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RsYdv8oW1OSdtf1zT3R2FcIrrWati0DsedeLyhIjUGs="/>
    </ext>
  </extLst>
</workbook>
</file>

<file path=xl/comments1.xml><?xml version="1.0" encoding="utf-8"?>
<comments xmlns:r="http://schemas.openxmlformats.org/officeDocument/2006/relationships" xmlns="http://schemas.openxmlformats.org/spreadsheetml/2006/main">
  <authors>
    <author/>
  </authors>
  <commentList>
    <comment authorId="0" ref="B7">
      <text>
        <t xml:space="preserve">======
ID#AAABB3ybEXc
Hint    (2023-12-06 12:14:16)
Enter date here in yyyy-mm-dd format, and it will be displayed on all pages.</t>
      </text>
    </comment>
    <comment authorId="0" ref="B14">
      <text>
        <t xml:space="preserve">======
ID#AAABB3ybEXM
Hint    (2023-12-06 12:14:16)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 authorId="0" ref="L7">
      <text>
        <t xml:space="preserve">======
ID#AAABB3ybEWM
For use in Sanctioned games only    (2023-12-06 12:14:16)
Mark YES if a Suspension is  recommended for one or more Skaters -- and include scanned signed Expulsion-Suspension Form(s), with scanned IGRF. 
Also mark YES if a Suspension is being served in this game.
Otherwise, mark NO.</t>
      </text>
    </comment>
    <comment authorId="0" ref="K59">
      <text>
        <t xml:space="preserve">======
ID#AAABB3yQ7jg
    (2023-12-06 12:14:16)
Leave blank if Official is not certified.</t>
      </text>
    </comment>
    <comment authorId="0" ref="L3">
      <text>
        <t xml:space="preserve">======
ID#AAABB3yQ7jQ
Hint    (2023-12-06 12:14:16)
Use this for doubleheaders or multi-game events. It will print on other sheets. 
Does not have to be entered as "A" or "B"; alphanumeric and multiple characters are honored.</t>
      </text>
    </comment>
    <comment authorId="0" ref="D39">
      <text>
        <t xml:space="preserve">======
ID#AAABB3yQ7jM
    (2023-12-06 12:14:16)
Enter "yes" if an adjustment was made to the Official Score of this game.</t>
      </text>
    </comment>
    <comment authorId="0" ref="L41">
      <text>
        <t xml:space="preserve">======
ID#AAABB3yQ7ik
    (2023-12-06 12:14:16)
Mark YES if there was an Expulsion and a suspension was recommended.
Mark YES if there was any suspension recommended.
Mark NO if there was an Expulsion and no one recommended a suspension.</t>
      </text>
    </comment>
    <comment authorId="0" ref="D36">
      <text>
        <t xml:space="preserve">======
ID#AAABB3yQ7ic
    (2023-12-06 12:14:16)
Total penalties must include any Non-Skater Expulsions, too.</t>
      </text>
    </comment>
    <comment authorId="0" ref="K36">
      <text>
        <t xml:space="preserve">======
ID#AAABB3yQ7iQ
    (2023-12-06 12:14:16)
Total penalties must include any Non-Skater Expulsions, too.</t>
      </text>
    </comment>
  </commentList>
  <extLst>
    <ext uri="GoogleSheetsCustomDataVersion2">
      <go:sheetsCustomData xmlns:go="http://customooxmlschemas.google.com/" r:id="rId1" roundtripDataSignature="AMtx7mhdDKdmg51YvxuicaccYSUkRKTuxA=="/>
    </ext>
  </extLst>
</comments>
</file>

<file path=xl/comments2.xml><?xml version="1.0" encoding="utf-8"?>
<comments xmlns:r="http://schemas.openxmlformats.org/officeDocument/2006/relationships" xmlns="http://schemas.openxmlformats.org/spreadsheetml/2006/main">
  <authors>
    <author/>
  </authors>
  <commentList>
    <comment authorId="0" ref="C4">
      <text>
        <t xml:space="preserve">======
ID#AAABB3ybEXg
Hint    (2023-12-06 12:14:16)
Mark with an "X" if jammer lost eligibility for lead jammer, first pass or afterward.</t>
      </text>
    </comment>
    <comment authorId="0" ref="A4">
      <text>
        <t xml:space="preserve">======
ID#AAABB3ybEWg
Hint    (2023-12-06 12:14:16)
Write in jam number as you go, and make sure to add SP or SP* for star pass lines.</t>
      </text>
    </comment>
    <comment authorId="0" ref="G4">
      <text>
        <t xml:space="preserve">======
ID#AAABB3yQ7jY
Hint    (2023-12-06 12:14:16)
Mark with an "X" if jammer never completed initial pass.</t>
      </text>
    </comment>
    <comment authorId="0" ref="F4">
      <text>
        <t xml:space="preserve">======
ID#AAABB3yQ7jU
Hint    (2023-12-06 12:14:16)
Mark with an "X" if jam ended for injury to anyone.</t>
      </text>
    </comment>
    <comment authorId="0" ref="D4">
      <text>
        <t xml:space="preserve">======
ID#AAABB3yQ7i8
Hint    (2023-12-06 12:14:16)
Use "X" rather than 1. If the jammer isn't Lead, leave blank..</t>
      </text>
    </comment>
    <comment authorId="0" ref="B4">
      <text>
        <t xml:space="preserve">======
ID#AAABB3yQ7io
Hint    (2023-12-06 12:14:16)
Skater roster NUMBER, not name.</t>
      </text>
    </comment>
    <comment authorId="0" ref="E4">
      <text>
        <t xml:space="preserve">======
ID#AAABB3yQ7iY
Hint    (2023-12-06 12:14:16)
Mark with "X" if when the listed jammer successfully calls off the jam before jam time runs out, legal call off or not.</t>
      </text>
    </comment>
  </commentList>
  <extLst>
    <ext uri="GoogleSheetsCustomDataVersion2">
      <go:sheetsCustomData xmlns:go="http://customooxmlschemas.google.com/" r:id="rId1" roundtripDataSignature="AMtx7mgVKxyZpzz8fBQ2ghsZBnG0KpH08w=="/>
    </ext>
  </extLst>
</comments>
</file>

<file path=xl/comments3.xml><?xml version="1.0" encoding="utf-8"?>
<comments xmlns:r="http://schemas.openxmlformats.org/officeDocument/2006/relationships" xmlns="http://schemas.openxmlformats.org/spreadsheetml/2006/main">
  <authors>
    <author/>
  </authors>
  <commentList>
    <comment authorId="0" ref="W4">
      <text>
        <t xml:space="preserve">======
ID#AAABB3ybEYY
    (2023-12-06 12:14:16)
This column exists to allow blocker/pivot +/- data to be calculated</t>
      </text>
    </comment>
    <comment authorId="0" ref="AW4">
      <text>
        <t xml:space="preserve">======
ID#AAABB3ybEXw
    (2023-12-06 12:14:16)
This column exists to allow blocker/pivot +/- data to be calculated</t>
      </text>
    </comment>
    <comment authorId="0" ref="C4">
      <text>
        <t xml:space="preserve">======
ID#AAABB3ybEXA
    (2023-12-06 12:14:16)
Jammer numbers arrive here from the Score sheet. Make any corrections on the Score sheet, not here. 
Always double check your jams played on the "Game Summary" page when done.</t>
      </text>
    </comment>
    <comment authorId="0" ref="B4">
      <text>
        <t xml:space="preserve">======
ID#AAABB3yQ7ig
    (2023-12-06 12:14:16)
Put an "X" in this box if the team did not field a pivot for this jam.</t>
      </text>
    </comment>
    <comment authorId="0" ref="A4">
      <text>
        <t xml:space="preserve">======
ID#AAABB3yQ7iU
Tip    (2023-12-06 12:14:16)
Write in jam number as you go. For Star Passes,  write SP on next line and rewrite the lineup with Jammer and Pivot swapped.</t>
      </text>
    </comment>
  </commentList>
  <extLst>
    <ext uri="GoogleSheetsCustomDataVersion2">
      <go:sheetsCustomData xmlns:go="http://customooxmlschemas.google.com/" r:id="rId1" roundtripDataSignature="AMtx7mgF2huZOBcSbpnUOVHijM9N7om/ag=="/>
    </ext>
  </extLst>
</comments>
</file>

<file path=xl/comments4.xml><?xml version="1.0" encoding="utf-8"?>
<comments xmlns:r="http://schemas.openxmlformats.org/officeDocument/2006/relationships" xmlns="http://schemas.openxmlformats.org/spreadsheetml/2006/main">
  <authors>
    <author/>
  </authors>
  <commentList>
    <comment authorId="0" ref="AJ4">
      <text>
        <t xml:space="preserve">======
ID#AAABB3ybEYQ
Tip    (2023-12-06 12:14:16)
Write in jam number as you go. For Star Passes,  write SP on next line and rewrite the lineup with Jammer and Pivot swapped.</t>
      </text>
    </comment>
    <comment authorId="0" ref="C48">
      <text>
        <t xml:space="preserve">======
ID#AAABB3ybEYA
    (2023-12-06 12:14:16)
Jammer numbers arrive here from the Score sheet. Make any corrections on the Score sheet, not here. 
Always double check your jams played on the "Game Summary" page when done.</t>
      </text>
    </comment>
    <comment authorId="0" ref="C4">
      <text>
        <t xml:space="preserve">======
ID#AAABB3ybEX4
    (2023-12-06 12:14:16)
Jammer numbers arrive here from the Score sheet. Make any corrections on the Score sheet, not here. 
Always double check your jams played on the "Game Summary" page when done.</t>
      </text>
    </comment>
    <comment authorId="0" ref="AK4">
      <text>
        <t xml:space="preserve">======
ID#AAABB3ybEXk
    (2023-12-06 12:14:16)
Put an "X" in this box if the team did not field a pivot for this jam.</t>
      </text>
    </comment>
    <comment authorId="0" ref="A48">
      <text>
        <t xml:space="preserve">======
ID#AAABB3ybEXo
Tip    (2023-12-06 12:14:16)
Write in jam number as you go. For Star Passes,  write SP on next line and rewrite the lineup with Jammer and Pivot swapped.</t>
      </text>
    </comment>
    <comment authorId="0" ref="AK48">
      <text>
        <t xml:space="preserve">======
ID#AAABB3ybEW4
    (2023-12-06 12:14:16)
Put an "X" in this box if the team did not field a pivot for this jam.</t>
      </text>
    </comment>
    <comment authorId="0" ref="B48">
      <text>
        <t xml:space="preserve">======
ID#AAABB3ybEWs
    (2023-12-06 12:14:16)
Put an "X" in this box if the team did not field a pivot for this jam.</t>
      </text>
    </comment>
    <comment authorId="0" ref="AL48">
      <text>
        <t xml:space="preserve">======
ID#AAABB3ybEWo
    (2023-12-06 12:14:16)
Jammer numbers arrive here from the Score sheet. Make any corrections on the Score sheet, not here. 
Always double check your jams played on the "Game Summary" page when done.</t>
      </text>
    </comment>
    <comment authorId="0" ref="AL4">
      <text>
        <t xml:space="preserve">======
ID#AAABB3ybEWc
    (2023-12-06 12:14:16)
Jammer numbers arrive here from the Score sheet. Make any corrections on the Score sheet, not here. 
Always double check your jams played on the "Game Summary" page when done.</t>
      </text>
    </comment>
    <comment authorId="0" ref="B4">
      <text>
        <t xml:space="preserve">======
ID#AAABB3yQ7jc
    (2023-12-06 12:14:16)
Put an "X" in this box if the team did not field a pivot for this jam.</t>
      </text>
    </comment>
    <comment authorId="0" ref="AJ48">
      <text>
        <t xml:space="preserve">======
ID#AAABB3yQ7i4
Tip    (2023-12-06 12:14:16)
Write in jam number as you go. For Star Passes,  write SP on next line and rewrite the lineup with Jammer and Pivot swapped.</t>
      </text>
    </comment>
    <comment authorId="0" ref="A4">
      <text>
        <t xml:space="preserve">======
ID#AAABB3yQ7is
Tip    (2023-12-06 12:14:16)
Write in jam number as you go. For Star Passes,  write SP on next line and rewrite the lineup with Jammer and Pivot swapped.</t>
      </text>
    </comment>
  </commentList>
  <extLst>
    <ext uri="GoogleSheetsCustomDataVersion2">
      <go:sheetsCustomData xmlns:go="http://customooxmlschemas.google.com/" r:id="rId1" roundtripDataSignature="AMtx7mjUauNsw2tGTem/qzuREcMXCPVpjg=="/>
    </ext>
  </extLst>
</comments>
</file>

<file path=xl/comments5.xml><?xml version="1.0" encoding="utf-8"?>
<comments xmlns:r="http://schemas.openxmlformats.org/officeDocument/2006/relationships" xmlns="http://schemas.openxmlformats.org/spreadsheetml/2006/main">
  <authors>
    <author/>
  </authors>
  <commentList>
    <comment authorId="0" ref="AK5">
      <text>
        <t xml:space="preserve">======
ID#AAABB3ybEYk
    (2023-12-06 12:14:16)
Average number of VTAR points scored for (+ number) or against (- number) the team when this skater was playing.</t>
      </text>
    </comment>
    <comment authorId="0" ref="AG27">
      <text>
        <t xml:space="preserve">======
ID#AAABB3ybEYg
Hint    (2023-12-06 12:14:16)
Performance in comparison to own team's other jammers</t>
      </text>
    </comment>
    <comment authorId="0" ref="AI27">
      <text>
        <t xml:space="preserve">======
ID#AAABB3ybEYc
Hint    (2023-12-06 12:14:16)
Performance in comparison to own team's other blockers.</t>
      </text>
    </comment>
    <comment authorId="0" ref="AH27">
      <text>
        <t xml:space="preserve">======
ID#AAABB3ybEYE
Hint    (2023-12-06 12:14:16)
Performance in comparison to own team's other pivots.</t>
      </text>
    </comment>
    <comment authorId="0" ref="AJ5">
      <text>
        <t xml:space="preserve">======
ID#AAABB3ybEX8
Hint    (2023-12-06 12:14:16)
Performance in comparison to own team's other blockers and pivots.</t>
      </text>
    </comment>
    <comment authorId="0" ref="AG5">
      <text>
        <t xml:space="preserve">======
ID#AAABB3ybEX0
Hint    (2023-12-06 12:14:16)
Performance in comparison to own team's other jammers</t>
      </text>
    </comment>
    <comment authorId="0" ref="AF5">
      <text>
        <t xml:space="preserve">======
ID#AAABB3ybEXs
    (2023-12-06 12:14:16)
Total number of VTAR points scored for (+ number) or against (- number) the team when this skater was playing.
May vary wildly due to power jams.</t>
      </text>
    </comment>
    <comment authorId="0" ref="AE5">
      <text>
        <t xml:space="preserve">======
ID#AAABB3ybEXY
    (2023-12-06 12:14:16)
How the team did defensively (lower being better) while this skater was playing.</t>
      </text>
    </comment>
    <comment authorId="0" ref="AD27">
      <text>
        <t xml:space="preserve">======
ID#AAABB3ybEXU
    (2023-12-06 12:14:16)
How the team did offensively (higher being better)while this skater was playing.</t>
      </text>
    </comment>
    <comment authorId="0" ref="AD4">
      <text>
        <t xml:space="preserve">======
ID#AAABB3ybEXQ
    (2023-12-06 12:14:16)
VTAR: "Versus Team Average Rating"
Skater's stats as compared to their team's average in that category.
Team's average is the average of each skater's average.</t>
      </text>
    </comment>
    <comment authorId="0" ref="AE27">
      <text>
        <t xml:space="preserve">======
ID#AAABB3ybEXE
    (2023-12-06 12:14:16)
How the team did defensively (lower being better) while this skater was playing.</t>
      </text>
    </comment>
    <comment authorId="0" ref="AF27">
      <text>
        <t xml:space="preserve">======
ID#AAABB3ybEWw
    (2023-12-06 12:14:16)
Total number of VTAR points scored for (+ number) or against (- number) the team when this skater was playing.</t>
      </text>
    </comment>
    <comment authorId="0" ref="AD5">
      <text>
        <t xml:space="preserve">======
ID#AAABB3yQ7jk
    (2023-12-06 12:14:16)
How the team did offensively (higher being better)while this skater was playing.</t>
      </text>
    </comment>
    <comment authorId="0" ref="AH5">
      <text>
        <t xml:space="preserve">======
ID#AAABB3ybEWE
Hint    (2023-12-06 12:14:16)
Performance in comparison to own team's other pivots.</t>
      </text>
    </comment>
    <comment authorId="0" ref="AJ27">
      <text>
        <t xml:space="preserve">======
ID#AAABB3yQ7jI
Hint    (2023-12-06 12:14:16)
Performance in comparison to own team's other blockers and pivots.</t>
      </text>
    </comment>
    <comment authorId="0" ref="AK27">
      <text>
        <t xml:space="preserve">======
ID#AAABB3yQ7jA
    (2023-12-06 12:14:16)
Average number of VTAR points scored for (+ number) or against (- number) the team when this skater was playing.</t>
      </text>
    </comment>
    <comment authorId="0" ref="AI5">
      <text>
        <t xml:space="preserve">======
ID#AAABB3yQ7iw
Hint    (2023-12-06 12:14:16)
Performance in comparison to own team's other blockers.</t>
      </text>
    </comment>
  </commentList>
  <extLst>
    <ext uri="GoogleSheetsCustomDataVersion2">
      <go:sheetsCustomData xmlns:go="http://customooxmlschemas.google.com/" r:id="rId1" roundtripDataSignature="AMtx7mjE47T2v1TeOjwvzC52CdJ9mmQbEw=="/>
    </ext>
  </extLst>
</comments>
</file>

<file path=xl/comments6.xml><?xml version="1.0" encoding="utf-8"?>
<comments xmlns:r="http://schemas.openxmlformats.org/officeDocument/2006/relationships" xmlns="http://schemas.openxmlformats.org/spreadsheetml/2006/main">
  <authors>
    <author/>
  </authors>
  <commentList>
    <comment authorId="0" ref="X32">
      <text>
        <t xml:space="preserve">======
ID#AAABB3ybEYU
Hint    (2023-12-06 12:14:16)
Smaller is better</t>
      </text>
    </comment>
    <comment authorId="0" ref="V27">
      <text>
        <t xml:space="preserve">======
ID#AAABB3ybEYI
    (2023-12-06 12:14:16)
This total includes bench staff expulsions.</t>
      </text>
    </comment>
    <comment authorId="0" ref="V54">
      <text>
        <t xml:space="preserve">======
ID#AAABB3ybEW8
    (2023-12-06 12:14:16)
This total includes bench staff expulsions.</t>
      </text>
    </comment>
    <comment authorId="0" ref="X3">
      <text>
        <t xml:space="preserve">======
ID#AAABB3ybEWY
Hint    (2023-12-06 12:14:16)
Smaller is better</t>
      </text>
    </comment>
    <comment authorId="0" ref="V25">
      <text>
        <t xml:space="preserve">======
ID#AAABB3ybEWU
    (2023-12-06 12:14:16)
This total includes bench staff expulsions.</t>
      </text>
    </comment>
  </commentList>
  <extLst>
    <ext uri="GoogleSheetsCustomDataVersion2">
      <go:sheetsCustomData xmlns:go="http://customooxmlschemas.google.com/" r:id="rId1" roundtripDataSignature="AMtx7mi489A7AS0OOwm9GQAdbTkORHSDWw=="/>
    </ext>
  </extLst>
</comments>
</file>

<file path=xl/comments7.xml><?xml version="1.0" encoding="utf-8"?>
<comments xmlns:r="http://schemas.openxmlformats.org/officeDocument/2006/relationships" xmlns="http://schemas.openxmlformats.org/spreadsheetml/2006/main">
  <authors>
    <author/>
  </authors>
  <commentList>
    <comment authorId="0" ref="J3">
      <text>
        <t xml:space="preserve">======
ID#AAABB3ybEYM
    (2023-12-06 12:14:16)
Enter a description of the reason for the offset change to the Official Score.</t>
      </text>
    </comment>
    <comment authorId="0" ref="B45">
      <text>
        <t xml:space="preserve">======
ID#AAABB3ybEXI
    (2023-12-06 12:14:16)
Enter an increment to the Official Score as a positive whole number (e.g., "2").
Subtractions should be entered as negative numbers (e.g., "-2"). Negative values will be displayed in parenthesis in red.</t>
      </text>
    </comment>
    <comment authorId="0" ref="C45">
      <text>
        <t xml:space="preserve">======
ID#AAABB3ybEW0
    (2023-12-06 12:14:16)
Enter a description of the reason for the offset change to the Official Score.</t>
      </text>
    </comment>
    <comment authorId="0" ref="C3">
      <text>
        <t xml:space="preserve">======
ID#AAABB3ybEWk
    (2023-12-06 12:14:16)
Enter a description of the reason for the offset change to the Official Score.</t>
      </text>
    </comment>
    <comment authorId="0" ref="I3">
      <text>
        <t xml:space="preserve">======
ID#AAABB3ybEWQ
    (2023-12-06 12:14:16)
Enter an increment to the Official Score as a positive whole number (e.g., "2").
Subtractions should be entered as negative numbers (e.g., "-2"). Negative values will be displayed in parenthesis in red.</t>
      </text>
    </comment>
    <comment authorId="0" ref="J45">
      <text>
        <t xml:space="preserve">======
ID#AAABB3ybEWI
    (2023-12-06 12:14:16)
Enter a description of the reason for the offset change to the Official Score.</t>
      </text>
    </comment>
    <comment authorId="0" ref="I45">
      <text>
        <t xml:space="preserve">======
ID#AAABB3yQ7jE
    (2023-12-06 12:14:16)
Enter an increment to the Official Score as a positive whole number (e.g., "2").
Subtractions should be entered as negative numbers (e.g., "-2"). Negative values will be displayed in parenthesis in red.</t>
      </text>
    </comment>
    <comment authorId="0" ref="B3">
      <text>
        <t xml:space="preserve">======
ID#AAABB3yQ7i0
    (2023-12-06 12:14:16)
Enter an increment to the Official Score as a positive whole number (e.g., "2").
Subtractions should be entered as negative numbers (e.g., "-2"). Negative values will be displayed in parenthesis in red.</t>
      </text>
    </comment>
  </commentList>
  <extLst>
    <ext uri="GoogleSheetsCustomDataVersion2">
      <go:sheetsCustomData xmlns:go="http://customooxmlschemas.google.com/" r:id="rId1" roundtripDataSignature="AMtx7mjoQm9C+ncwaEuoId7BnAmOUtpIvg=="/>
    </ext>
  </extLst>
</comments>
</file>

<file path=xl/sharedStrings.xml><?xml version="1.0" encoding="utf-8"?>
<sst xmlns="http://schemas.openxmlformats.org/spreadsheetml/2006/main" count="2648" uniqueCount="667">
  <si>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</si>
  <si>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</si>
  <si>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</si>
  <si>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</si>
  <si>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</si>
  <si>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</si>
  <si>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</si>
  <si>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</si>
  <si>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</si>
  <si>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</si>
  <si>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</si>
  <si>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theme="1"/>
        <sz val="10.0"/>
      </rPr>
      <t xml:space="preserve">Please name your StatsBook file: </t>
    </r>
    <r>
      <rPr>
        <rFont val="Calibri"/>
        <b/>
        <color theme="1"/>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</si>
  <si>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</si>
  <si>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</si>
  <si>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</si>
  <si>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</si>
  <si>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</si>
  <si>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</si>
  <si>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</si>
  <si>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</si>
  <si>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</si>
  <si>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</si>
  <si>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</si>
  <si>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</si>
  <si>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</si>
  <si>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Max McCook Athletic &amp; Exposition</t>
  </si>
  <si>
    <t>LaGrange</t>
  </si>
  <si>
    <t>IL</t>
  </si>
  <si>
    <t>Sat 4</t>
  </si>
  <si>
    <t xml:space="preserve"> VENUE NAME</t>
  </si>
  <si>
    <t xml:space="preserve"> CITY</t>
  </si>
  <si>
    <t>ST/PRV</t>
  </si>
  <si>
    <t>GAME #</t>
  </si>
  <si>
    <t>Tournament/
Multi-Day Event:</t>
  </si>
  <si>
    <t>Windy City Rollers Round Robin</t>
  </si>
  <si>
    <t>Windy City Rollers</t>
  </si>
  <si>
    <t xml:space="preserve"> TOURNAMENT/MULTI-DAY EVENT NAME</t>
  </si>
  <si>
    <t xml:space="preserve"> HOST LEAGUE NAME</t>
  </si>
  <si>
    <t>Date:</t>
  </si>
  <si>
    <t>Start Time:</t>
  </si>
  <si>
    <t>Suspension:</t>
  </si>
  <si>
    <t>YES  |  NO</t>
  </si>
  <si>
    <t>TEAM ROSTERS - List in order of Skater number</t>
  </si>
  <si>
    <t>H O M E    T E A M</t>
  </si>
  <si>
    <t>V I S I T I N G    T E A M</t>
  </si>
  <si>
    <t>LEAGUE</t>
  </si>
  <si>
    <t>Minnesota Roller Derby</t>
  </si>
  <si>
    <t>Ann Arbor Roller Derby</t>
  </si>
  <si>
    <t>TEAM</t>
  </si>
  <si>
    <t>COLOR</t>
  </si>
  <si>
    <t>Black</t>
  </si>
  <si>
    <t>White</t>
  </si>
  <si>
    <t># of players</t>
  </si>
  <si>
    <t xml:space="preserve"> Skater #</t>
  </si>
  <si>
    <t xml:space="preserve"> Skater Name</t>
  </si>
  <si>
    <t>112*</t>
  </si>
  <si>
    <t>Whoopsie Daisy</t>
  </si>
  <si>
    <t>10</t>
  </si>
  <si>
    <t>J. Sandin</t>
  </si>
  <si>
    <t>1128</t>
  </si>
  <si>
    <t>Poysenberry Pie</t>
  </si>
  <si>
    <t>125</t>
  </si>
  <si>
    <t>Murder by Proxy</t>
  </si>
  <si>
    <t>14</t>
  </si>
  <si>
    <t>Bri Zuss</t>
  </si>
  <si>
    <t>Sonnet Boom</t>
  </si>
  <si>
    <t>1618</t>
  </si>
  <si>
    <t>Sintripetal Force</t>
  </si>
  <si>
    <t>15*</t>
  </si>
  <si>
    <t>Cora Slain</t>
  </si>
  <si>
    <t>18</t>
  </si>
  <si>
    <t>BooBoo</t>
  </si>
  <si>
    <t>16*</t>
  </si>
  <si>
    <t>Derive</t>
  </si>
  <si>
    <t>187</t>
  </si>
  <si>
    <t>Lexi Cuter</t>
  </si>
  <si>
    <t>187*</t>
  </si>
  <si>
    <t>Slamlet</t>
  </si>
  <si>
    <t>196</t>
  </si>
  <si>
    <t>madrad</t>
  </si>
  <si>
    <t>1870</t>
  </si>
  <si>
    <t>Bettie Lockdown</t>
  </si>
  <si>
    <t>29</t>
  </si>
  <si>
    <t>Killer Bea</t>
  </si>
  <si>
    <t>31</t>
  </si>
  <si>
    <t>Hammer</t>
  </si>
  <si>
    <t>3*</t>
  </si>
  <si>
    <t>Triple Shock Latte</t>
  </si>
  <si>
    <t>359*</t>
  </si>
  <si>
    <t>Wolfstonecrash</t>
  </si>
  <si>
    <t>34</t>
  </si>
  <si>
    <t>Pretty Rackless</t>
  </si>
  <si>
    <t>420</t>
  </si>
  <si>
    <t>Ash Tray</t>
  </si>
  <si>
    <t>511*</t>
  </si>
  <si>
    <t>Wheelie Nelson</t>
  </si>
  <si>
    <t>44*</t>
  </si>
  <si>
    <t>Helen Killer</t>
  </si>
  <si>
    <t>616</t>
  </si>
  <si>
    <t>Bizzquick</t>
  </si>
  <si>
    <t>55</t>
  </si>
  <si>
    <t>Meg A. Bacon</t>
  </si>
  <si>
    <t>651</t>
  </si>
  <si>
    <t>Chippa Tooth</t>
  </si>
  <si>
    <t>62</t>
  </si>
  <si>
    <t>Fracture Mechanics</t>
  </si>
  <si>
    <t>69</t>
  </si>
  <si>
    <t>Amanda Lorian</t>
  </si>
  <si>
    <t>66</t>
  </si>
  <si>
    <t>Crush</t>
  </si>
  <si>
    <t>727</t>
  </si>
  <si>
    <t>Hurtrude Stein</t>
  </si>
  <si>
    <t>71</t>
  </si>
  <si>
    <t>Fresh AF</t>
  </si>
  <si>
    <t>86</t>
  </si>
  <si>
    <t>Whacks Poetic</t>
  </si>
  <si>
    <t>713</t>
  </si>
  <si>
    <t>Shrewd Folly</t>
  </si>
  <si>
    <t>89*</t>
  </si>
  <si>
    <t>Fanny Smack</t>
  </si>
  <si>
    <t>731</t>
  </si>
  <si>
    <t>Hand Over Fist</t>
  </si>
  <si>
    <t>90*</t>
  </si>
  <si>
    <t>Shadoux</t>
  </si>
  <si>
    <t>74</t>
  </si>
  <si>
    <t>Velociroller</t>
  </si>
  <si>
    <t>981</t>
  </si>
  <si>
    <t>duggy</t>
  </si>
  <si>
    <t>802</t>
  </si>
  <si>
    <t>Jenny NoNo</t>
  </si>
  <si>
    <t>99</t>
  </si>
  <si>
    <t>anne t. fascism</t>
  </si>
  <si>
    <t>97</t>
  </si>
  <si>
    <t>Smarty Plants</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</si>
  <si>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</si>
  <si>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</si>
  <si>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</si>
  <si>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</si>
  <si>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</si>
  <si>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</si>
  <si>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</si>
  <si>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</si>
  <si>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</si>
  <si>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</si>
  <si>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</si>
  <si>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</si>
  <si>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</si>
  <si>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</si>
  <si>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Section 3. VERIFICATION (Complete IMMEDIATELY AFTER game)</t>
  </si>
  <si>
    <t>Home Team Captain</t>
  </si>
  <si>
    <t>Visiting Team Captain</t>
  </si>
  <si>
    <t>Skate Name:</t>
  </si>
  <si>
    <t>Legal Name:</t>
  </si>
  <si>
    <t>Brianna O'Brien</t>
  </si>
  <si>
    <t>Jessica Sandin</t>
  </si>
  <si>
    <t xml:space="preserve">Signature: </t>
  </si>
  <si>
    <t>Head Referee</t>
  </si>
  <si>
    <t>Head NSO</t>
  </si>
  <si>
    <t>Dread Hochuli</t>
  </si>
  <si>
    <t>Tyrion Lanniscore</t>
  </si>
  <si>
    <t>Chris Scheper</t>
  </si>
  <si>
    <t>Dan Shiff</t>
  </si>
  <si>
    <r>
      <rPr>
        <rFont val="Arial"/>
        <b/>
        <color theme="1"/>
        <sz val="10.0"/>
      </rPr>
      <t>For Sanctioned games only:</t>
    </r>
    <r>
      <rPr>
        <rFont val="Arial"/>
        <color theme="1"/>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</si>
  <si>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</si>
  <si>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</si>
  <si>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</si>
  <si>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</si>
  <si>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</si>
  <si>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</si>
  <si>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</si>
  <si>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Penalty Tracker</t>
  </si>
  <si>
    <t>Penalty Wrangler</t>
  </si>
  <si>
    <t>Inside Whiteboard Operator</t>
  </si>
  <si>
    <t>Jam Timer</t>
  </si>
  <si>
    <t>Scotchy Scotch Scott</t>
  </si>
  <si>
    <t>Gem City Roller Derby</t>
  </si>
  <si>
    <t>Scorekeeper</t>
  </si>
  <si>
    <t>Existential Fred</t>
  </si>
  <si>
    <t>Stompadour</t>
  </si>
  <si>
    <t>ScoreBoard Operator</t>
  </si>
  <si>
    <t>Crys Cross</t>
  </si>
  <si>
    <t>Penalty Box Manager</t>
  </si>
  <si>
    <t>Bert Hert</t>
  </si>
  <si>
    <t>Roc City Roller Derby</t>
  </si>
  <si>
    <t>Penalty Box Timer</t>
  </si>
  <si>
    <t>Gams</t>
  </si>
  <si>
    <t>2Scott 2Furious</t>
  </si>
  <si>
    <t>Lansing Roller Derby</t>
  </si>
  <si>
    <t>Lineup Tracker</t>
  </si>
  <si>
    <t>Cheeks</t>
  </si>
  <si>
    <t>Queerbait</t>
  </si>
  <si>
    <t>Non-Skating Official Alternate</t>
  </si>
  <si>
    <t>Period Timer</t>
  </si>
  <si>
    <t>Inside Pack Referee</t>
  </si>
  <si>
    <t>Elke Hollic</t>
  </si>
  <si>
    <t>Jammer Referee</t>
  </si>
  <si>
    <t>Power Trip</t>
  </si>
  <si>
    <t>Joss</t>
  </si>
  <si>
    <t>Outside Pack Referee</t>
  </si>
  <si>
    <t>Spike</t>
  </si>
  <si>
    <t>Disgrace Kelly</t>
  </si>
  <si>
    <t>Quad City Rollers</t>
  </si>
  <si>
    <t>Manny Shovitz</t>
  </si>
  <si>
    <t>Referee Alternate</t>
  </si>
  <si>
    <t>Bibbity Bobbity BOOM</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</si>
  <si>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</si>
  <si>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</si>
  <si>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</si>
  <si>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</si>
  <si>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</si>
  <si>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</si>
  <si>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</si>
  <si>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</si>
  <si>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</si>
  <si>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</si>
  <si>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</si>
  <si>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</si>
  <si>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</si>
  <si>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</si>
  <si>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</si>
  <si>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</si>
  <si>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</si>
  <si>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</si>
  <si>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</si>
  <si>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</si>
  <si>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</si>
  <si>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</si>
  <si>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</si>
  <si>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</si>
  <si>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</si>
  <si>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</si>
  <si>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</si>
  <si>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t>
  </si>
  <si>
    <t xml:space="preserve"> PENALTY / JAM #</t>
  </si>
  <si>
    <t>FO/EXP</t>
  </si>
  <si>
    <t>TOTAL</t>
  </si>
  <si>
    <t>NOTES</t>
  </si>
  <si>
    <t>Codes</t>
  </si>
  <si>
    <t>D</t>
  </si>
  <si>
    <t>G</t>
  </si>
  <si>
    <t>C</t>
  </si>
  <si>
    <t>(Gross)</t>
  </si>
  <si>
    <t>M</t>
  </si>
  <si>
    <t>Misconduct</t>
  </si>
  <si>
    <t>L</t>
  </si>
  <si>
    <t>Insubordination</t>
  </si>
  <si>
    <t>B</t>
  </si>
  <si>
    <t>A</t>
  </si>
  <si>
    <t>High Block</t>
  </si>
  <si>
    <t>Back Block</t>
  </si>
  <si>
    <t>Low Block</t>
  </si>
  <si>
    <t>E</t>
  </si>
  <si>
    <t>Leg Block</t>
  </si>
  <si>
    <t>F</t>
  </si>
  <si>
    <t>Forearms</t>
  </si>
  <si>
    <t>H</t>
  </si>
  <si>
    <t>Head Block</t>
  </si>
  <si>
    <t>Multiplayer</t>
  </si>
  <si>
    <t>P</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</si>
  <si>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</si>
  <si>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</si>
  <si>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</si>
  <si>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</si>
  <si>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</si>
  <si>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</si>
  <si>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</si>
  <si>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</si>
  <si>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</si>
  <si>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</si>
  <si>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</si>
  <si>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</si>
  <si>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</si>
  <si>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</si>
  <si>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</si>
  <si>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</si>
  <si>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</si>
  <si>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</si>
  <si>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</si>
  <si>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</si>
  <si>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</si>
  <si>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</si>
  <si>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</si>
  <si>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</si>
  <si>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</si>
  <si>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</si>
  <si>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</si>
  <si>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</si>
  <si>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</si>
  <si>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</si>
  <si>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t>-</t>
  </si>
  <si>
    <t>$</t>
  </si>
  <si>
    <t>+</t>
  </si>
  <si>
    <t>S</t>
  </si>
  <si>
    <t>3</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</si>
  <si>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</si>
  <si>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</si>
  <si>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</si>
  <si>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</si>
  <si>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Penalty-Lineup Tracker</t>
  </si>
  <si>
    <t>Roster</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</si>
  <si>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</si>
  <si>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Non-Skater
Expulsions</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</si>
  <si>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</si>
  <si>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1:</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</si>
  <si>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</si>
  <si>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</si>
  <si>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</si>
  <si>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</si>
  <si>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</si>
  <si>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</si>
  <si>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</si>
  <si>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</si>
  <si>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</si>
  <si>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</si>
  <si>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</si>
  <si>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</si>
  <si>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</si>
  <si>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</si>
  <si>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</si>
  <si>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</si>
  <si>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</si>
  <si>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</si>
  <si>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</si>
  <si>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</si>
  <si>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</si>
  <si>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</si>
  <si>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</si>
  <si>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</si>
  <si>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</si>
  <si>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</si>
  <si>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</si>
  <si>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</si>
  <si>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</si>
  <si>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</si>
  <si>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</si>
  <si>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</si>
  <si>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</si>
  <si>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</si>
  <si>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</si>
  <si>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</si>
  <si>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</si>
  <si>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</si>
  <si>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</si>
  <si>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</si>
  <si>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</si>
  <si>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</si>
  <si>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</si>
  <si>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</si>
  <si>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</si>
  <si>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</si>
  <si>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</si>
  <si>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</si>
  <si>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</si>
  <si>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</si>
  <si>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</si>
  <si>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</si>
  <si>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</si>
  <si>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</si>
  <si>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</si>
  <si>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</si>
  <si>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</si>
  <si>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</si>
  <si>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</si>
  <si>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</si>
  <si>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</si>
  <si>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</si>
  <si>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</si>
  <si>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</si>
  <si>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</si>
  <si>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</si>
  <si>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</si>
  <si>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</si>
  <si>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</si>
  <si>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</si>
  <si>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</si>
  <si>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</si>
  <si>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</si>
  <si>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</si>
  <si>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</si>
  <si>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</si>
  <si>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</si>
  <si>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</si>
  <si>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</si>
  <si>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</si>
  <si>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</si>
  <si>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</si>
  <si>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</si>
  <si>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</si>
  <si>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</si>
  <si>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</si>
  <si>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</si>
  <si>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</si>
  <si>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</si>
  <si>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</si>
  <si>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t xml:space="preserve">Skater EVENTs: </t>
  </si>
  <si>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</si>
  <si>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t xml:space="preserve">Other EVENTs: </t>
  </si>
  <si>
    <r>
      <rPr>
        <rFont val="Calibri"/>
        <color theme="1"/>
        <sz val="10.0"/>
      </rPr>
      <t xml:space="preserve">Record </t>
    </r>
    <r>
      <rPr>
        <rFont val="Calibri"/>
        <b/>
        <color theme="1"/>
        <sz val="10.0"/>
      </rPr>
      <t>OFF</t>
    </r>
    <r>
      <rPr>
        <rFont val="Calibri"/>
        <color theme="1"/>
        <sz val="10.0"/>
      </rPr>
      <t xml:space="preserve"> for any other official timeout. </t>
    </r>
  </si>
  <si>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</si>
  <si>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</si>
  <si>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r>
      <rPr>
        <rFont val="Calibri"/>
        <color theme="1"/>
        <sz val="10.0"/>
      </rPr>
      <t xml:space="preserve">Record </t>
    </r>
    <r>
      <rPr>
        <rFont val="Calibri"/>
        <b/>
        <color theme="1"/>
        <sz val="10.0"/>
      </rPr>
      <t>OFF</t>
    </r>
    <r>
      <rPr>
        <rFont val="Calibri"/>
        <color theme="1"/>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</si>
  <si>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</si>
  <si>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</si>
  <si>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</si>
  <si>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</si>
  <si>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</si>
  <si>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</si>
  <si>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</si>
  <si>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</si>
  <si>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</si>
  <si>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</si>
  <si>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</si>
  <si>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</si>
  <si>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</si>
  <si>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</si>
  <si>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</si>
  <si>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</si>
  <si>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</si>
  <si>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</si>
  <si>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</si>
  <si>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</si>
  <si>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</si>
  <si>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</si>
  <si>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</si>
  <si>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</si>
  <si>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</si>
  <si>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</si>
  <si>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</si>
  <si>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</si>
  <si>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</si>
  <si>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</si>
  <si>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</si>
  <si>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</si>
  <si>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</si>
  <si>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</si>
  <si>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</si>
  <si>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</si>
  <si>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</si>
  <si>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</si>
  <si>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</si>
  <si>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</si>
  <si>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</si>
  <si>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</si>
  <si>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</si>
  <si>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</si>
  <si>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</si>
  <si>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</si>
  <si>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</si>
  <si>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</si>
  <si>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</si>
  <si>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</si>
  <si>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</si>
  <si>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</si>
  <si>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</si>
  <si>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</si>
  <si>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</si>
  <si>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</si>
  <si>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</si>
  <si>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</si>
  <si>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</si>
  <si>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</si>
  <si>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</si>
  <si>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</si>
  <si>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</si>
  <si>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</si>
  <si>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</si>
  <si>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</si>
  <si>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</si>
  <si>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</si>
  <si>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</si>
  <si>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</si>
  <si>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</si>
  <si>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</si>
  <si>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</si>
  <si>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</si>
  <si>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</si>
  <si>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</si>
  <si>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</si>
  <si>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</si>
  <si>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</si>
  <si>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</si>
  <si>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</si>
  <si>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</si>
  <si>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</si>
  <si>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</si>
  <si>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</si>
  <si>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</si>
  <si>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</si>
  <si>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</si>
  <si>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</si>
  <si>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</si>
  <si>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</si>
  <si>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</si>
  <si>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</si>
  <si>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</si>
  <si>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</si>
  <si>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</si>
  <si>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</si>
  <si>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</si>
  <si>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</si>
  <si>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</si>
  <si>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</si>
  <si>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</si>
  <si>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</si>
  <si>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</si>
  <si>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</si>
  <si>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</si>
  <si>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</si>
  <si>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</si>
  <si>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</si>
  <si>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</si>
  <si>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</si>
  <si>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</si>
  <si>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</si>
  <si>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</si>
  <si>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</si>
  <si>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</si>
  <si>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</si>
  <si>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</si>
  <si>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</si>
  <si>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</si>
  <si>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</si>
  <si>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</si>
  <si>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</si>
  <si>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</si>
  <si>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</si>
  <si>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theme="1"/>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theme="1"/>
        <sz val="10.0"/>
      </rPr>
      <t>games</t>
    </r>
    <r>
      <rPr>
        <rFont val="Calibri"/>
        <color theme="1"/>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</si>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</sst>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h:mm\ AM/PM"/>
    <numFmt numFmtId="166" formatCode="0_);[Red]\(0\)"/>
    <numFmt numFmtId="167" formatCode="0.0"/>
    <numFmt numFmtId="168" formatCode="0.0%"/>
  </numFmts>
  <fonts count="49">
    <font>
      <sz val="10.0"/>
      <color rgb="FF000000"/>
      <name val="Arial"/>
      <scheme val="minor"/>
    </font>
    <font>
      <b/>
      <sz val="14.0"/>
      <color theme="1"/>
      <name val="Calibri"/>
    </font>
    <font/>
    <font>
      <sz val="10.0"/>
      <color theme="1"/>
      <name val="Calibri"/>
    </font>
    <font>
      <b/>
      <sz val="10.0"/>
      <color theme="1"/>
      <name val="Calibri"/>
    </font>
    <font>
      <sz val="10.0"/>
      <color theme="1"/>
      <name val="Arial"/>
    </font>
    <font>
      <b/>
      <sz val="12.0"/>
      <color rgb="FF7F7F7F"/>
      <name val="Cambria"/>
    </font>
    <font>
      <u/>
      <sz val="10.0"/>
      <color rgb="FF0000FF"/>
      <name val="Calibri"/>
    </font>
    <font>
      <sz val="8.0"/>
      <color theme="1"/>
      <name val="Calibri"/>
    </font>
    <font>
      <b/>
      <sz val="10.0"/>
      <color theme="5"/>
      <name val="Calibri"/>
    </font>
    <font>
      <b/>
      <sz val="9.0"/>
      <color theme="1"/>
      <name val="Calibri"/>
    </font>
    <font>
      <b/>
      <sz val="8.0"/>
      <color theme="1"/>
      <name val="Calibri"/>
    </font>
    <font>
      <b/>
      <sz val="10.0"/>
      <color rgb="FFFFFFFF"/>
      <name val="Calibri"/>
    </font>
    <font>
      <i/>
      <sz val="10.0"/>
      <color theme="1"/>
      <name val="Calibri"/>
    </font>
    <font>
      <color theme="1"/>
      <name val="Calibri"/>
    </font>
    <font>
      <sz val="9.0"/>
      <color theme="1"/>
      <name val="Calibri"/>
    </font>
    <font>
      <b/>
      <sz val="9.0"/>
      <color theme="5"/>
      <name val="Calibri"/>
    </font>
    <font>
      <sz val="14.0"/>
      <color theme="1"/>
      <name val="Calibri"/>
    </font>
    <font>
      <sz val="18.0"/>
      <color theme="1"/>
      <name val="Calibri"/>
    </font>
    <font>
      <sz val="12.0"/>
      <color theme="1"/>
      <name val="Calibri"/>
    </font>
    <font>
      <b/>
      <sz val="24.0"/>
      <color theme="0"/>
      <name val="Calibri"/>
    </font>
    <font>
      <b/>
      <sz val="10.0"/>
      <color theme="0"/>
      <name val="Calibri"/>
    </font>
    <font>
      <b/>
      <sz val="9.0"/>
      <color rgb="FFFFFFFF"/>
      <name val="Calibri"/>
    </font>
    <font>
      <sz val="10.0"/>
      <color rgb="FFFFFFFF"/>
      <name val="Calibri"/>
    </font>
    <font>
      <sz val="11.0"/>
      <color theme="1"/>
      <name val="Calibri"/>
    </font>
    <font>
      <b/>
      <sz val="12.0"/>
      <color theme="1"/>
      <name val="Calibri"/>
    </font>
    <font>
      <i/>
      <sz val="8.0"/>
      <color theme="1"/>
      <name val="Calibri"/>
    </font>
    <font>
      <i/>
      <sz val="9.0"/>
      <color theme="1"/>
      <name val="Calibri"/>
    </font>
    <font>
      <sz val="16.0"/>
      <color theme="1"/>
      <name val="Calibri"/>
    </font>
    <font>
      <b/>
      <sz val="12.0"/>
      <color theme="1"/>
      <name val="Arial"/>
    </font>
    <font>
      <b/>
      <sz val="12.0"/>
      <color theme="0"/>
      <name val="Calibri"/>
    </font>
    <font>
      <b/>
      <sz val="8.0"/>
      <color theme="0"/>
      <name val="Calibri"/>
    </font>
    <font>
      <b/>
      <sz val="18.0"/>
      <color theme="1"/>
      <name val="Calibri"/>
    </font>
    <font>
      <b/>
      <sz val="11.0"/>
      <color theme="0"/>
      <name val="Calibri"/>
    </font>
    <font>
      <b/>
      <sz val="10.0"/>
      <color rgb="FFFF8080"/>
      <name val="Calibri"/>
    </font>
    <font>
      <sz val="9.0"/>
      <color rgb="FFFFFFFF"/>
      <name val="Calibri"/>
    </font>
    <font>
      <b/>
      <sz val="12.0"/>
      <color rgb="FFFFFFFF"/>
      <name val="Calibri"/>
    </font>
    <font>
      <sz val="11.0"/>
      <color rgb="FFFFFFFF"/>
      <name val="Calibri"/>
    </font>
    <font>
      <sz val="8.0"/>
      <color rgb="FFFFFFFF"/>
      <name val="Calibri"/>
    </font>
    <font>
      <sz val="6.0"/>
      <color theme="1"/>
      <name val="Calibri"/>
    </font>
    <font>
      <b/>
      <sz val="10.0"/>
      <color theme="0"/>
      <name val="Arial"/>
    </font>
    <font>
      <b/>
      <sz val="10.0"/>
      <color theme="1"/>
      <name val="Arial"/>
    </font>
    <font>
      <b/>
      <sz val="14.0"/>
      <color theme="0"/>
      <name val="Calibri"/>
    </font>
    <font>
      <sz val="12.0"/>
      <color theme="1"/>
      <name val="Arial"/>
    </font>
    <font>
      <sz val="28.0"/>
      <color theme="1"/>
      <name val="Calibri"/>
    </font>
    <font>
      <sz val="36.0"/>
      <color theme="1"/>
      <name val="Calibri"/>
    </font>
    <font>
      <sz val="10.0"/>
      <color rgb="FFF2F2F2"/>
      <name val="Calibri"/>
    </font>
    <font>
      <b/>
      <sz val="18.0"/>
      <color rgb="FF7F7F7F"/>
      <name val="Cambria"/>
    </font>
    <font>
      <b/>
      <sz val="24.0"/>
      <color theme="1"/>
      <name val="Cambria"/>
    </font>
  </fonts>
  <fills count="32">
    <fill>
      <patternFill patternType="none"/>
    </fill>
    <fill>
      <patternFill patternType="lightGray"/>
    </fill>
    <fill>
      <patternFill patternType="solid">
        <fgColor rgb="FF808080"/>
        <bgColor rgb="FF808080"/>
      </patternFill>
    </fill>
    <fill>
      <patternFill patternType="solid">
        <fgColor theme="0"/>
        <bgColor theme="0"/>
      </patternFill>
    </fill>
    <fill>
      <patternFill patternType="solid">
        <fgColor rgb="FFFFFFFF"/>
        <bgColor rgb="FFFFFFFF"/>
      </patternFill>
    </fill>
    <fill>
      <patternFill patternType="solid">
        <fgColor rgb="FFFED0FF"/>
        <bgColor rgb="FFFED0FF"/>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theme="1"/>
        <bgColor theme="1"/>
      </patternFill>
    </fill>
    <fill>
      <patternFill patternType="solid">
        <fgColor rgb="FFD8D8D8"/>
        <bgColor rgb="FFD8D8D8"/>
      </patternFill>
    </fill>
    <fill>
      <patternFill patternType="solid">
        <fgColor rgb="FFFEB8FF"/>
        <bgColor rgb="FFFEB8FF"/>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theme="8"/>
        <bgColor theme="8"/>
      </patternFill>
    </fill>
    <fill>
      <patternFill patternType="solid">
        <fgColor rgb="FFFFFF00"/>
        <bgColor rgb="FFFFFF00"/>
      </patternFill>
    </fill>
    <fill>
      <patternFill patternType="solid">
        <fgColor rgb="FFBFBFBF"/>
        <bgColor rgb="FFBFBFBF"/>
      </patternFill>
    </fill>
    <fill>
      <patternFill patternType="solid">
        <fgColor theme="4"/>
        <bgColor theme="4"/>
      </patternFill>
    </fill>
    <fill>
      <patternFill patternType="solid">
        <fgColor rgb="FFC2A3E4"/>
        <bgColor rgb="FFC2A3E4"/>
      </patternFill>
    </fill>
    <fill>
      <patternFill patternType="solid">
        <fgColor theme="9"/>
        <bgColor theme="9"/>
      </patternFill>
    </fill>
    <fill>
      <patternFill patternType="solid">
        <fgColor theme="6"/>
        <bgColor theme="6"/>
      </patternFill>
    </fill>
    <fill>
      <patternFill patternType="solid">
        <fgColor rgb="FFEAE0F6"/>
        <bgColor rgb="FFEAE0F6"/>
      </patternFill>
    </fill>
    <fill>
      <patternFill patternType="solid">
        <fgColor theme="7"/>
        <bgColor theme="7"/>
      </patternFill>
    </fill>
    <fill>
      <patternFill patternType="solid">
        <fgColor rgb="FFFE27FF"/>
        <bgColor rgb="FFFE27FF"/>
      </patternFill>
    </fill>
    <fill>
      <patternFill patternType="solid">
        <fgColor rgb="FFD6C2ED"/>
        <bgColor rgb="FFD6C2ED"/>
      </patternFill>
    </fill>
  </fills>
  <borders count="230">
    <border/>
    <border>
      <right style="medium">
        <color rgb="FF000000"/>
      </right>
    </border>
    <border>
      <left/>
      <right/>
      <top/>
      <bottom/>
    </border>
    <border>
      <left/>
      <top/>
      <bottom/>
    </border>
    <border>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lef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thin">
        <color rgb="FF000000"/>
      </bottom>
    </border>
    <border>
      <left style="medium">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left style="medium">
        <color rgb="FF000000"/>
      </left>
      <right style="thin">
        <color rgb="FF000000"/>
      </right>
      <top style="thin">
        <color rgb="FF000000"/>
      </top>
      <bottom/>
    </border>
    <border>
      <left/>
      <right/>
      <top/>
      <bottom style="thin">
        <color rgb="FF000000"/>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bottom style="medium">
        <color rgb="FF000000"/>
      </bottom>
    </border>
    <border>
      <left style="thin">
        <color rgb="FF000000"/>
      </left>
      <right/>
      <top style="thin">
        <color rgb="FF000000"/>
      </top>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rder>
    <border>
      <top style="thin">
        <color rgb="FF000000"/>
      </top>
    </border>
    <border>
      <left style="medium">
        <color rgb="FF000000"/>
      </left>
      <bottom style="thin">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top style="thin">
        <color rgb="FF000000"/>
      </top>
      <bottom style="medium">
        <color rgb="FF000000"/>
      </bottom>
    </border>
    <border>
      <right style="thin">
        <color rgb="FF000000"/>
      </right>
      <top style="thin">
        <color rgb="FF000000"/>
      </top>
      <bottom style="medium">
        <color rgb="FF000000"/>
      </bottom>
    </border>
    <border>
      <top/>
      <bottom style="thin">
        <color rgb="FF000000"/>
      </bottom>
    </border>
    <border>
      <right style="medium">
        <color rgb="FF000000"/>
      </right>
      <top/>
      <bottom style="thin">
        <color rgb="FF000000"/>
      </bottom>
    </border>
    <border>
      <left/>
      <top/>
      <bottom style="thin">
        <color rgb="FF000000"/>
      </bottom>
    </border>
    <border>
      <left style="thin">
        <color rgb="FF000000"/>
      </left>
      <bottom style="thin">
        <color rgb="FF000000"/>
      </bottom>
    </border>
    <border>
      <right style="medium">
        <color rgb="FF000000"/>
      </right>
      <bottom style="thin">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border>
    <border>
      <left/>
      <right style="thin">
        <color rgb="FF000000"/>
      </right>
      <top style="thin">
        <color rgb="FF000000"/>
      </top>
      <bottom/>
    </border>
    <border>
      <left/>
      <top/>
    </border>
    <border>
      <top/>
    </border>
    <border>
      <left/>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rder>
    <border>
      <lef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thick">
        <color rgb="FF000000"/>
      </left>
      <right style="thin">
        <color rgb="FF000000"/>
      </right>
      <top style="thin">
        <color rgb="FF000000"/>
      </top>
      <bottom/>
    </border>
    <border>
      <left style="medium">
        <color rgb="FF000000"/>
      </left>
      <right/>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right/>
      <top/>
    </border>
    <border>
      <left/>
      <right/>
      <bottom style="thin">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right style="thin">
        <color rgb="FF000000"/>
      </righ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rder>
  </borders>
  <cellStyleXfs count="1">
    <xf borderId="0" fillId="0" fontId="0" numFmtId="0" applyAlignment="1" applyFont="1"/>
  </cellStyleXfs>
  <cellXfs count="952">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3" numFmtId="0" xfId="0" applyAlignment="1" applyFont="1">
      <alignment horizontal="center"/>
    </xf>
    <xf borderId="0" fillId="0" fontId="3" numFmtId="14" xfId="0" applyAlignment="1" applyFont="1" applyNumberFormat="1">
      <alignment horizontal="center"/>
    </xf>
    <xf borderId="3" fillId="3" fontId="3" numFmtId="14" xfId="0" applyAlignment="1" applyBorder="1" applyFill="1" applyFont="1" applyNumberFormat="1">
      <alignment horizontal="center"/>
    </xf>
    <xf borderId="4" fillId="0" fontId="2" numFmtId="0" xfId="0" applyBorder="1" applyFont="1"/>
    <xf borderId="2" fillId="3" fontId="3" numFmtId="14" xfId="0" applyAlignment="1" applyBorder="1" applyFont="1" applyNumberFormat="1">
      <alignment horizontal="left"/>
    </xf>
    <xf borderId="3" fillId="3" fontId="3" numFmtId="14" xfId="0" applyAlignment="1" applyBorder="1" applyFont="1" applyNumberFormat="1">
      <alignment horizontal="left" shrinkToFit="0" vertical="top" wrapText="1"/>
    </xf>
    <xf borderId="5" fillId="3" fontId="3" numFmtId="14" xfId="0" applyAlignment="1" applyBorder="1" applyFont="1" applyNumberFormat="1">
      <alignment horizontal="center"/>
    </xf>
    <xf borderId="6" fillId="4" fontId="4" numFmtId="0" xfId="0" applyAlignment="1" applyBorder="1" applyFill="1" applyFont="1">
      <alignment horizontal="center" shrinkToFit="0" vertical="center" wrapText="1"/>
    </xf>
    <xf borderId="7" fillId="0" fontId="2" numFmtId="0" xfId="0" applyBorder="1" applyFont="1"/>
    <xf borderId="8" fillId="0" fontId="2" numFmtId="0" xfId="0" applyBorder="1" applyFont="1"/>
    <xf borderId="9" fillId="0" fontId="5" numFmtId="0" xfId="0" applyAlignment="1" applyBorder="1" applyFont="1">
      <alignment shrinkToFit="0" wrapText="1"/>
    </xf>
    <xf borderId="9" fillId="0" fontId="5" numFmtId="0" xfId="0" applyAlignment="1" applyBorder="1" applyFont="1">
      <alignment horizontal="center"/>
    </xf>
    <xf borderId="2" fillId="2" fontId="3" numFmtId="0" xfId="0" applyAlignment="1" applyBorder="1" applyFont="1">
      <alignment horizontal="center"/>
    </xf>
    <xf borderId="10" fillId="0" fontId="5" numFmtId="0" xfId="0" applyAlignment="1" applyBorder="1" applyFont="1">
      <alignment horizontal="center"/>
    </xf>
    <xf borderId="11" fillId="0" fontId="2" numFmtId="0" xfId="0" applyBorder="1" applyFont="1"/>
    <xf borderId="12" fillId="0" fontId="2" numFmtId="0" xfId="0" applyBorder="1" applyFont="1"/>
    <xf borderId="3" fillId="4" fontId="6" numFmtId="0" xfId="0" applyAlignment="1" applyBorder="1" applyFont="1">
      <alignment horizontal="left" shrinkToFit="0" wrapText="1"/>
    </xf>
    <xf borderId="2" fillId="4" fontId="4" numFmtId="0" xfId="0" applyAlignment="1" applyBorder="1" applyFont="1">
      <alignment horizontal="center" shrinkToFit="0" wrapText="1"/>
    </xf>
    <xf borderId="3" fillId="4" fontId="4" numFmtId="0" xfId="0" applyAlignment="1" applyBorder="1" applyFont="1">
      <alignment horizontal="left" shrinkToFit="0" wrapText="1"/>
    </xf>
    <xf borderId="3" fillId="4" fontId="3" numFmtId="0" xfId="0" applyAlignment="1" applyBorder="1" applyFont="1">
      <alignment horizontal="left" shrinkToFit="0" wrapText="1"/>
    </xf>
    <xf borderId="2" fillId="4" fontId="3" numFmtId="0" xfId="0" applyAlignment="1" applyBorder="1" applyFont="1">
      <alignment shrinkToFit="0" wrapText="1"/>
    </xf>
    <xf borderId="2" fillId="4" fontId="3" numFmtId="0" xfId="0" applyAlignment="1" applyBorder="1" applyFont="1">
      <alignment horizontal="left" shrinkToFit="0" wrapText="1"/>
    </xf>
    <xf borderId="2" fillId="4" fontId="3" numFmtId="0" xfId="0" applyAlignment="1" applyBorder="1" applyFont="1">
      <alignment horizontal="left" shrinkToFit="0" vertical="center" wrapText="1"/>
    </xf>
    <xf borderId="2" fillId="4" fontId="4" numFmtId="0" xfId="0" applyBorder="1" applyFont="1"/>
    <xf borderId="2" fillId="4" fontId="3" numFmtId="0" xfId="0" applyBorder="1" applyFont="1"/>
    <xf borderId="2" fillId="4" fontId="3" numFmtId="49" xfId="0" applyAlignment="1" applyBorder="1" applyFont="1" applyNumberFormat="1">
      <alignment horizontal="right" shrinkToFit="0" wrapText="1"/>
    </xf>
    <xf borderId="3" fillId="4" fontId="3" numFmtId="0" xfId="0" applyAlignment="1" applyBorder="1" applyFont="1">
      <alignment shrinkToFit="0" wrapText="1"/>
    </xf>
    <xf borderId="0" fillId="0" fontId="5" numFmtId="0" xfId="0" applyAlignment="1" applyFont="1">
      <alignment horizontal="center"/>
    </xf>
    <xf borderId="2" fillId="4" fontId="3" numFmtId="0" xfId="0" applyAlignment="1" applyBorder="1" applyFont="1">
      <alignment horizontal="left"/>
    </xf>
    <xf borderId="2" fillId="4" fontId="7" numFmtId="0" xfId="0" applyBorder="1" applyFont="1"/>
    <xf borderId="3" fillId="4" fontId="3" numFmtId="0" xfId="0" applyAlignment="1" applyBorder="1" applyFont="1">
      <alignment horizontal="left" shrinkToFit="0" vertical="center" wrapText="1"/>
    </xf>
    <xf borderId="3" fillId="5" fontId="4" numFmtId="0" xfId="0" applyAlignment="1" applyBorder="1" applyFill="1" applyFont="1">
      <alignment horizontal="left" shrinkToFit="0" vertical="center" wrapText="1"/>
    </xf>
    <xf borderId="13" fillId="4" fontId="4" numFmtId="0" xfId="0" applyAlignment="1" applyBorder="1" applyFont="1">
      <alignment horizontal="center" vertical="center"/>
    </xf>
    <xf borderId="14" fillId="0" fontId="2" numFmtId="0" xfId="0" applyBorder="1" applyFont="1"/>
    <xf borderId="15" fillId="3" fontId="8" numFmtId="0" xfId="0" applyAlignment="1" applyBorder="1" applyFont="1">
      <alignment horizontal="left" shrinkToFit="0" vertical="center" wrapText="1"/>
    </xf>
    <xf borderId="0" fillId="0" fontId="3" numFmtId="0" xfId="0" applyFont="1"/>
    <xf borderId="16" fillId="4" fontId="4" numFmtId="0" xfId="0" applyAlignment="1" applyBorder="1" applyFont="1">
      <alignment horizontal="center" shrinkToFit="0" vertical="center" wrapText="1"/>
    </xf>
    <xf borderId="17" fillId="0" fontId="2" numFmtId="0" xfId="0" applyBorder="1" applyFont="1"/>
    <xf borderId="18" fillId="0" fontId="2" numFmtId="0" xfId="0" applyBorder="1" applyFont="1"/>
    <xf borderId="2" fillId="4" fontId="3" numFmtId="0" xfId="0" applyAlignment="1" applyBorder="1" applyFont="1">
      <alignment shrinkToFit="0" vertical="center" wrapText="1"/>
    </xf>
    <xf borderId="19" fillId="6" fontId="9" numFmtId="0" xfId="0" applyAlignment="1" applyBorder="1" applyFill="1" applyFont="1">
      <alignment horizontal="center"/>
    </xf>
    <xf borderId="20" fillId="0" fontId="2" numFmtId="0" xfId="0" applyBorder="1" applyFont="1"/>
    <xf borderId="21" fillId="0" fontId="2" numFmtId="0" xfId="0" applyBorder="1" applyFont="1"/>
    <xf borderId="22" fillId="5" fontId="10" numFmtId="0" xfId="0" applyAlignment="1" applyBorder="1" applyFont="1">
      <alignment horizontal="center" vertical="center"/>
    </xf>
    <xf borderId="23" fillId="0" fontId="3" numFmtId="0" xfId="0" applyAlignment="1" applyBorder="1" applyFont="1">
      <alignment horizontal="center"/>
    </xf>
    <xf borderId="24" fillId="0" fontId="2" numFmtId="0" xfId="0" applyBorder="1" applyFont="1"/>
    <xf borderId="25" fillId="0" fontId="3" numFmtId="0" xfId="0" applyAlignment="1" applyBorder="1" applyFont="1">
      <alignment horizontal="center"/>
    </xf>
    <xf borderId="26" fillId="0" fontId="2" numFmtId="0" xfId="0" applyBorder="1" applyFont="1"/>
    <xf borderId="27" fillId="0" fontId="3" numFmtId="0" xfId="0" applyAlignment="1" applyBorder="1" applyFont="1">
      <alignment horizontal="center"/>
    </xf>
    <xf borderId="28" fillId="4" fontId="3" numFmtId="0" xfId="0" applyAlignment="1" applyBorder="1" applyFont="1">
      <alignment horizontal="center"/>
    </xf>
    <xf borderId="29" fillId="0" fontId="2" numFmtId="0" xfId="0" applyBorder="1" applyFont="1"/>
    <xf borderId="30" fillId="7" fontId="11" numFmtId="0" xfId="0" applyAlignment="1" applyBorder="1" applyFill="1" applyFont="1">
      <alignment horizontal="center" vertical="top"/>
    </xf>
    <xf borderId="31" fillId="0" fontId="2" numFmtId="0" xfId="0" applyBorder="1" applyFont="1"/>
    <xf borderId="32" fillId="0" fontId="2" numFmtId="0" xfId="0" applyBorder="1" applyFont="1"/>
    <xf borderId="33" fillId="7" fontId="11" numFmtId="0" xfId="0" applyAlignment="1" applyBorder="1" applyFont="1">
      <alignment horizontal="center" vertical="top"/>
    </xf>
    <xf borderId="34" fillId="7" fontId="11" numFmtId="0" xfId="0" applyAlignment="1" applyBorder="1" applyFont="1">
      <alignment horizontal="center" vertical="top"/>
    </xf>
    <xf borderId="35" fillId="0" fontId="2" numFmtId="0" xfId="0" applyBorder="1" applyFont="1"/>
    <xf borderId="2" fillId="4" fontId="8" numFmtId="0" xfId="0" applyAlignment="1" applyBorder="1" applyFont="1">
      <alignment vertical="top"/>
    </xf>
    <xf borderId="22" fillId="5" fontId="10" numFmtId="0" xfId="0" applyAlignment="1" applyBorder="1" applyFont="1">
      <alignment horizontal="center" shrinkToFit="0" vertical="center" wrapText="1"/>
    </xf>
    <xf borderId="23" fillId="3" fontId="11" numFmtId="0" xfId="0" applyAlignment="1" applyBorder="1" applyFont="1">
      <alignment horizontal="center" vertical="top"/>
    </xf>
    <xf borderId="36" fillId="0" fontId="2" numFmtId="0" xfId="0" applyBorder="1" applyFont="1"/>
    <xf borderId="37" fillId="7" fontId="11" numFmtId="0" xfId="0" applyAlignment="1" applyBorder="1" applyFont="1">
      <alignment horizontal="center" vertical="top"/>
    </xf>
    <xf borderId="38" fillId="0" fontId="2" numFmtId="0" xfId="0" applyBorder="1" applyFont="1"/>
    <xf borderId="39" fillId="0" fontId="2" numFmtId="0" xfId="0" applyBorder="1" applyFont="1"/>
    <xf borderId="40" fillId="5" fontId="10" numFmtId="0" xfId="0" applyAlignment="1" applyBorder="1" applyFont="1">
      <alignment horizontal="center"/>
    </xf>
    <xf borderId="41" fillId="0" fontId="3" numFmtId="164" xfId="0" applyAlignment="1" applyBorder="1" applyFont="1" applyNumberFormat="1">
      <alignment horizontal="center" shrinkToFit="1" wrapText="0"/>
    </xf>
    <xf borderId="42" fillId="0" fontId="2" numFmtId="0" xfId="0" applyBorder="1" applyFont="1"/>
    <xf borderId="43" fillId="5" fontId="10" numFmtId="0" xfId="0" applyAlignment="1" applyBorder="1" applyFont="1">
      <alignment horizontal="center"/>
    </xf>
    <xf borderId="44" fillId="0" fontId="2" numFmtId="0" xfId="0" applyBorder="1" applyFont="1"/>
    <xf borderId="11" fillId="0" fontId="3" numFmtId="165" xfId="0" applyAlignment="1" applyBorder="1" applyFont="1" applyNumberFormat="1">
      <alignment horizontal="center"/>
    </xf>
    <xf borderId="45" fillId="5" fontId="10" numFmtId="0" xfId="0" applyAlignment="1" applyBorder="1" applyFont="1">
      <alignment horizontal="center"/>
    </xf>
    <xf borderId="41" fillId="0" fontId="3" numFmtId="18" xfId="0" applyAlignment="1" applyBorder="1" applyFont="1" applyNumberFormat="1">
      <alignment horizontal="center" vertical="center"/>
    </xf>
    <xf borderId="46" fillId="6" fontId="12" numFmtId="0" xfId="0" applyAlignment="1" applyBorder="1" applyFont="1">
      <alignment horizontal="center"/>
    </xf>
    <xf borderId="19" fillId="5" fontId="4" numFmtId="0" xfId="0" applyAlignment="1" applyBorder="1" applyFont="1">
      <alignment horizontal="center"/>
    </xf>
    <xf borderId="47" fillId="7" fontId="10" numFmtId="0" xfId="0" applyAlignment="1" applyBorder="1" applyFont="1">
      <alignment horizontal="center"/>
    </xf>
    <xf borderId="25" fillId="0" fontId="3" numFmtId="0" xfId="0" applyAlignment="1" applyBorder="1" applyFont="1">
      <alignment horizontal="left"/>
    </xf>
    <xf borderId="48" fillId="0" fontId="2" numFmtId="0" xfId="0" applyBorder="1" applyFont="1"/>
    <xf borderId="49" fillId="0" fontId="2" numFmtId="0" xfId="0" applyBorder="1" applyFont="1"/>
    <xf borderId="50" fillId="7" fontId="10" numFmtId="0" xfId="0" applyAlignment="1" applyBorder="1" applyFont="1">
      <alignment horizontal="center"/>
    </xf>
    <xf borderId="51" fillId="7" fontId="10" numFmtId="0" xfId="0" applyAlignment="1" applyBorder="1" applyFont="1">
      <alignment horizontal="center"/>
    </xf>
    <xf borderId="51" fillId="5" fontId="11" numFmtId="0" xfId="0" applyAlignment="1" applyBorder="1" applyFont="1">
      <alignment horizontal="center"/>
    </xf>
    <xf borderId="27" fillId="5" fontId="10" numFmtId="0" xfId="0" applyAlignment="1" applyBorder="1" applyFont="1">
      <alignment horizontal="center"/>
    </xf>
    <xf borderId="25" fillId="5" fontId="10" numFmtId="0" xfId="0" applyAlignment="1" applyBorder="1" applyFont="1">
      <alignment horizontal="center"/>
    </xf>
    <xf borderId="50" fillId="5" fontId="11" numFmtId="0" xfId="0" applyAlignment="1" applyBorder="1" applyFont="1">
      <alignment horizontal="center"/>
    </xf>
    <xf borderId="30" fillId="5" fontId="10" numFmtId="0" xfId="0" applyAlignment="1" applyBorder="1" applyFont="1">
      <alignment horizontal="center"/>
    </xf>
    <xf borderId="51" fillId="7" fontId="13" numFmtId="0" xfId="0" applyAlignment="1" applyBorder="1" applyFont="1">
      <alignment horizontal="center"/>
    </xf>
    <xf borderId="27" fillId="4" fontId="3" numFmtId="49" xfId="0" applyAlignment="1" applyBorder="1" applyFont="1" applyNumberFormat="1">
      <alignment horizontal="center" shrinkToFit="1" wrapText="0"/>
    </xf>
    <xf borderId="52" fillId="4" fontId="3" numFmtId="0" xfId="0" applyAlignment="1" applyBorder="1" applyFont="1">
      <alignment horizontal="left"/>
    </xf>
    <xf borderId="53" fillId="4" fontId="3" numFmtId="0" xfId="0" applyAlignment="1" applyBorder="1" applyFont="1">
      <alignment horizontal="left"/>
    </xf>
    <xf borderId="54" fillId="4" fontId="3" numFmtId="0" xfId="0" applyAlignment="1" applyBorder="1" applyFont="1">
      <alignment horizontal="left"/>
    </xf>
    <xf borderId="50" fillId="7" fontId="13" numFmtId="0" xfId="0" applyAlignment="1" applyBorder="1" applyFont="1">
      <alignment horizontal="center"/>
    </xf>
    <xf borderId="27" fillId="4" fontId="14" numFmtId="49" xfId="0" applyAlignment="1" applyBorder="1" applyFont="1" applyNumberFormat="1">
      <alignment horizontal="center" vertical="bottom"/>
    </xf>
    <xf borderId="48" fillId="4" fontId="14" numFmtId="0" xfId="0" applyAlignment="1" applyBorder="1" applyFont="1">
      <alignment vertical="bottom"/>
    </xf>
    <xf borderId="55" fillId="4" fontId="14" numFmtId="49" xfId="0" applyAlignment="1" applyBorder="1" applyFont="1" applyNumberFormat="1">
      <alignment horizontal="center" vertical="bottom"/>
    </xf>
    <xf borderId="56" fillId="4" fontId="14" numFmtId="0" xfId="0" applyAlignment="1" applyBorder="1" applyFont="1">
      <alignment vertical="bottom"/>
    </xf>
    <xf borderId="2" fillId="4" fontId="15" numFmtId="0" xfId="0" applyBorder="1" applyFont="1"/>
    <xf borderId="56" fillId="4" fontId="14" numFmtId="0" xfId="0" applyAlignment="1" applyBorder="1" applyFont="1">
      <alignment shrinkToFit="0" vertical="bottom" wrapText="0"/>
    </xf>
    <xf borderId="57" fillId="7" fontId="13" numFmtId="0" xfId="0" applyAlignment="1" applyBorder="1" applyFont="1">
      <alignment horizontal="center"/>
    </xf>
    <xf borderId="46" fillId="7" fontId="13" numFmtId="0" xfId="0" applyAlignment="1" applyBorder="1" applyFont="1">
      <alignment horizontal="center"/>
    </xf>
    <xf borderId="47" fillId="7" fontId="13" numFmtId="0" xfId="0" applyAlignment="1" applyBorder="1" applyFont="1">
      <alignment horizontal="center"/>
    </xf>
    <xf borderId="58" fillId="4" fontId="3" numFmtId="0" xfId="0" applyBorder="1" applyFont="1"/>
    <xf borderId="59" fillId="4" fontId="3" numFmtId="0" xfId="0" applyBorder="1" applyFont="1"/>
    <xf borderId="60" fillId="7" fontId="13" numFmtId="0" xfId="0" applyAlignment="1" applyBorder="1" applyFont="1">
      <alignment horizontal="center"/>
    </xf>
    <xf borderId="61" fillId="0" fontId="2" numFmtId="0" xfId="0" applyBorder="1" applyFont="1"/>
    <xf borderId="53" fillId="4" fontId="3" numFmtId="0" xfId="0" applyBorder="1" applyFont="1"/>
    <xf borderId="54" fillId="4" fontId="3" numFmtId="0" xfId="0" applyBorder="1" applyFont="1"/>
    <xf borderId="62" fillId="4" fontId="3" numFmtId="0" xfId="0" applyBorder="1" applyFont="1"/>
    <xf borderId="63" fillId="4" fontId="3" numFmtId="0" xfId="0" applyBorder="1" applyFont="1"/>
    <xf borderId="64" fillId="4" fontId="3" numFmtId="0" xfId="0" applyBorder="1" applyFont="1"/>
    <xf borderId="65" fillId="4" fontId="3" numFmtId="0" xfId="0" applyBorder="1" applyFont="1"/>
    <xf borderId="66" fillId="4" fontId="14" numFmtId="49" xfId="0" applyAlignment="1" applyBorder="1" applyFont="1" applyNumberFormat="1">
      <alignment horizontal="center" vertical="bottom"/>
    </xf>
    <xf borderId="11" fillId="4" fontId="14" numFmtId="0" xfId="0" applyAlignment="1" applyBorder="1" applyFont="1">
      <alignment vertical="bottom"/>
    </xf>
    <xf borderId="6" fillId="6" fontId="16" numFmtId="0" xfId="0" applyAlignment="1" applyBorder="1" applyFont="1">
      <alignment horizontal="center"/>
    </xf>
    <xf borderId="19" fillId="5" fontId="10" numFmtId="0" xfId="0" applyAlignment="1" applyBorder="1" applyFont="1">
      <alignment horizontal="center"/>
    </xf>
    <xf borderId="51" fillId="7" fontId="10" numFmtId="0" xfId="0" applyBorder="1" applyFont="1"/>
    <xf borderId="27" fillId="7" fontId="15" numFmtId="0" xfId="0" applyBorder="1" applyFont="1"/>
    <xf borderId="27" fillId="4" fontId="4" numFmtId="166" xfId="0" applyAlignment="1" applyBorder="1" applyFont="1" applyNumberFormat="1">
      <alignment horizontal="center" vertical="center"/>
    </xf>
    <xf borderId="27" fillId="7" fontId="15" numFmtId="0" xfId="0" applyAlignment="1" applyBorder="1" applyFont="1">
      <alignment horizontal="center"/>
    </xf>
    <xf borderId="52" fillId="7" fontId="15" numFmtId="0" xfId="0" applyAlignment="1" applyBorder="1" applyFont="1">
      <alignment horizontal="center"/>
    </xf>
    <xf borderId="25" fillId="4" fontId="4" numFmtId="0" xfId="0" applyAlignment="1" applyBorder="1" applyFont="1">
      <alignment horizontal="center" vertical="center"/>
    </xf>
    <xf borderId="46" fillId="5" fontId="11" numFmtId="0" xfId="0" applyAlignment="1" applyBorder="1" applyFont="1">
      <alignment horizontal="left"/>
    </xf>
    <xf borderId="67" fillId="5" fontId="4" numFmtId="166" xfId="0" applyAlignment="1" applyBorder="1" applyFont="1" applyNumberFormat="1">
      <alignment horizontal="center" vertical="center"/>
    </xf>
    <xf borderId="68" fillId="5" fontId="11" numFmtId="0" xfId="0" applyBorder="1" applyFont="1"/>
    <xf borderId="67" fillId="5" fontId="11" numFmtId="0" xfId="0" applyBorder="1" applyFont="1"/>
    <xf borderId="30" fillId="5" fontId="4" numFmtId="0" xfId="0" applyAlignment="1" applyBorder="1" applyFont="1">
      <alignment horizontal="center" vertical="center"/>
    </xf>
    <xf borderId="46" fillId="5" fontId="11" numFmtId="0" xfId="0" applyAlignment="1" applyBorder="1" applyFont="1">
      <alignment horizontal="left" shrinkToFit="1" wrapText="0"/>
    </xf>
    <xf borderId="69" fillId="3" fontId="11" numFmtId="0" xfId="0" applyAlignment="1" applyBorder="1" applyFont="1">
      <alignment horizontal="left" vertical="center"/>
    </xf>
    <xf borderId="70" fillId="3" fontId="11" numFmtId="0" xfId="0" applyAlignment="1" applyBorder="1" applyFont="1">
      <alignment horizontal="left"/>
    </xf>
    <xf borderId="71" fillId="3" fontId="3" numFmtId="18" xfId="0" applyAlignment="1" applyBorder="1" applyFont="1" applyNumberFormat="1">
      <alignment vertical="center"/>
    </xf>
    <xf borderId="72" fillId="0" fontId="3" numFmtId="18" xfId="0" applyAlignment="1" applyBorder="1" applyFont="1" applyNumberFormat="1">
      <alignment vertical="center"/>
    </xf>
    <xf borderId="17" fillId="0" fontId="3" numFmtId="18" xfId="0" applyAlignment="1" applyBorder="1" applyFont="1" applyNumberFormat="1">
      <alignment vertical="center"/>
    </xf>
    <xf borderId="16" fillId="3" fontId="11" numFmtId="0" xfId="0" applyAlignment="1" applyBorder="1" applyFont="1">
      <alignment horizontal="left" vertical="center"/>
    </xf>
    <xf borderId="73" fillId="3" fontId="11" numFmtId="0" xfId="0" applyAlignment="1" applyBorder="1" applyFont="1">
      <alignment horizontal="left" vertical="center"/>
    </xf>
    <xf borderId="6" fillId="5" fontId="11" numFmtId="0" xfId="0" applyAlignment="1" applyBorder="1" applyFont="1">
      <alignment horizontal="left" vertical="center"/>
    </xf>
    <xf borderId="74" fillId="0" fontId="2" numFmtId="0" xfId="0" applyBorder="1" applyFont="1"/>
    <xf borderId="75" fillId="7" fontId="11" numFmtId="0" xfId="0" applyAlignment="1" applyBorder="1" applyFont="1">
      <alignment horizontal="right" vertical="center"/>
    </xf>
    <xf borderId="76" fillId="7" fontId="11" numFmtId="0" xfId="0" applyAlignment="1" applyBorder="1" applyFont="1">
      <alignment horizontal="right" vertical="center"/>
    </xf>
    <xf borderId="76" fillId="4" fontId="3" numFmtId="0" xfId="0" applyBorder="1" applyFont="1"/>
    <xf borderId="77" fillId="4" fontId="3" numFmtId="0" xfId="0" applyBorder="1" applyFont="1"/>
    <xf borderId="78" fillId="4" fontId="11" numFmtId="0" xfId="0" applyAlignment="1" applyBorder="1" applyFont="1">
      <alignment horizontal="left" vertical="top"/>
    </xf>
    <xf borderId="79" fillId="0" fontId="2" numFmtId="0" xfId="0" applyBorder="1" applyFont="1"/>
    <xf borderId="25" fillId="0" fontId="3" numFmtId="18" xfId="0" applyAlignment="1" applyBorder="1" applyFont="1" applyNumberFormat="1">
      <alignment horizontal="center" vertical="center"/>
    </xf>
    <xf borderId="80" fillId="0" fontId="2" numFmtId="0" xfId="0" applyBorder="1" applyFont="1"/>
    <xf borderId="56" fillId="0" fontId="2" numFmtId="0" xfId="0" applyBorder="1" applyFont="1"/>
    <xf borderId="58" fillId="4" fontId="8" numFmtId="0" xfId="0" applyBorder="1" applyFont="1"/>
    <xf borderId="59" fillId="4" fontId="8" numFmtId="0" xfId="0" applyBorder="1" applyFont="1"/>
    <xf borderId="10" fillId="0" fontId="2" numFmtId="0" xfId="0" applyBorder="1" applyFont="1"/>
    <xf borderId="5" fillId="4" fontId="8" numFmtId="0" xfId="0" applyBorder="1" applyFont="1"/>
    <xf borderId="81" fillId="4" fontId="8" numFmtId="0" xfId="0" applyBorder="1" applyFont="1"/>
    <xf borderId="82" fillId="6" fontId="16" numFmtId="0" xfId="0" applyAlignment="1" applyBorder="1" applyFont="1">
      <alignment horizontal="center"/>
    </xf>
    <xf borderId="83" fillId="0" fontId="2" numFmtId="0" xfId="0" applyBorder="1" applyFont="1"/>
    <xf borderId="28" fillId="5" fontId="10" numFmtId="0" xfId="0" applyAlignment="1" applyBorder="1" applyFont="1">
      <alignment horizontal="center"/>
    </xf>
    <xf borderId="84" fillId="5" fontId="11" numFmtId="0" xfId="0" applyAlignment="1" applyBorder="1" applyFont="1">
      <alignment horizontal="center"/>
    </xf>
    <xf borderId="85" fillId="5" fontId="11" numFmtId="0" xfId="0" applyAlignment="1" applyBorder="1" applyFont="1">
      <alignment horizontal="center"/>
    </xf>
    <xf borderId="37" fillId="7" fontId="8" numFmtId="0" xfId="0" applyAlignment="1" applyBorder="1" applyFont="1">
      <alignment horizontal="left"/>
    </xf>
    <xf borderId="86" fillId="5" fontId="11" numFmtId="0" xfId="0" applyAlignment="1" applyBorder="1" applyFont="1">
      <alignment horizontal="center"/>
    </xf>
    <xf borderId="87" fillId="0" fontId="2" numFmtId="0" xfId="0" applyBorder="1" applyFont="1"/>
    <xf borderId="60" fillId="5" fontId="10" numFmtId="0" xfId="0" applyAlignment="1" applyBorder="1" applyFont="1">
      <alignment horizontal="center"/>
    </xf>
    <xf borderId="88" fillId="0" fontId="2" numFmtId="0" xfId="0" applyBorder="1" applyFont="1"/>
    <xf borderId="89" fillId="0" fontId="2" numFmtId="0" xfId="0" applyBorder="1" applyFont="1"/>
    <xf borderId="90" fillId="5" fontId="10" numFmtId="0" xfId="0" applyAlignment="1" applyBorder="1" applyFont="1">
      <alignment horizontal="center"/>
    </xf>
    <xf borderId="25" fillId="0" fontId="14" numFmtId="0" xfId="0" applyAlignment="1" applyBorder="1" applyFont="1">
      <alignment vertical="bottom"/>
    </xf>
    <xf borderId="48" fillId="5" fontId="11" numFmtId="0" xfId="0" applyAlignment="1" applyBorder="1" applyFont="1">
      <alignment horizontal="center"/>
    </xf>
    <xf borderId="91" fillId="0" fontId="14" numFmtId="0" xfId="0" applyAlignment="1" applyBorder="1" applyFont="1">
      <alignment vertical="bottom"/>
    </xf>
    <xf borderId="92" fillId="0" fontId="2" numFmtId="0" xfId="0" applyBorder="1" applyFont="1"/>
    <xf borderId="6" fillId="4" fontId="5" numFmtId="0" xfId="0" applyAlignment="1" applyBorder="1" applyFont="1">
      <alignment horizontal="center" shrinkToFit="0" wrapText="1"/>
    </xf>
    <xf borderId="93" fillId="4" fontId="8" numFmtId="0" xfId="0" applyAlignment="1" applyBorder="1" applyFont="1">
      <alignment horizontal="center"/>
    </xf>
    <xf borderId="94" fillId="0" fontId="2" numFmtId="0" xfId="0" applyBorder="1" applyFont="1"/>
    <xf borderId="19" fillId="6" fontId="16" numFmtId="0" xfId="0" applyAlignment="1" applyBorder="1" applyFont="1">
      <alignment horizontal="center" vertical="center"/>
    </xf>
    <xf borderId="50" fillId="5" fontId="10" numFmtId="0" xfId="0" applyAlignment="1" applyBorder="1" applyFont="1">
      <alignment horizontal="center"/>
    </xf>
    <xf borderId="95" fillId="4" fontId="3" numFmtId="0" xfId="0" applyBorder="1" applyFont="1"/>
    <xf borderId="52" fillId="4" fontId="3" numFmtId="0" xfId="0" applyBorder="1" applyFont="1"/>
    <xf borderId="96" fillId="4" fontId="3" numFmtId="0" xfId="0" applyAlignment="1" applyBorder="1" applyFont="1">
      <alignment shrinkToFit="1" wrapText="0"/>
    </xf>
    <xf borderId="95" fillId="7" fontId="3" numFmtId="0" xfId="0" applyBorder="1" applyFont="1"/>
    <xf borderId="53" fillId="7" fontId="3" numFmtId="0" xfId="0" applyBorder="1" applyFont="1"/>
    <xf borderId="52" fillId="7" fontId="3" numFmtId="0" xfId="0" applyBorder="1" applyFont="1"/>
    <xf borderId="96" fillId="7" fontId="3" numFmtId="0" xfId="0" applyAlignment="1" applyBorder="1" applyFont="1">
      <alignment shrinkToFit="1" wrapText="0"/>
    </xf>
    <xf borderId="54" fillId="7" fontId="3" numFmtId="0" xfId="0" applyBorder="1" applyFont="1"/>
    <xf borderId="95" fillId="4" fontId="3" numFmtId="0" xfId="0" applyAlignment="1" applyBorder="1" applyFont="1">
      <alignment vertical="center"/>
    </xf>
    <xf borderId="53" fillId="4" fontId="3" numFmtId="0" xfId="0" applyAlignment="1" applyBorder="1" applyFont="1">
      <alignment vertical="center"/>
    </xf>
    <xf borderId="52" fillId="4" fontId="3" numFmtId="0" xfId="0" applyAlignment="1" applyBorder="1" applyFont="1">
      <alignment vertical="center"/>
    </xf>
    <xf borderId="53" fillId="4" fontId="13" numFmtId="0" xfId="0" applyAlignment="1" applyBorder="1" applyFont="1">
      <alignment vertical="center"/>
    </xf>
    <xf borderId="95" fillId="7" fontId="3" numFmtId="0" xfId="0" applyAlignment="1" applyBorder="1" applyFont="1">
      <alignment vertical="center"/>
    </xf>
    <xf borderId="53" fillId="7" fontId="3" numFmtId="0" xfId="0" applyAlignment="1" applyBorder="1" applyFont="1">
      <alignment vertical="center"/>
    </xf>
    <xf borderId="53" fillId="7" fontId="13" numFmtId="0" xfId="0" applyAlignment="1" applyBorder="1" applyFont="1">
      <alignment vertical="center"/>
    </xf>
    <xf borderId="53" fillId="4" fontId="13" numFmtId="0" xfId="0" applyBorder="1" applyFont="1"/>
    <xf borderId="53" fillId="7" fontId="13" numFmtId="0" xfId="0" applyBorder="1" applyFont="1"/>
    <xf borderId="97" fillId="7" fontId="3" numFmtId="0" xfId="0" applyBorder="1" applyFont="1"/>
    <xf borderId="62" fillId="7" fontId="3" numFmtId="0" xfId="0" applyBorder="1" applyFont="1"/>
    <xf borderId="64" fillId="7" fontId="13" numFmtId="0" xfId="0" applyBorder="1" applyFont="1"/>
    <xf borderId="62" fillId="7" fontId="13" numFmtId="0" xfId="0" applyBorder="1" applyFont="1"/>
    <xf borderId="64" fillId="7" fontId="3" numFmtId="0" xfId="0" applyBorder="1" applyFont="1"/>
    <xf borderId="98" fillId="7" fontId="3" numFmtId="0" xfId="0" applyAlignment="1" applyBorder="1" applyFont="1">
      <alignment shrinkToFit="1" wrapText="0"/>
    </xf>
    <xf borderId="67" fillId="7" fontId="3" numFmtId="0" xfId="0" applyBorder="1" applyFont="1"/>
    <xf borderId="63" fillId="7" fontId="3" numFmtId="0" xfId="0" applyBorder="1" applyFont="1"/>
    <xf borderId="16" fillId="5" fontId="8" numFmtId="0" xfId="0" applyAlignment="1" applyBorder="1" applyFont="1">
      <alignment horizontal="center"/>
    </xf>
    <xf borderId="3" fillId="4" fontId="8" numFmtId="0" xfId="0" applyAlignment="1" applyBorder="1" applyFont="1">
      <alignment horizontal="center" shrinkToFit="0" wrapText="1"/>
    </xf>
    <xf borderId="3" fillId="4" fontId="8" numFmtId="0" xfId="0" applyAlignment="1" applyBorder="1" applyFont="1">
      <alignment horizontal="center"/>
    </xf>
    <xf borderId="99" fillId="8" fontId="17" numFmtId="0" xfId="0" applyAlignment="1" applyBorder="1" applyFill="1" applyFont="1">
      <alignment horizontal="center" shrinkToFit="1" vertical="center" wrapText="0"/>
    </xf>
    <xf borderId="100" fillId="0" fontId="2" numFmtId="0" xfId="0" applyBorder="1" applyFont="1"/>
    <xf borderId="56" fillId="0" fontId="18" numFmtId="0" xfId="0" applyAlignment="1" applyBorder="1" applyFont="1">
      <alignment horizontal="center" shrinkToFit="1" wrapText="0"/>
    </xf>
    <xf borderId="58" fillId="8" fontId="19" numFmtId="164" xfId="0" applyAlignment="1" applyBorder="1" applyFont="1" applyNumberFormat="1">
      <alignment horizontal="center" shrinkToFit="1" wrapText="0"/>
    </xf>
    <xf borderId="56" fillId="0" fontId="19" numFmtId="0" xfId="0" applyAlignment="1" applyBorder="1" applyFont="1">
      <alignment horizontal="center" shrinkToFit="1" wrapText="0"/>
    </xf>
    <xf borderId="90" fillId="8" fontId="19" numFmtId="0" xfId="0" applyAlignment="1" applyBorder="1" applyFont="1">
      <alignment horizontal="center" shrinkToFit="1" wrapText="0"/>
    </xf>
    <xf borderId="2" fillId="9" fontId="20" numFmtId="0" xfId="0" applyAlignment="1" applyBorder="1" applyFill="1" applyFont="1">
      <alignment horizontal="center" shrinkToFit="1" vertical="center" wrapText="0"/>
    </xf>
    <xf borderId="0" fillId="0" fontId="3" numFmtId="0" xfId="0" applyAlignment="1" applyFont="1">
      <alignment shrinkToFit="1" wrapText="0"/>
    </xf>
    <xf borderId="101" fillId="0" fontId="2" numFmtId="0" xfId="0" applyBorder="1" applyFont="1"/>
    <xf borderId="38" fillId="0" fontId="3" numFmtId="0" xfId="0" applyAlignment="1" applyBorder="1" applyFont="1">
      <alignment horizontal="center" shrinkToFit="1" wrapText="0"/>
    </xf>
    <xf borderId="5" fillId="8" fontId="3" numFmtId="14" xfId="0" applyAlignment="1" applyBorder="1" applyFont="1" applyNumberFormat="1">
      <alignment horizontal="center" shrinkToFit="1" vertical="center" wrapText="0"/>
    </xf>
    <xf borderId="86" fillId="8" fontId="3" numFmtId="0" xfId="0" applyAlignment="1" applyBorder="1" applyFont="1">
      <alignment horizontal="center" shrinkToFit="1" wrapText="0"/>
    </xf>
    <xf borderId="5" fillId="9" fontId="21" numFmtId="0" xfId="0" applyAlignment="1" applyBorder="1" applyFont="1">
      <alignment horizontal="center" shrinkToFit="1" vertical="center" wrapText="0"/>
    </xf>
    <xf borderId="102" fillId="6" fontId="12" numFmtId="0" xfId="0" applyAlignment="1" applyBorder="1" applyFont="1">
      <alignment horizontal="center" vertical="center"/>
    </xf>
    <xf borderId="72" fillId="6" fontId="12" numFmtId="0" xfId="0" applyAlignment="1" applyBorder="1" applyFont="1">
      <alignment horizontal="center" shrinkToFit="0" vertical="center" wrapText="1"/>
    </xf>
    <xf borderId="103" fillId="6" fontId="22" numFmtId="0" xfId="0" applyAlignment="1" applyBorder="1" applyFont="1">
      <alignment horizontal="center" textRotation="90" vertical="center"/>
    </xf>
    <xf borderId="104" fillId="6" fontId="22" numFmtId="0" xfId="0" applyAlignment="1" applyBorder="1" applyFont="1">
      <alignment horizontal="center" textRotation="90" vertical="center"/>
    </xf>
    <xf borderId="105" fillId="6" fontId="22" numFmtId="0" xfId="0" applyAlignment="1" applyBorder="1" applyFont="1">
      <alignment horizontal="center" textRotation="90" vertical="center"/>
    </xf>
    <xf borderId="104" fillId="6" fontId="12" numFmtId="0" xfId="0" applyAlignment="1" applyBorder="1" applyFont="1">
      <alignment horizontal="center" vertical="center"/>
    </xf>
    <xf borderId="76" fillId="6" fontId="12" numFmtId="0" xfId="0" applyAlignment="1" applyBorder="1" applyFont="1">
      <alignment horizontal="center" shrinkToFit="0" vertical="center" wrapText="1"/>
    </xf>
    <xf borderId="77" fillId="6" fontId="12" numFmtId="0" xfId="0" applyAlignment="1" applyBorder="1" applyFont="1">
      <alignment horizontal="center" shrinkToFit="0" vertical="center" wrapText="1"/>
    </xf>
    <xf borderId="106" fillId="10" fontId="23" numFmtId="0" xfId="0" applyAlignment="1" applyBorder="1" applyFill="1" applyFont="1">
      <alignment horizontal="center" shrinkToFit="0" vertical="center" wrapText="1"/>
    </xf>
    <xf borderId="51" fillId="8" fontId="18" numFmtId="0" xfId="0" applyAlignment="1" applyBorder="1" applyFont="1">
      <alignment horizontal="center"/>
    </xf>
    <xf borderId="107" fillId="0" fontId="18" numFmtId="49" xfId="0" applyAlignment="1" applyBorder="1" applyFont="1" applyNumberFormat="1">
      <alignment horizontal="center" shrinkToFit="0" wrapText="1"/>
    </xf>
    <xf borderId="102" fillId="8" fontId="18" numFmtId="0" xfId="0" applyAlignment="1" applyBorder="1" applyFont="1">
      <alignment horizontal="center"/>
    </xf>
    <xf borderId="104" fillId="8" fontId="18" numFmtId="0" xfId="0" applyAlignment="1" applyBorder="1" applyFont="1">
      <alignment horizontal="center"/>
    </xf>
    <xf borderId="108" fillId="8" fontId="18" numFmtId="0" xfId="0" applyAlignment="1" applyBorder="1" applyFont="1">
      <alignment horizontal="center"/>
    </xf>
    <xf borderId="22" fillId="0" fontId="18" numFmtId="0" xfId="0" applyAlignment="1" applyBorder="1" applyFont="1">
      <alignment horizontal="center"/>
    </xf>
    <xf borderId="109" fillId="0" fontId="18" numFmtId="0" xfId="0" applyAlignment="1" applyBorder="1" applyFont="1">
      <alignment horizontal="center"/>
    </xf>
    <xf borderId="110" fillId="0" fontId="18" numFmtId="0" xfId="0" applyAlignment="1" applyBorder="1" applyFont="1">
      <alignment horizontal="center"/>
    </xf>
    <xf borderId="111" fillId="0" fontId="18" numFmtId="0" xfId="0" applyAlignment="1" applyBorder="1" applyFont="1">
      <alignment horizontal="center"/>
    </xf>
    <xf borderId="112" fillId="11" fontId="18" numFmtId="166" xfId="0" applyAlignment="1" applyBorder="1" applyFill="1" applyFont="1" applyNumberFormat="1">
      <alignment horizontal="center"/>
    </xf>
    <xf borderId="113" fillId="12" fontId="18" numFmtId="0" xfId="0" applyAlignment="1" applyBorder="1" applyFill="1" applyFont="1">
      <alignment horizontal="center"/>
    </xf>
    <xf borderId="107" fillId="0" fontId="18" numFmtId="49" xfId="0" applyAlignment="1" applyBorder="1" applyFont="1" applyNumberFormat="1">
      <alignment horizontal="center"/>
    </xf>
    <xf borderId="51" fillId="11" fontId="18" numFmtId="0" xfId="0" applyAlignment="1" applyBorder="1" applyFont="1">
      <alignment horizontal="center"/>
    </xf>
    <xf borderId="114" fillId="8" fontId="18" numFmtId="49" xfId="0" applyAlignment="1" applyBorder="1" applyFont="1" applyNumberFormat="1">
      <alignment horizontal="center" shrinkToFit="0" wrapText="1"/>
    </xf>
    <xf borderId="27" fillId="11" fontId="18" numFmtId="0" xfId="0" applyAlignment="1" applyBorder="1" applyFont="1">
      <alignment horizontal="center"/>
    </xf>
    <xf borderId="114" fillId="11" fontId="18" numFmtId="0" xfId="0" applyAlignment="1" applyBorder="1" applyFont="1">
      <alignment horizontal="center"/>
    </xf>
    <xf borderId="27" fillId="8" fontId="18" numFmtId="0" xfId="0" applyAlignment="1" applyBorder="1" applyFont="1">
      <alignment horizontal="center"/>
    </xf>
    <xf borderId="52" fillId="8" fontId="18" numFmtId="0" xfId="0" applyAlignment="1" applyBorder="1" applyFont="1">
      <alignment horizontal="center"/>
    </xf>
    <xf borderId="115" fillId="8" fontId="18" numFmtId="0" xfId="0" applyAlignment="1" applyBorder="1" applyFont="1">
      <alignment horizontal="center"/>
    </xf>
    <xf borderId="116" fillId="11" fontId="18" numFmtId="166" xfId="0" applyAlignment="1" applyBorder="1" applyFont="1" applyNumberFormat="1">
      <alignment horizontal="center"/>
    </xf>
    <xf borderId="116" fillId="12" fontId="18" numFmtId="0" xfId="0" applyAlignment="1" applyBorder="1" applyFont="1">
      <alignment horizontal="center"/>
    </xf>
    <xf borderId="114" fillId="8" fontId="18" numFmtId="49" xfId="0" applyAlignment="1" applyBorder="1" applyFont="1" applyNumberFormat="1">
      <alignment horizontal="center"/>
    </xf>
    <xf borderId="114" fillId="0" fontId="18" numFmtId="49" xfId="0" applyAlignment="1" applyBorder="1" applyFont="1" applyNumberFormat="1">
      <alignment horizontal="center" shrinkToFit="0" wrapText="1"/>
    </xf>
    <xf borderId="114" fillId="8" fontId="18" numFmtId="0" xfId="0" applyAlignment="1" applyBorder="1" applyFont="1">
      <alignment horizontal="center"/>
    </xf>
    <xf borderId="51" fillId="0" fontId="18" numFmtId="0" xfId="0" applyAlignment="1" applyBorder="1" applyFont="1">
      <alignment horizontal="center"/>
    </xf>
    <xf borderId="27" fillId="0" fontId="18" numFmtId="0" xfId="0" applyAlignment="1" applyBorder="1" applyFont="1">
      <alignment horizontal="center"/>
    </xf>
    <xf borderId="25" fillId="0" fontId="18" numFmtId="0" xfId="0" applyAlignment="1" applyBorder="1" applyFont="1">
      <alignment horizontal="center"/>
    </xf>
    <xf borderId="115" fillId="0" fontId="18" numFmtId="0" xfId="0" applyAlignment="1" applyBorder="1" applyFont="1">
      <alignment horizontal="center"/>
    </xf>
    <xf borderId="117" fillId="0" fontId="18" numFmtId="49" xfId="0" applyAlignment="1" applyBorder="1" applyFont="1" applyNumberFormat="1">
      <alignment horizontal="center"/>
    </xf>
    <xf borderId="57" fillId="8" fontId="18" numFmtId="0" xfId="0" applyAlignment="1" applyBorder="1" applyFont="1">
      <alignment horizontal="center"/>
    </xf>
    <xf borderId="68" fillId="8" fontId="18" numFmtId="0" xfId="0" applyAlignment="1" applyBorder="1" applyFont="1">
      <alignment horizontal="center"/>
    </xf>
    <xf borderId="118" fillId="8" fontId="18" numFmtId="0" xfId="0" applyAlignment="1" applyBorder="1" applyFont="1">
      <alignment horizontal="center"/>
    </xf>
    <xf borderId="119" fillId="0" fontId="18" numFmtId="0" xfId="0" applyAlignment="1" applyBorder="1" applyFont="1">
      <alignment horizontal="center"/>
    </xf>
    <xf borderId="120" fillId="0" fontId="18" numFmtId="0" xfId="0" applyAlignment="1" applyBorder="1" applyFont="1">
      <alignment horizontal="center"/>
    </xf>
    <xf borderId="121" fillId="0" fontId="18" numFmtId="0" xfId="0" applyAlignment="1" applyBorder="1" applyFont="1">
      <alignment horizontal="center"/>
    </xf>
    <xf borderId="122" fillId="0" fontId="18" numFmtId="0" xfId="0" applyAlignment="1" applyBorder="1" applyFont="1">
      <alignment horizontal="center"/>
    </xf>
    <xf borderId="57" fillId="11" fontId="18" numFmtId="0" xfId="0" applyAlignment="1" applyBorder="1" applyFont="1">
      <alignment horizontal="center"/>
    </xf>
    <xf borderId="118" fillId="8" fontId="18" numFmtId="49" xfId="0" applyAlignment="1" applyBorder="1" applyFont="1" applyNumberFormat="1">
      <alignment horizontal="center"/>
    </xf>
    <xf borderId="68" fillId="11" fontId="18" numFmtId="0" xfId="0" applyAlignment="1" applyBorder="1" applyFont="1">
      <alignment horizontal="center"/>
    </xf>
    <xf borderId="118" fillId="11" fontId="18" numFmtId="0" xfId="0" applyAlignment="1" applyBorder="1" applyFont="1">
      <alignment horizontal="center"/>
    </xf>
    <xf borderId="123" fillId="8" fontId="18" numFmtId="0" xfId="0" applyAlignment="1" applyBorder="1" applyFont="1">
      <alignment horizontal="center"/>
    </xf>
    <xf borderId="124" fillId="8" fontId="18" numFmtId="0" xfId="0" applyAlignment="1" applyBorder="1" applyFont="1">
      <alignment horizontal="center"/>
    </xf>
    <xf borderId="116" fillId="11" fontId="18" numFmtId="0" xfId="0" applyAlignment="1" applyBorder="1" applyFont="1">
      <alignment horizontal="center"/>
    </xf>
    <xf borderId="118" fillId="8" fontId="18" numFmtId="49" xfId="0" applyAlignment="1" applyBorder="1" applyFont="1" applyNumberFormat="1">
      <alignment horizontal="center" shrinkToFit="0" wrapText="1"/>
    </xf>
    <xf borderId="67" fillId="8" fontId="18" numFmtId="0" xfId="0" applyAlignment="1" applyBorder="1" applyFont="1">
      <alignment horizontal="center"/>
    </xf>
    <xf borderId="113" fillId="11" fontId="18" numFmtId="0" xfId="0" applyAlignment="1" applyBorder="1" applyFont="1">
      <alignment horizontal="center"/>
    </xf>
    <xf borderId="69" fillId="11" fontId="17" numFmtId="0" xfId="0" applyAlignment="1" applyBorder="1" applyFont="1">
      <alignment horizontal="center" vertical="center"/>
    </xf>
    <xf borderId="125" fillId="11" fontId="24" numFmtId="0" xfId="0" applyAlignment="1" applyBorder="1" applyFont="1">
      <alignment horizontal="center" shrinkToFit="0" vertical="center" wrapText="1"/>
    </xf>
    <xf borderId="126" fillId="11" fontId="17" numFmtId="0" xfId="0" applyAlignment="1" applyBorder="1" applyFont="1">
      <alignment horizontal="center" shrinkToFit="1" vertical="center" wrapText="0"/>
    </xf>
    <xf borderId="127" fillId="11" fontId="17" numFmtId="0" xfId="0" applyAlignment="1" applyBorder="1" applyFont="1">
      <alignment horizontal="center" shrinkToFit="1" vertical="center" wrapText="0"/>
    </xf>
    <xf borderId="128" fillId="11" fontId="17" numFmtId="0" xfId="0" applyAlignment="1" applyBorder="1" applyFont="1">
      <alignment horizontal="center" vertical="center"/>
    </xf>
    <xf borderId="127" fillId="11" fontId="17" numFmtId="0" xfId="0" applyAlignment="1" applyBorder="1" applyFont="1">
      <alignment horizontal="center" vertical="center"/>
    </xf>
    <xf borderId="71" fillId="11" fontId="17" numFmtId="0" xfId="0" applyAlignment="1" applyBorder="1" applyFont="1">
      <alignment horizontal="center" vertical="center"/>
    </xf>
    <xf borderId="129" fillId="11" fontId="17" numFmtId="0" xfId="0" applyAlignment="1" applyBorder="1" applyFont="1">
      <alignment horizontal="center" vertical="center"/>
    </xf>
    <xf borderId="125" fillId="11" fontId="17" numFmtId="166" xfId="0" applyAlignment="1" applyBorder="1" applyFont="1" applyNumberFormat="1">
      <alignment horizontal="center" vertical="center"/>
    </xf>
    <xf borderId="70" fillId="10" fontId="18" numFmtId="0" xfId="0" applyAlignment="1" applyBorder="1" applyFont="1">
      <alignment horizontal="center" vertical="center"/>
    </xf>
    <xf borderId="125" fillId="11" fontId="17" numFmtId="0" xfId="0" applyAlignment="1" applyBorder="1" applyFont="1">
      <alignment horizontal="center" vertical="center"/>
    </xf>
    <xf borderId="128" fillId="11" fontId="17" numFmtId="0" xfId="0" applyAlignment="1" applyBorder="1" applyFont="1">
      <alignment horizontal="center" shrinkToFit="1" vertical="center" wrapText="0"/>
    </xf>
    <xf borderId="72" fillId="11" fontId="17" numFmtId="0" xfId="0" applyAlignment="1" applyBorder="1" applyFont="1">
      <alignment horizontal="center" vertical="center"/>
    </xf>
    <xf borderId="70" fillId="11" fontId="17" numFmtId="0" xfId="0" applyAlignment="1" applyBorder="1" applyFont="1">
      <alignment horizontal="center" vertical="center"/>
    </xf>
    <xf borderId="130" fillId="10" fontId="18" numFmtId="0" xfId="0" applyAlignment="1" applyBorder="1" applyFont="1">
      <alignment horizontal="center" vertical="center"/>
    </xf>
    <xf borderId="11" fillId="0" fontId="3" numFmtId="0" xfId="0" applyAlignment="1" applyBorder="1" applyFont="1">
      <alignment horizontal="center" shrinkToFit="1" wrapText="0"/>
    </xf>
    <xf borderId="131" fillId="11" fontId="18" numFmtId="166" xfId="0" applyAlignment="1" applyBorder="1" applyFont="1" applyNumberFormat="1">
      <alignment horizontal="center" shrinkToFit="0" vertical="center" wrapText="1"/>
    </xf>
    <xf borderId="125" fillId="11" fontId="18" numFmtId="166" xfId="0" applyAlignment="1" applyBorder="1" applyFont="1" applyNumberFormat="1">
      <alignment horizontal="center" shrinkToFit="0" wrapText="1"/>
    </xf>
    <xf borderId="132" fillId="10" fontId="23" numFmtId="0" xfId="0" applyAlignment="1" applyBorder="1" applyFont="1">
      <alignment horizontal="center" shrinkToFit="0" vertical="center" wrapText="1"/>
    </xf>
    <xf borderId="133" fillId="0" fontId="18" numFmtId="49" xfId="0" applyAlignment="1" applyBorder="1" applyFont="1" applyNumberFormat="1">
      <alignment horizontal="center"/>
    </xf>
    <xf borderId="134" fillId="8" fontId="18" numFmtId="0" xfId="0" applyAlignment="1" applyBorder="1" applyFont="1">
      <alignment horizontal="center"/>
    </xf>
    <xf borderId="135" fillId="8" fontId="18" numFmtId="0" xfId="0" applyAlignment="1" applyBorder="1" applyFont="1">
      <alignment horizontal="center"/>
    </xf>
    <xf borderId="133" fillId="8" fontId="18" numFmtId="0" xfId="0" applyAlignment="1" applyBorder="1" applyFont="1">
      <alignment horizontal="center"/>
    </xf>
    <xf borderId="134" fillId="0" fontId="18" numFmtId="0" xfId="0" applyAlignment="1" applyBorder="1" applyFont="1">
      <alignment horizontal="center"/>
    </xf>
    <xf borderId="135" fillId="0" fontId="18" numFmtId="0" xfId="0" applyAlignment="1" applyBorder="1" applyFont="1">
      <alignment horizontal="center"/>
    </xf>
    <xf borderId="23" fillId="0" fontId="18" numFmtId="0" xfId="0" applyAlignment="1" applyBorder="1" applyFont="1">
      <alignment horizontal="center"/>
    </xf>
    <xf borderId="136" fillId="0" fontId="18" numFmtId="0" xfId="0" applyAlignment="1" applyBorder="1" applyFont="1">
      <alignment horizontal="center"/>
    </xf>
    <xf borderId="51" fillId="8" fontId="18" numFmtId="1" xfId="0" applyAlignment="1" applyBorder="1" applyFont="1" applyNumberFormat="1">
      <alignment horizontal="center"/>
    </xf>
    <xf borderId="137" fillId="11" fontId="18" numFmtId="166" xfId="0" applyAlignment="1" applyBorder="1" applyFont="1" applyNumberFormat="1">
      <alignment horizontal="center"/>
    </xf>
    <xf borderId="51" fillId="11" fontId="18" numFmtId="1" xfId="0" applyAlignment="1" applyBorder="1" applyFont="1" applyNumberFormat="1">
      <alignment horizontal="center"/>
    </xf>
    <xf borderId="47" fillId="8" fontId="18" numFmtId="0" xfId="0" applyAlignment="1" applyBorder="1" applyFont="1">
      <alignment horizontal="center"/>
    </xf>
    <xf borderId="114" fillId="0" fontId="18" numFmtId="49" xfId="0" applyAlignment="1" applyBorder="1" applyFont="1" applyNumberFormat="1">
      <alignment horizontal="center"/>
    </xf>
    <xf borderId="138" fillId="0" fontId="18" numFmtId="0" xfId="0" applyAlignment="1" applyBorder="1" applyFont="1">
      <alignment horizontal="center"/>
    </xf>
    <xf borderId="57" fillId="11" fontId="18" numFmtId="1" xfId="0" applyAlignment="1" applyBorder="1" applyFont="1" applyNumberFormat="1">
      <alignment horizontal="center"/>
    </xf>
    <xf borderId="72" fillId="11" fontId="17" numFmtId="0" xfId="0" applyAlignment="1" applyBorder="1" applyFont="1">
      <alignment horizontal="center" shrinkToFit="1" vertical="center" wrapText="0"/>
    </xf>
    <xf borderId="139" fillId="11" fontId="17" numFmtId="0" xfId="0" applyAlignment="1" applyBorder="1" applyFont="1">
      <alignment horizontal="center" vertical="center"/>
    </xf>
    <xf borderId="69" fillId="11" fontId="18" numFmtId="0" xfId="0" applyAlignment="1" applyBorder="1" applyFont="1">
      <alignment horizontal="center"/>
    </xf>
    <xf borderId="140" fillId="11" fontId="17" numFmtId="0" xfId="0" applyAlignment="1" applyBorder="1" applyFont="1">
      <alignment horizontal="center" vertical="center"/>
    </xf>
    <xf borderId="130" fillId="10" fontId="18" numFmtId="0" xfId="0" applyAlignment="1" applyBorder="1" applyFont="1">
      <alignment horizontal="center"/>
    </xf>
    <xf borderId="99" fillId="7" fontId="17" numFmtId="0" xfId="0" applyAlignment="1" applyBorder="1" applyFont="1">
      <alignment horizontal="center" shrinkToFit="1" vertical="center" wrapText="0"/>
    </xf>
    <xf borderId="90" fillId="7" fontId="19" numFmtId="164" xfId="0" applyAlignment="1" applyBorder="1" applyFont="1" applyNumberFormat="1">
      <alignment horizontal="center" shrinkToFit="1" wrapText="0"/>
    </xf>
    <xf borderId="2" fillId="13" fontId="20" numFmtId="0" xfId="0" applyAlignment="1" applyBorder="1" applyFill="1" applyFont="1">
      <alignment horizontal="center" shrinkToFit="1" vertical="center" wrapText="0"/>
    </xf>
    <xf borderId="141" fillId="0" fontId="2" numFmtId="0" xfId="0" applyBorder="1" applyFont="1"/>
    <xf borderId="0" fillId="0" fontId="3" numFmtId="0" xfId="0" applyAlignment="1" applyFont="1">
      <alignment horizontal="center" shrinkToFit="1" vertical="center" wrapText="0"/>
    </xf>
    <xf borderId="142" fillId="7" fontId="3" numFmtId="0" xfId="0" applyAlignment="1" applyBorder="1" applyFont="1">
      <alignment horizontal="center" shrinkToFit="1" vertical="center" wrapText="0"/>
    </xf>
    <xf borderId="0" fillId="0" fontId="3" numFmtId="0" xfId="0" applyAlignment="1" applyFont="1">
      <alignment horizontal="center" shrinkToFit="1" vertical="top" wrapText="0"/>
    </xf>
    <xf borderId="79" fillId="0" fontId="3" numFmtId="0" xfId="0" applyAlignment="1" applyBorder="1" applyFont="1">
      <alignment horizontal="center" shrinkToFit="1" vertical="center" wrapText="0"/>
    </xf>
    <xf borderId="2" fillId="13" fontId="21" numFmtId="0" xfId="0" applyAlignment="1" applyBorder="1" applyFont="1">
      <alignment horizontal="center" shrinkToFit="1" vertical="center" wrapText="0"/>
    </xf>
    <xf borderId="69" fillId="14" fontId="21" numFmtId="0" xfId="0" applyAlignment="1" applyBorder="1" applyFill="1" applyFont="1">
      <alignment horizontal="center" vertical="center"/>
    </xf>
    <xf borderId="143" fillId="14" fontId="21" numFmtId="0" xfId="0" applyAlignment="1" applyBorder="1" applyFont="1">
      <alignment horizontal="center" vertical="center"/>
    </xf>
    <xf borderId="70" fillId="14" fontId="21" numFmtId="0" xfId="0" applyAlignment="1" applyBorder="1" applyFont="1">
      <alignment vertical="center"/>
    </xf>
    <xf borderId="70" fillId="14" fontId="21" numFmtId="0" xfId="0" applyAlignment="1" applyBorder="1" applyFont="1">
      <alignment horizontal="center" vertical="center"/>
    </xf>
    <xf borderId="130" fillId="14" fontId="21" numFmtId="0" xfId="0" applyAlignment="1" applyBorder="1" applyFont="1">
      <alignment horizontal="center" vertical="center"/>
    </xf>
    <xf borderId="144" fillId="12" fontId="3" numFmtId="0" xfId="0" applyAlignment="1" applyBorder="1" applyFont="1">
      <alignment horizontal="center" vertical="center"/>
    </xf>
    <xf borderId="145" fillId="14" fontId="21" numFmtId="0" xfId="0" applyAlignment="1" applyBorder="1" applyFont="1">
      <alignment horizontal="center" vertical="center"/>
    </xf>
    <xf borderId="3" fillId="14" fontId="21" numFmtId="0" xfId="0" applyAlignment="1" applyBorder="1" applyFont="1">
      <alignment horizontal="center" vertical="center"/>
    </xf>
    <xf borderId="2" fillId="14" fontId="21" numFmtId="0" xfId="0" applyAlignment="1" applyBorder="1" applyFont="1">
      <alignment vertical="center"/>
    </xf>
    <xf borderId="2" fillId="14" fontId="21" numFmtId="0" xfId="0" applyAlignment="1" applyBorder="1" applyFont="1">
      <alignment horizontal="center" vertical="center"/>
    </xf>
    <xf borderId="146" fillId="7" fontId="25" numFmtId="49" xfId="0" applyAlignment="1" applyBorder="1" applyFont="1" applyNumberFormat="1">
      <alignment horizontal="center" shrinkToFit="1" vertical="center" wrapText="0"/>
    </xf>
    <xf borderId="134" fillId="0" fontId="3" numFmtId="0" xfId="0" applyAlignment="1" applyBorder="1" applyFont="1">
      <alignment horizontal="center" vertical="center"/>
    </xf>
    <xf borderId="135" fillId="0" fontId="3" numFmtId="0" xfId="0" applyAlignment="1" applyBorder="1" applyFont="1">
      <alignment horizontal="center" vertical="center"/>
    </xf>
    <xf borderId="23" fillId="0" fontId="3" numFmtId="0" xfId="0" applyAlignment="1" applyBorder="1" applyFont="1">
      <alignment horizontal="center" vertical="center"/>
    </xf>
    <xf borderId="147" fillId="0" fontId="3" numFmtId="0" xfId="0" applyAlignment="1" applyBorder="1" applyFont="1">
      <alignment horizontal="center" vertical="center"/>
    </xf>
    <xf borderId="24" fillId="0" fontId="3" numFmtId="0" xfId="0" applyAlignment="1" applyBorder="1" applyFont="1">
      <alignment horizontal="center" vertical="center"/>
    </xf>
    <xf borderId="133" fillId="0" fontId="3" numFmtId="0" xfId="0" applyAlignment="1" applyBorder="1" applyFont="1">
      <alignment horizontal="center" vertical="center"/>
    </xf>
    <xf borderId="106" fillId="5" fontId="3" numFmtId="0" xfId="0" applyAlignment="1" applyBorder="1" applyFont="1">
      <alignment horizontal="center" vertical="center"/>
    </xf>
    <xf borderId="146" fillId="0" fontId="19" numFmtId="0" xfId="0" applyAlignment="1" applyBorder="1" applyFont="1">
      <alignment horizontal="center" vertical="center"/>
    </xf>
    <xf borderId="148" fillId="0" fontId="3" numFmtId="0" xfId="0" applyAlignment="1" applyBorder="1" applyFont="1">
      <alignment horizontal="center" vertical="center"/>
    </xf>
    <xf borderId="149" fillId="0" fontId="2" numFmtId="0" xfId="0" applyBorder="1" applyFont="1"/>
    <xf borderId="150" fillId="0" fontId="2" numFmtId="0" xfId="0" applyBorder="1" applyFont="1"/>
    <xf borderId="148" fillId="0" fontId="19" numFmtId="0" xfId="0" applyAlignment="1" applyBorder="1" applyFont="1">
      <alignment horizontal="center" vertical="center"/>
    </xf>
    <xf borderId="146" fillId="0" fontId="25" numFmtId="0" xfId="0" applyAlignment="1" applyBorder="1" applyFont="1">
      <alignment horizontal="center" vertical="center"/>
    </xf>
    <xf borderId="22" fillId="7" fontId="25" numFmtId="49" xfId="0" applyAlignment="1" applyBorder="1" applyFont="1" applyNumberFormat="1">
      <alignment horizontal="center" shrinkToFit="1" vertical="center" wrapText="0"/>
    </xf>
    <xf borderId="151" fillId="0" fontId="2" numFmtId="0" xfId="0" applyBorder="1" applyFont="1"/>
    <xf borderId="85" fillId="0" fontId="3" numFmtId="0" xfId="0" applyAlignment="1" applyBorder="1" applyFont="1">
      <alignment horizontal="center" vertical="center"/>
    </xf>
    <xf borderId="152" fillId="0" fontId="3" numFmtId="0" xfId="0" applyAlignment="1" applyBorder="1" applyFont="1">
      <alignment horizontal="center" vertical="center"/>
    </xf>
    <xf borderId="37" fillId="0" fontId="3" numFmtId="0" xfId="0" applyAlignment="1" applyBorder="1" applyFont="1">
      <alignment horizontal="center" vertical="center"/>
    </xf>
    <xf borderId="153" fillId="0" fontId="3" numFmtId="0" xfId="0" applyAlignment="1" applyBorder="1" applyFont="1">
      <alignment horizontal="center" vertical="center"/>
    </xf>
    <xf borderId="87" fillId="0" fontId="3" numFmtId="0" xfId="0" applyAlignment="1" applyBorder="1" applyFont="1">
      <alignment horizontal="center" vertical="center"/>
    </xf>
    <xf borderId="154" fillId="0" fontId="3" numFmtId="0" xfId="0" applyAlignment="1" applyBorder="1" applyFont="1">
      <alignment horizontal="center" vertical="center"/>
    </xf>
    <xf borderId="155" fillId="5" fontId="3" numFmtId="0" xfId="0" applyAlignment="1" applyBorder="1" applyFont="1">
      <alignment horizontal="center" vertical="center"/>
    </xf>
    <xf borderId="82" fillId="15" fontId="3" numFmtId="0" xfId="0" applyAlignment="1" applyBorder="1" applyFill="1" applyFont="1">
      <alignment horizontal="center" vertical="center"/>
    </xf>
    <xf borderId="156" fillId="0" fontId="15" numFmtId="0" xfId="0" applyAlignment="1" applyBorder="1" applyFont="1">
      <alignment horizontal="center" vertical="center"/>
    </xf>
    <xf borderId="146" fillId="5" fontId="25" numFmtId="49" xfId="0" applyAlignment="1" applyBorder="1" applyFont="1" applyNumberFormat="1">
      <alignment horizontal="center" shrinkToFit="1" vertical="center" wrapText="0"/>
    </xf>
    <xf borderId="134" fillId="7" fontId="3" numFmtId="0" xfId="0" applyAlignment="1" applyBorder="1" applyFont="1">
      <alignment horizontal="center" vertical="center"/>
    </xf>
    <xf borderId="135" fillId="7" fontId="3" numFmtId="0" xfId="0" applyAlignment="1" applyBorder="1" applyFont="1">
      <alignment horizontal="center" vertical="center"/>
    </xf>
    <xf borderId="157" fillId="7" fontId="3" numFmtId="0" xfId="0" applyAlignment="1" applyBorder="1" applyFont="1">
      <alignment horizontal="center" vertical="center"/>
    </xf>
    <xf borderId="147" fillId="7" fontId="3" numFmtId="0" xfId="0" applyAlignment="1" applyBorder="1" applyFont="1">
      <alignment horizontal="center" vertical="center"/>
    </xf>
    <xf borderId="158" fillId="7" fontId="3" numFmtId="0" xfId="0" applyAlignment="1" applyBorder="1" applyFont="1">
      <alignment horizontal="center" vertical="center"/>
    </xf>
    <xf borderId="133" fillId="7" fontId="3" numFmtId="0" xfId="0" applyAlignment="1" applyBorder="1" applyFont="1">
      <alignment horizontal="center" vertical="center"/>
    </xf>
    <xf borderId="146" fillId="7" fontId="19" numFmtId="0" xfId="0" applyAlignment="1" applyBorder="1" applyFont="1">
      <alignment horizontal="center" vertical="center"/>
    </xf>
    <xf borderId="9" fillId="0" fontId="3" numFmtId="0" xfId="0" applyAlignment="1" applyBorder="1" applyFont="1">
      <alignment horizontal="center" vertical="center"/>
    </xf>
    <xf borderId="159" fillId="7" fontId="3" numFmtId="0" xfId="0" applyAlignment="1" applyBorder="1" applyFont="1">
      <alignment horizontal="center" vertical="center"/>
    </xf>
    <xf borderId="160" fillId="5" fontId="25" numFmtId="49" xfId="0" applyAlignment="1" applyBorder="1" applyFont="1" applyNumberFormat="1">
      <alignment horizontal="center" shrinkToFit="1" vertical="center" wrapText="0"/>
    </xf>
    <xf borderId="85" fillId="7" fontId="3" numFmtId="0" xfId="0" applyAlignment="1" applyBorder="1" applyFont="1">
      <alignment horizontal="center" vertical="center"/>
    </xf>
    <xf borderId="152" fillId="7" fontId="3" numFmtId="0" xfId="0" applyAlignment="1" applyBorder="1" applyFont="1">
      <alignment horizontal="center" vertical="center"/>
    </xf>
    <xf borderId="161" fillId="7" fontId="3" numFmtId="0" xfId="0" applyAlignment="1" applyBorder="1" applyFont="1">
      <alignment horizontal="center" vertical="center"/>
    </xf>
    <xf borderId="153" fillId="7" fontId="3" numFmtId="0" xfId="0" applyAlignment="1" applyBorder="1" applyFont="1">
      <alignment horizontal="center" vertical="center"/>
    </xf>
    <xf borderId="64" fillId="7" fontId="3" numFmtId="0" xfId="0" applyAlignment="1" applyBorder="1" applyFont="1">
      <alignment horizontal="center" vertical="center"/>
    </xf>
    <xf borderId="154" fillId="7" fontId="3" numFmtId="0" xfId="0" applyAlignment="1" applyBorder="1" applyFont="1">
      <alignment horizontal="center" vertical="center"/>
    </xf>
    <xf borderId="151" fillId="0" fontId="26" numFmtId="0" xfId="0" applyAlignment="1" applyBorder="1" applyFont="1">
      <alignment horizontal="center" vertical="center"/>
    </xf>
    <xf borderId="162" fillId="7" fontId="3" numFmtId="0" xfId="0" applyAlignment="1" applyBorder="1" applyFont="1">
      <alignment horizontal="center" vertical="center"/>
    </xf>
    <xf borderId="163" fillId="0" fontId="2" numFmtId="0" xfId="0" applyBorder="1" applyFont="1"/>
    <xf borderId="164" fillId="5" fontId="25" numFmtId="0" xfId="0" applyAlignment="1" applyBorder="1" applyFont="1">
      <alignment horizontal="center" vertical="center"/>
    </xf>
    <xf borderId="131" fillId="5" fontId="15" numFmtId="0" xfId="0" applyAlignment="1" applyBorder="1" applyFont="1">
      <alignment horizontal="center" vertical="center"/>
    </xf>
    <xf borderId="112" fillId="5" fontId="25" numFmtId="0" xfId="0" applyAlignment="1" applyBorder="1" applyFont="1">
      <alignment horizontal="center" vertical="center"/>
    </xf>
    <xf borderId="151" fillId="0" fontId="15" numFmtId="0" xfId="0" applyAlignment="1" applyBorder="1" applyFont="1">
      <alignment horizontal="center" vertical="center"/>
    </xf>
    <xf borderId="160" fillId="7" fontId="19" numFmtId="0" xfId="0" applyAlignment="1" applyBorder="1" applyFont="1">
      <alignment horizontal="center" vertical="center"/>
    </xf>
    <xf borderId="164" fillId="5" fontId="15" numFmtId="0" xfId="0" applyAlignment="1" applyBorder="1" applyFont="1">
      <alignment horizontal="center" vertical="center"/>
    </xf>
    <xf borderId="164" fillId="5" fontId="27" numFmtId="0" xfId="0" applyAlignment="1" applyBorder="1" applyFont="1">
      <alignment horizontal="center" vertical="center"/>
    </xf>
    <xf borderId="131" fillId="5" fontId="26" numFmtId="0" xfId="0" applyAlignment="1" applyBorder="1" applyFont="1">
      <alignment horizontal="center" vertical="center"/>
    </xf>
    <xf borderId="156" fillId="0" fontId="27" numFmtId="0" xfId="0" applyAlignment="1" applyBorder="1" applyFont="1">
      <alignment horizontal="center" vertical="center"/>
    </xf>
    <xf borderId="156" fillId="0" fontId="26" numFmtId="0" xfId="0" applyAlignment="1" applyBorder="1" applyFont="1">
      <alignment horizontal="center" vertical="center"/>
    </xf>
    <xf borderId="151" fillId="0" fontId="27" numFmtId="0" xfId="0" applyAlignment="1" applyBorder="1" applyFont="1">
      <alignment horizontal="center" vertical="center"/>
    </xf>
    <xf borderId="156" fillId="0" fontId="2" numFmtId="0" xfId="0" applyBorder="1" applyFont="1"/>
    <xf borderId="57" fillId="7" fontId="3" numFmtId="0" xfId="0" applyAlignment="1" applyBorder="1" applyFont="1">
      <alignment horizontal="center" vertical="center"/>
    </xf>
    <xf borderId="68" fillId="7" fontId="3" numFmtId="0" xfId="0" applyAlignment="1" applyBorder="1" applyFont="1">
      <alignment horizontal="center" vertical="center"/>
    </xf>
    <xf borderId="67" fillId="7" fontId="3" numFmtId="0" xfId="0" applyAlignment="1" applyBorder="1" applyFont="1">
      <alignment horizontal="center" vertical="center"/>
    </xf>
    <xf borderId="165" fillId="7" fontId="3" numFmtId="0" xfId="0" applyAlignment="1" applyBorder="1" applyFont="1">
      <alignment horizontal="center" vertical="center"/>
    </xf>
    <xf borderId="62" fillId="7" fontId="3" numFmtId="0" xfId="0" applyAlignment="1" applyBorder="1" applyFont="1">
      <alignment horizontal="center" vertical="center"/>
    </xf>
    <xf borderId="118" fillId="7" fontId="3" numFmtId="0" xfId="0" applyAlignment="1" applyBorder="1" applyFont="1">
      <alignment horizontal="center" vertical="center"/>
    </xf>
    <xf borderId="166" fillId="0" fontId="2" numFmtId="0" xfId="0" applyBorder="1" applyFont="1"/>
    <xf borderId="164" fillId="5" fontId="8" numFmtId="0" xfId="0" applyAlignment="1" applyBorder="1" applyFont="1">
      <alignment horizontal="center" vertical="center"/>
    </xf>
    <xf borderId="98" fillId="7" fontId="3" numFmtId="0" xfId="0" applyAlignment="1" applyBorder="1" applyFont="1">
      <alignment horizontal="center" vertical="center"/>
    </xf>
    <xf borderId="6" fillId="7" fontId="4" numFmtId="0" xfId="0" applyAlignment="1" applyBorder="1" applyFont="1">
      <alignment horizontal="center" shrinkToFit="1" vertical="top" wrapText="0"/>
    </xf>
    <xf borderId="105" fillId="14" fontId="4" numFmtId="0" xfId="0" applyAlignment="1" applyBorder="1" applyFont="1">
      <alignment vertical="center"/>
    </xf>
    <xf borderId="167" fillId="14" fontId="21" numFmtId="0" xfId="0" applyAlignment="1" applyBorder="1" applyFont="1">
      <alignment horizontal="center" vertical="center"/>
    </xf>
    <xf borderId="146" fillId="16" fontId="3" numFmtId="0" xfId="0" applyAlignment="1" applyBorder="1" applyFill="1" applyFont="1">
      <alignment horizontal="center" vertical="center"/>
    </xf>
    <xf borderId="168" fillId="16" fontId="3" numFmtId="0" xfId="0" applyAlignment="1" applyBorder="1" applyFont="1">
      <alignment horizontal="center" vertical="center"/>
    </xf>
    <xf borderId="164" fillId="5" fontId="26" numFmtId="0" xfId="0" applyAlignment="1" applyBorder="1" applyFont="1">
      <alignment horizontal="center" vertical="center"/>
    </xf>
    <xf borderId="169" fillId="16" fontId="3" numFmtId="0" xfId="0" applyAlignment="1" applyBorder="1" applyFont="1">
      <alignment horizontal="center" vertical="center"/>
    </xf>
    <xf borderId="170" fillId="7" fontId="4" numFmtId="0" xfId="0" applyAlignment="1" applyBorder="1" applyFont="1">
      <alignment shrinkToFit="1" vertical="top" wrapText="0"/>
    </xf>
    <xf borderId="81" fillId="7" fontId="4" numFmtId="0" xfId="0" applyAlignment="1" applyBorder="1" applyFont="1">
      <alignment shrinkToFit="1" vertical="top" wrapText="0"/>
    </xf>
    <xf borderId="171" fillId="14" fontId="21" numFmtId="0" xfId="0" applyAlignment="1" applyBorder="1" applyFont="1">
      <alignment vertical="center"/>
    </xf>
    <xf borderId="93" fillId="15" fontId="3" numFmtId="0" xfId="0" applyAlignment="1" applyBorder="1" applyFont="1">
      <alignment horizontal="center" vertical="center"/>
    </xf>
    <xf borderId="172" fillId="0" fontId="2" numFmtId="0" xfId="0" applyBorder="1" applyFont="1"/>
    <xf borderId="170" fillId="7" fontId="4" numFmtId="0" xfId="0" applyAlignment="1" applyBorder="1" applyFont="1">
      <alignment shrinkToFit="1" vertical="center" wrapText="0"/>
    </xf>
    <xf borderId="81" fillId="7" fontId="4" numFmtId="0" xfId="0" applyAlignment="1" applyBorder="1" applyFont="1">
      <alignment shrinkToFit="1" vertical="center" wrapText="0"/>
    </xf>
    <xf borderId="173" fillId="0" fontId="2" numFmtId="0" xfId="0" applyBorder="1" applyFont="1"/>
    <xf borderId="0" fillId="0" fontId="3" numFmtId="0" xfId="0" applyAlignment="1" applyFont="1">
      <alignment horizontal="center" vertical="center"/>
    </xf>
    <xf borderId="99" fillId="17" fontId="17" numFmtId="0" xfId="0" applyAlignment="1" applyBorder="1" applyFill="1" applyFont="1">
      <alignment horizontal="center" shrinkToFit="1" vertical="center" wrapText="0"/>
    </xf>
    <xf borderId="90" fillId="17" fontId="19" numFmtId="164" xfId="0" applyAlignment="1" applyBorder="1" applyFont="1" applyNumberFormat="1">
      <alignment horizontal="center" shrinkToFit="1" wrapText="0"/>
    </xf>
    <xf borderId="2" fillId="18" fontId="20" numFmtId="0" xfId="0" applyAlignment="1" applyBorder="1" applyFill="1" applyFont="1">
      <alignment horizontal="center" shrinkToFit="1" vertical="center" wrapText="0"/>
    </xf>
    <xf borderId="38" fillId="0" fontId="3" numFmtId="0" xfId="0" applyAlignment="1" applyBorder="1" applyFont="1">
      <alignment horizontal="center" vertical="center"/>
    </xf>
    <xf borderId="86" fillId="17" fontId="3" numFmtId="0" xfId="0" applyAlignment="1" applyBorder="1" applyFont="1">
      <alignment horizontal="center" vertical="center"/>
    </xf>
    <xf borderId="11" fillId="0" fontId="3" numFmtId="0" xfId="0" applyAlignment="1" applyBorder="1" applyFont="1">
      <alignment horizontal="center" vertical="center"/>
    </xf>
    <xf borderId="5" fillId="18" fontId="21" numFmtId="0" xfId="0" applyAlignment="1" applyBorder="1" applyFont="1">
      <alignment horizontal="center" vertical="center"/>
    </xf>
    <xf borderId="128" fillId="14" fontId="21" numFmtId="0" xfId="0" applyAlignment="1" applyBorder="1" applyFont="1">
      <alignment horizontal="center"/>
    </xf>
    <xf quotePrefix="1" borderId="127" fillId="14" fontId="21" numFmtId="0" xfId="0" applyAlignment="1" applyBorder="1" applyFont="1">
      <alignment horizontal="center"/>
    </xf>
    <xf borderId="127" fillId="14" fontId="21" numFmtId="0" xfId="0" applyAlignment="1" applyBorder="1" applyFont="1">
      <alignment horizontal="center"/>
    </xf>
    <xf borderId="73" fillId="14" fontId="21" numFmtId="0" xfId="0" applyAlignment="1" applyBorder="1" applyFont="1">
      <alignment horizontal="center"/>
    </xf>
    <xf borderId="174" fillId="0" fontId="2" numFmtId="0" xfId="0" applyBorder="1" applyFont="1"/>
    <xf borderId="71" fillId="14" fontId="21" numFmtId="0" xfId="0" applyAlignment="1" applyBorder="1" applyFont="1">
      <alignment horizontal="center"/>
    </xf>
    <xf borderId="40" fillId="17" fontId="1" numFmtId="0" xfId="0" applyAlignment="1" applyBorder="1" applyFont="1">
      <alignment horizontal="center" vertical="center"/>
    </xf>
    <xf borderId="45" fillId="17" fontId="1" numFmtId="0" xfId="0" applyAlignment="1" applyBorder="1" applyFont="1">
      <alignment horizontal="center" vertical="center"/>
    </xf>
    <xf borderId="66" fillId="0" fontId="17" numFmtId="49" xfId="0" applyAlignment="1" applyBorder="1" applyFont="1" applyNumberFormat="1">
      <alignment horizontal="center" vertical="center"/>
    </xf>
    <xf borderId="45" fillId="19" fontId="17" numFmtId="49" xfId="0" applyAlignment="1" applyBorder="1" applyFill="1" applyFont="1" applyNumberFormat="1">
      <alignment horizontal="center" vertical="center"/>
    </xf>
    <xf borderId="175" fillId="19" fontId="17" numFmtId="49" xfId="0" applyAlignment="1" applyBorder="1" applyFont="1" applyNumberFormat="1">
      <alignment horizontal="center" vertical="center"/>
    </xf>
    <xf borderId="2" fillId="5" fontId="17" numFmtId="0" xfId="0" applyAlignment="1" applyBorder="1" applyFont="1">
      <alignment horizontal="center" vertical="center"/>
    </xf>
    <xf borderId="0" fillId="0" fontId="28" numFmtId="49" xfId="0" applyAlignment="1" applyFont="1" applyNumberFormat="1">
      <alignment shrinkToFit="1" vertical="center" wrapText="0"/>
    </xf>
    <xf borderId="0" fillId="0" fontId="24" numFmtId="0" xfId="0" applyAlignment="1" applyFont="1">
      <alignment horizontal="left" shrinkToFit="0" vertical="center" wrapText="1"/>
    </xf>
    <xf borderId="127" fillId="17" fontId="1" numFmtId="0" xfId="0" applyAlignment="1" applyBorder="1" applyFont="1">
      <alignment horizontal="center" vertical="center"/>
    </xf>
    <xf borderId="128" fillId="20" fontId="1" numFmtId="0" xfId="0" applyAlignment="1" applyBorder="1" applyFill="1" applyFont="1">
      <alignment horizontal="center" vertical="center"/>
    </xf>
    <xf borderId="127" fillId="20" fontId="1" numFmtId="0" xfId="0" applyAlignment="1" applyBorder="1" applyFont="1">
      <alignment horizontal="center" vertical="center"/>
    </xf>
    <xf borderId="127" fillId="17" fontId="17" numFmtId="49" xfId="0" applyAlignment="1" applyBorder="1" applyFont="1" applyNumberFormat="1">
      <alignment horizontal="center" vertical="center"/>
    </xf>
    <xf borderId="127" fillId="19" fontId="17" numFmtId="49" xfId="0" applyAlignment="1" applyBorder="1" applyFont="1" applyNumberFormat="1">
      <alignment horizontal="center" vertical="center"/>
    </xf>
    <xf borderId="72" fillId="19" fontId="17" numFmtId="49" xfId="0" applyAlignment="1" applyBorder="1" applyFont="1" applyNumberFormat="1">
      <alignment horizontal="center" vertical="center"/>
    </xf>
    <xf borderId="128" fillId="17" fontId="1" numFmtId="0" xfId="0" applyAlignment="1" applyBorder="1" applyFont="1">
      <alignment horizontal="center" vertical="center"/>
    </xf>
    <xf borderId="127" fillId="0" fontId="17" numFmtId="49" xfId="0" applyAlignment="1" applyBorder="1" applyFont="1" applyNumberFormat="1">
      <alignment horizontal="center" vertical="center"/>
    </xf>
    <xf borderId="127" fillId="17" fontId="17" numFmtId="0" xfId="0" applyAlignment="1" applyBorder="1" applyFont="1">
      <alignment horizontal="center" vertical="center"/>
    </xf>
    <xf quotePrefix="1" borderId="127" fillId="19" fontId="17" numFmtId="49" xfId="0" applyAlignment="1" applyBorder="1" applyFont="1" applyNumberFormat="1">
      <alignment horizontal="center" vertical="center"/>
    </xf>
    <xf borderId="127" fillId="0" fontId="17" numFmtId="0" xfId="0" applyAlignment="1" applyBorder="1" applyFont="1">
      <alignment horizontal="center" vertical="center"/>
    </xf>
    <xf borderId="0" fillId="0" fontId="19" numFmtId="0" xfId="0" applyAlignment="1" applyFont="1">
      <alignment shrinkToFit="1" vertical="center" wrapText="0"/>
    </xf>
    <xf borderId="9" fillId="0" fontId="21" numFmtId="0" xfId="0" applyAlignment="1" applyBorder="1" applyFont="1">
      <alignment horizontal="center" vertical="center"/>
    </xf>
    <xf borderId="9" fillId="0" fontId="25" numFmtId="0" xfId="0" applyAlignment="1" applyBorder="1" applyFont="1">
      <alignment horizontal="center" vertical="center"/>
    </xf>
    <xf borderId="9" fillId="0" fontId="29" numFmtId="0" xfId="0" applyAlignment="1" applyBorder="1" applyFont="1">
      <alignment horizontal="center" vertical="center"/>
    </xf>
    <xf borderId="11" fillId="0" fontId="24" numFmtId="0" xfId="0" applyAlignment="1" applyBorder="1" applyFont="1">
      <alignment horizontal="left" shrinkToFit="0" vertical="center" wrapText="1"/>
    </xf>
    <xf borderId="10" fillId="0" fontId="25" numFmtId="0" xfId="0" applyAlignment="1" applyBorder="1" applyFont="1">
      <alignment horizontal="center" vertical="center"/>
    </xf>
    <xf borderId="149" fillId="0" fontId="24" numFmtId="0" xfId="0" applyAlignment="1" applyBorder="1" applyFont="1">
      <alignment shrinkToFit="0" wrapText="1"/>
    </xf>
    <xf borderId="75" fillId="14" fontId="21" numFmtId="0" xfId="0" applyAlignment="1" applyBorder="1" applyFont="1">
      <alignment horizontal="center"/>
    </xf>
    <xf borderId="127" fillId="17" fontId="1" numFmtId="1" xfId="0" applyAlignment="1" applyBorder="1" applyFont="1" applyNumberFormat="1">
      <alignment horizontal="center" vertical="center"/>
    </xf>
    <xf borderId="149" fillId="0" fontId="24" numFmtId="0" xfId="0" applyAlignment="1" applyBorder="1" applyFont="1">
      <alignment horizontal="left" shrinkToFit="0" vertical="center" wrapText="1"/>
    </xf>
    <xf borderId="127" fillId="20" fontId="1" numFmtId="1" xfId="0" applyAlignment="1" applyBorder="1" applyFont="1" applyNumberFormat="1">
      <alignment horizontal="center" vertical="center"/>
    </xf>
    <xf borderId="0" fillId="0" fontId="21" numFmtId="0" xfId="0" applyAlignment="1" applyFont="1">
      <alignment horizontal="center" vertical="center"/>
    </xf>
    <xf borderId="99" fillId="15" fontId="17" numFmtId="0" xfId="0" applyAlignment="1" applyBorder="1" applyFont="1">
      <alignment horizontal="center" shrinkToFit="1" vertical="center" wrapText="0"/>
    </xf>
    <xf borderId="56" fillId="0" fontId="18" numFmtId="0" xfId="0" applyAlignment="1" applyBorder="1" applyFont="1">
      <alignment horizontal="center"/>
    </xf>
    <xf borderId="90" fillId="15" fontId="19" numFmtId="164" xfId="0" applyAlignment="1" applyBorder="1" applyFont="1" applyNumberFormat="1">
      <alignment horizontal="center" shrinkToFit="1" wrapText="0"/>
    </xf>
    <xf borderId="56" fillId="0" fontId="30" numFmtId="0" xfId="0" applyAlignment="1" applyBorder="1" applyFont="1">
      <alignment horizontal="center" shrinkToFit="1" vertical="center" wrapText="0"/>
    </xf>
    <xf borderId="3" fillId="10" fontId="20" numFmtId="0" xfId="0" applyAlignment="1" applyBorder="1" applyFont="1">
      <alignment horizontal="center" shrinkToFit="1" vertical="center" wrapText="0"/>
    </xf>
    <xf borderId="13" fillId="15" fontId="3" numFmtId="0" xfId="0" applyAlignment="1" applyBorder="1" applyFont="1">
      <alignment horizontal="center" vertical="center"/>
    </xf>
    <xf borderId="13" fillId="10" fontId="21" numFmtId="0" xfId="0" applyAlignment="1" applyBorder="1" applyFont="1">
      <alignment horizontal="center" vertical="center"/>
    </xf>
    <xf borderId="86" fillId="15" fontId="3" numFmtId="0" xfId="0" applyAlignment="1" applyBorder="1" applyFont="1">
      <alignment horizontal="center" vertical="center"/>
    </xf>
    <xf quotePrefix="1" borderId="127" fillId="14" fontId="31" numFmtId="0" xfId="0" applyAlignment="1" applyBorder="1" applyFont="1">
      <alignment horizontal="center"/>
    </xf>
    <xf borderId="105" fillId="14" fontId="21" numFmtId="0" xfId="0" applyAlignment="1" applyBorder="1" applyFont="1">
      <alignment horizontal="center"/>
    </xf>
    <xf borderId="15" fillId="14" fontId="21" numFmtId="0" xfId="0" applyAlignment="1" applyBorder="1" applyFont="1">
      <alignment horizontal="center"/>
    </xf>
    <xf borderId="127" fillId="17" fontId="11" numFmtId="0" xfId="0" applyAlignment="1" applyBorder="1" applyFont="1">
      <alignment horizontal="center" vertical="center"/>
    </xf>
    <xf borderId="176" fillId="7" fontId="32" numFmtId="49" xfId="0" applyAlignment="1" applyBorder="1" applyFont="1" applyNumberFormat="1">
      <alignment horizontal="center" shrinkToFit="1" vertical="center" wrapText="0"/>
    </xf>
    <xf borderId="177" fillId="0" fontId="25" numFmtId="0" xfId="0" applyAlignment="1" applyBorder="1" applyFont="1">
      <alignment shrinkToFit="1" vertical="center" wrapText="0"/>
    </xf>
    <xf borderId="178" fillId="0" fontId="25" numFmtId="0" xfId="0" applyAlignment="1" applyBorder="1" applyFont="1">
      <alignment shrinkToFit="1" vertical="center" wrapText="0"/>
    </xf>
    <xf borderId="179" fillId="0" fontId="25" numFmtId="0" xfId="0" applyAlignment="1" applyBorder="1" applyFont="1">
      <alignment shrinkToFit="1" vertical="center" wrapText="0"/>
    </xf>
    <xf borderId="180" fillId="0" fontId="25" numFmtId="0" xfId="0" applyAlignment="1" applyBorder="1" applyFont="1">
      <alignment shrinkToFit="1" vertical="center" wrapText="0"/>
    </xf>
    <xf borderId="181" fillId="0" fontId="25" numFmtId="0" xfId="0" applyAlignment="1" applyBorder="1" applyFont="1">
      <alignment shrinkToFit="1" vertical="center" wrapText="0"/>
    </xf>
    <xf borderId="179" fillId="0" fontId="1" numFmtId="0" xfId="0" applyAlignment="1" applyBorder="1" applyFont="1">
      <alignment horizontal="center" vertical="center"/>
    </xf>
    <xf borderId="182" fillId="0" fontId="1" numFmtId="0" xfId="0" applyAlignment="1" applyBorder="1" applyFont="1">
      <alignment horizontal="center" vertical="center"/>
    </xf>
    <xf borderId="176" fillId="0" fontId="25" numFmtId="0" xfId="0" applyAlignment="1" applyBorder="1" applyFont="1">
      <alignment shrinkToFit="1" vertical="center" wrapText="0"/>
    </xf>
    <xf borderId="183" fillId="16" fontId="24" numFmtId="0" xfId="0" applyAlignment="1" applyBorder="1" applyFont="1">
      <alignment horizontal="left" shrinkToFit="0" vertical="center" wrapText="1"/>
    </xf>
    <xf borderId="127" fillId="20" fontId="11" numFmtId="0" xfId="0" applyAlignment="1" applyBorder="1" applyFont="1">
      <alignment horizontal="center" vertical="center"/>
    </xf>
    <xf borderId="184" fillId="0" fontId="2" numFmtId="0" xfId="0" applyBorder="1" applyFont="1"/>
    <xf borderId="185" fillId="0" fontId="4" numFmtId="0" xfId="0" applyBorder="1" applyFont="1"/>
    <xf borderId="186" fillId="0" fontId="4" numFmtId="0" xfId="0" applyBorder="1" applyFont="1"/>
    <xf borderId="187" fillId="0" fontId="4" numFmtId="0" xfId="0" applyBorder="1" applyFont="1"/>
    <xf borderId="188" fillId="0" fontId="4" numFmtId="0" xfId="0" applyBorder="1" applyFont="1"/>
    <xf borderId="189" fillId="0" fontId="4" numFmtId="0" xfId="0" applyBorder="1" applyFont="1"/>
    <xf borderId="187" fillId="0" fontId="1" numFmtId="0" xfId="0" applyAlignment="1" applyBorder="1" applyFont="1">
      <alignment horizontal="center" vertical="center"/>
    </xf>
    <xf borderId="190" fillId="0" fontId="1" numFmtId="0" xfId="0" applyAlignment="1" applyBorder="1" applyFont="1">
      <alignment horizontal="center" vertical="center"/>
    </xf>
    <xf borderId="156" fillId="0" fontId="4" numFmtId="0" xfId="0" applyBorder="1" applyFont="1"/>
    <xf borderId="191" fillId="16" fontId="3" numFmtId="0" xfId="0" applyBorder="1" applyFont="1"/>
    <xf borderId="176" fillId="16" fontId="32" numFmtId="49" xfId="0" applyAlignment="1" applyBorder="1" applyFont="1" applyNumberFormat="1">
      <alignment horizontal="center" shrinkToFit="1" vertical="center" wrapText="0"/>
    </xf>
    <xf borderId="177" fillId="7" fontId="25" numFmtId="0" xfId="0" applyAlignment="1" applyBorder="1" applyFont="1">
      <alignment shrinkToFit="1" vertical="center" wrapText="0"/>
    </xf>
    <xf borderId="192" fillId="7" fontId="25" numFmtId="0" xfId="0" applyAlignment="1" applyBorder="1" applyFont="1">
      <alignment shrinkToFit="1" vertical="center" wrapText="0"/>
    </xf>
    <xf borderId="179" fillId="7" fontId="25" numFmtId="0" xfId="0" applyAlignment="1" applyBorder="1" applyFont="1">
      <alignment shrinkToFit="1" vertical="center" wrapText="0"/>
    </xf>
    <xf borderId="180" fillId="7" fontId="25" numFmtId="0" xfId="0" applyAlignment="1" applyBorder="1" applyFont="1">
      <alignment shrinkToFit="1" vertical="center" wrapText="0"/>
    </xf>
    <xf borderId="181" fillId="7" fontId="25" numFmtId="0" xfId="0" applyAlignment="1" applyBorder="1" applyFont="1">
      <alignment shrinkToFit="1" vertical="center" wrapText="0"/>
    </xf>
    <xf borderId="179" fillId="7" fontId="1" numFmtId="0" xfId="0" applyAlignment="1" applyBorder="1" applyFont="1">
      <alignment horizontal="center" vertical="center"/>
    </xf>
    <xf borderId="182" fillId="7" fontId="1" numFmtId="0" xfId="0" applyAlignment="1" applyBorder="1" applyFont="1">
      <alignment horizontal="center" vertical="center"/>
    </xf>
    <xf borderId="156" fillId="0" fontId="25" numFmtId="0" xfId="0" applyAlignment="1" applyBorder="1" applyFont="1">
      <alignment shrinkToFit="1" vertical="center" wrapText="0"/>
    </xf>
    <xf borderId="185" fillId="7" fontId="4" numFmtId="0" xfId="0" applyBorder="1" applyFont="1"/>
    <xf borderId="193" fillId="7" fontId="4" numFmtId="0" xfId="0" applyBorder="1" applyFont="1"/>
    <xf borderId="187" fillId="7" fontId="4" numFmtId="0" xfId="0" applyBorder="1" applyFont="1"/>
    <xf borderId="188" fillId="7" fontId="4" numFmtId="0" xfId="0" applyBorder="1" applyFont="1"/>
    <xf borderId="189" fillId="7" fontId="4" numFmtId="0" xfId="0" applyBorder="1" applyFont="1"/>
    <xf borderId="187" fillId="7" fontId="1" numFmtId="0" xfId="0" applyAlignment="1" applyBorder="1" applyFont="1">
      <alignment horizontal="center" vertical="center"/>
    </xf>
    <xf borderId="190" fillId="7" fontId="1" numFmtId="0" xfId="0" applyAlignment="1" applyBorder="1" applyFont="1">
      <alignment horizontal="center" vertical="center"/>
    </xf>
    <xf borderId="149" fillId="0" fontId="24" numFmtId="0" xfId="0" applyAlignment="1" applyBorder="1" applyFont="1">
      <alignment horizontal="left" shrinkToFit="0" vertical="top" wrapText="1"/>
    </xf>
    <xf borderId="0" fillId="0" fontId="24" numFmtId="0" xfId="0" applyAlignment="1" applyFont="1">
      <alignment horizontal="left" shrinkToFit="0" vertical="top" wrapText="1"/>
    </xf>
    <xf borderId="134" fillId="0" fontId="3" numFmtId="0" xfId="0" applyAlignment="1" applyBorder="1" applyFont="1">
      <alignment horizontal="left" shrinkToFit="0" vertical="top" wrapText="1"/>
    </xf>
    <xf borderId="135" fillId="0" fontId="3" numFmtId="0" xfId="0" applyAlignment="1" applyBorder="1" applyFont="1">
      <alignment horizontal="left" shrinkToFit="0" vertical="top" wrapText="1"/>
    </xf>
    <xf borderId="133"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85" fillId="0" fontId="3" numFmtId="0" xfId="0" applyAlignment="1" applyBorder="1" applyFont="1">
      <alignment horizontal="left" shrinkToFit="0" vertical="top" wrapText="1"/>
    </xf>
    <xf borderId="152" fillId="0" fontId="3" numFmtId="0" xfId="0" applyAlignment="1" applyBorder="1" applyFont="1">
      <alignment horizontal="left" shrinkToFit="0" vertical="top" wrapText="1"/>
    </xf>
    <xf borderId="154" fillId="0" fontId="3" numFmtId="0" xfId="0" applyAlignment="1" applyBorder="1" applyFont="1">
      <alignment horizontal="left" shrinkToFit="0" vertical="top" wrapText="1"/>
    </xf>
    <xf borderId="0" fillId="0" fontId="18" numFmtId="0" xfId="0" applyAlignment="1" applyFont="1">
      <alignment horizontal="right" shrinkToFit="1" vertical="center" wrapText="0"/>
    </xf>
    <xf borderId="0" fillId="0" fontId="33" numFmtId="0" xfId="0" applyAlignment="1" applyFont="1">
      <alignment vertical="center"/>
    </xf>
    <xf borderId="3" fillId="14" fontId="30" numFmtId="0" xfId="0" applyAlignment="1" applyBorder="1" applyFont="1">
      <alignment horizontal="right" vertical="center"/>
    </xf>
    <xf borderId="0" fillId="0" fontId="30" numFmtId="0" xfId="0" applyAlignment="1" applyFont="1">
      <alignment horizontal="right" vertical="center"/>
    </xf>
    <xf borderId="0" fillId="0" fontId="8" numFmtId="0" xfId="0" applyFont="1"/>
    <xf borderId="0" fillId="0" fontId="4" numFmtId="0" xfId="0" applyFont="1"/>
    <xf borderId="0" fillId="0" fontId="34" numFmtId="0" xfId="0" applyAlignment="1" applyFont="1">
      <alignment horizontal="center" vertical="center"/>
    </xf>
    <xf borderId="11" fillId="0" fontId="3" numFmtId="164" xfId="0" applyAlignment="1" applyBorder="1" applyFont="1" applyNumberFormat="1">
      <alignment horizontal="center"/>
    </xf>
    <xf borderId="16" fillId="6" fontId="35" numFmtId="0" xfId="0" applyAlignment="1" applyBorder="1" applyFont="1">
      <alignment horizontal="center"/>
    </xf>
    <xf borderId="70" fillId="6" fontId="35" numFmtId="0" xfId="0" applyAlignment="1" applyBorder="1" applyFont="1">
      <alignment horizontal="center"/>
    </xf>
    <xf borderId="125" fillId="6" fontId="23" numFmtId="0" xfId="0" applyAlignment="1" applyBorder="1" applyFont="1">
      <alignment horizontal="center"/>
    </xf>
    <xf borderId="70" fillId="6" fontId="23" numFmtId="0" xfId="0" applyAlignment="1" applyBorder="1" applyFont="1">
      <alignment horizontal="center"/>
    </xf>
    <xf borderId="16" fillId="6" fontId="23" numFmtId="0" xfId="0" applyAlignment="1" applyBorder="1" applyFont="1">
      <alignment horizontal="center"/>
    </xf>
    <xf borderId="102" fillId="16" fontId="19" numFmtId="49" xfId="0" applyAlignment="1" applyBorder="1" applyFont="1" applyNumberFormat="1">
      <alignment horizontal="center"/>
    </xf>
    <xf borderId="104" fillId="16" fontId="24" numFmtId="0" xfId="0" applyAlignment="1" applyBorder="1" applyFont="1">
      <alignment horizontal="center" shrinkToFit="0" wrapText="1"/>
    </xf>
    <xf borderId="103" fillId="16" fontId="15" numFmtId="0" xfId="0" applyAlignment="1" applyBorder="1" applyFont="1">
      <alignment horizontal="center" shrinkToFit="1" textRotation="90" vertical="center" wrapText="0"/>
    </xf>
    <xf borderId="104" fillId="16" fontId="15" numFmtId="0" xfId="0" applyAlignment="1" applyBorder="1" applyFont="1">
      <alignment horizontal="center" shrinkToFit="1" textRotation="90" vertical="center" wrapText="0"/>
    </xf>
    <xf borderId="108" fillId="6" fontId="35" numFmtId="0" xfId="0" applyAlignment="1" applyBorder="1" applyFont="1">
      <alignment horizontal="center" shrinkToFit="1" textRotation="90" vertical="center" wrapText="0"/>
    </xf>
    <xf borderId="76" fillId="6" fontId="35" numFmtId="0" xfId="0" applyAlignment="1" applyBorder="1" applyFont="1">
      <alignment horizontal="center" shrinkToFit="0" textRotation="90" vertical="center" wrapText="1"/>
    </xf>
    <xf borderId="104" fillId="6" fontId="35" numFmtId="0" xfId="0" applyAlignment="1" applyBorder="1" applyFont="1">
      <alignment horizontal="center" shrinkToFit="1" textRotation="90" vertical="center" wrapText="0"/>
    </xf>
    <xf borderId="105" fillId="6" fontId="35" numFmtId="0" xfId="0" applyAlignment="1" applyBorder="1" applyFont="1">
      <alignment horizontal="center" shrinkToFit="1" textRotation="90" vertical="center" wrapText="0"/>
    </xf>
    <xf borderId="128" fillId="16" fontId="15" numFmtId="0" xfId="0" applyAlignment="1" applyBorder="1" applyFont="1">
      <alignment horizontal="center" shrinkToFit="1" textRotation="90" vertical="center" wrapText="0"/>
    </xf>
    <xf borderId="127" fillId="16" fontId="15" numFmtId="0" xfId="0" applyAlignment="1" applyBorder="1" applyFont="1">
      <alignment horizontal="center" shrinkToFit="1" textRotation="90" vertical="center" wrapText="0"/>
    </xf>
    <xf borderId="72" fillId="16" fontId="15" numFmtId="0" xfId="0" applyAlignment="1" applyBorder="1" applyFont="1">
      <alignment horizontal="center" shrinkToFit="0" textRotation="90" vertical="center" wrapText="1"/>
    </xf>
    <xf borderId="34" fillId="16" fontId="15" numFmtId="1" xfId="0" applyAlignment="1" applyBorder="1" applyFont="1" applyNumberFormat="1">
      <alignment horizontal="center" shrinkToFit="1" textRotation="90" vertical="center" wrapText="0"/>
    </xf>
    <xf borderId="104" fillId="16" fontId="15" numFmtId="1" xfId="0" applyAlignment="1" applyBorder="1" applyFont="1" applyNumberFormat="1">
      <alignment horizontal="center" shrinkToFit="1" textRotation="90" vertical="center" wrapText="0"/>
    </xf>
    <xf borderId="175" fillId="6" fontId="35" numFmtId="0" xfId="0" applyAlignment="1" applyBorder="1" applyFont="1">
      <alignment horizontal="center" shrinkToFit="1" textRotation="90" vertical="center" wrapText="0"/>
    </xf>
    <xf borderId="104" fillId="16" fontId="15" numFmtId="167" xfId="0" applyAlignment="1" applyBorder="1" applyFont="1" applyNumberFormat="1">
      <alignment horizontal="center" shrinkToFit="1" textRotation="90" vertical="center" wrapText="0"/>
    </xf>
    <xf borderId="104" fillId="6" fontId="35" numFmtId="167" xfId="0" applyAlignment="1" applyBorder="1" applyFont="1" applyNumberFormat="1">
      <alignment horizontal="center" shrinkToFit="1" textRotation="90" vertical="center" wrapText="0"/>
    </xf>
    <xf borderId="104" fillId="16" fontId="15" numFmtId="2" xfId="0" applyAlignment="1" applyBorder="1" applyFont="1" applyNumberFormat="1">
      <alignment horizontal="center" shrinkToFit="1" textRotation="90" vertical="center" wrapText="0"/>
    </xf>
    <xf borderId="108" fillId="6" fontId="35" numFmtId="2" xfId="0" applyAlignment="1" applyBorder="1" applyFont="1" applyNumberFormat="1">
      <alignment horizontal="center" shrinkToFit="1" textRotation="90" vertical="center" wrapText="0"/>
    </xf>
    <xf borderId="16" fillId="6" fontId="35" numFmtId="0" xfId="0" applyAlignment="1" applyBorder="1" applyFont="1">
      <alignment horizontal="center" shrinkToFit="0" textRotation="90" vertical="center" wrapText="1"/>
    </xf>
    <xf borderId="134" fillId="7" fontId="24" numFmtId="49" xfId="0" applyAlignment="1" applyBorder="1" applyFont="1" applyNumberFormat="1">
      <alignment horizontal="center" shrinkToFit="1" wrapText="0"/>
    </xf>
    <xf borderId="135" fillId="0" fontId="24" numFmtId="0" xfId="0" applyAlignment="1" applyBorder="1" applyFont="1">
      <alignment shrinkToFit="1" wrapText="0"/>
    </xf>
    <xf borderId="135" fillId="4" fontId="24" numFmtId="0" xfId="0" applyBorder="1" applyFont="1"/>
    <xf borderId="104" fillId="16" fontId="24" numFmtId="0" xfId="0" applyBorder="1" applyFont="1"/>
    <xf borderId="133" fillId="16" fontId="24" numFmtId="9" xfId="0" applyBorder="1" applyFont="1" applyNumberFormat="1"/>
    <xf borderId="135" fillId="7" fontId="24" numFmtId="0" xfId="0" applyBorder="1" applyFont="1"/>
    <xf borderId="157" fillId="16" fontId="24" numFmtId="2" xfId="0" applyBorder="1" applyFont="1" applyNumberFormat="1"/>
    <xf borderId="134" fillId="0" fontId="24" numFmtId="0" xfId="0" applyAlignment="1" applyBorder="1" applyFont="1">
      <alignment horizontal="center"/>
    </xf>
    <xf borderId="135" fillId="7" fontId="24" numFmtId="0" xfId="0" applyAlignment="1" applyBorder="1" applyFont="1">
      <alignment horizontal="center"/>
    </xf>
    <xf borderId="135" fillId="0" fontId="24" numFmtId="0" xfId="0" applyAlignment="1" applyBorder="1" applyFont="1">
      <alignment horizontal="center"/>
    </xf>
    <xf borderId="135" fillId="7" fontId="24" numFmtId="9" xfId="0" applyBorder="1" applyFont="1" applyNumberFormat="1"/>
    <xf borderId="135" fillId="16" fontId="24" numFmtId="1" xfId="0" applyBorder="1" applyFont="1" applyNumberFormat="1"/>
    <xf borderId="135" fillId="16" fontId="24" numFmtId="2" xfId="0" applyBorder="1" applyFont="1" applyNumberFormat="1"/>
    <xf borderId="134" fillId="4" fontId="24" numFmtId="0" xfId="0" applyBorder="1" applyFont="1"/>
    <xf borderId="135" fillId="4" fontId="24" numFmtId="2" xfId="0" applyAlignment="1" applyBorder="1" applyFont="1" applyNumberFormat="1">
      <alignment shrinkToFit="1" wrapText="0"/>
    </xf>
    <xf borderId="135" fillId="4" fontId="24" numFmtId="1" xfId="0" applyAlignment="1" applyBorder="1" applyFont="1" applyNumberFormat="1">
      <alignment shrinkToFit="1" wrapText="0"/>
    </xf>
    <xf borderId="104" fillId="4" fontId="24" numFmtId="1" xfId="0" applyAlignment="1" applyBorder="1" applyFont="1" applyNumberFormat="1">
      <alignment shrinkToFit="1" wrapText="0"/>
    </xf>
    <xf borderId="104" fillId="4" fontId="24" numFmtId="2" xfId="0" applyAlignment="1" applyBorder="1" applyFont="1" applyNumberFormat="1">
      <alignment shrinkToFit="1" wrapText="0"/>
    </xf>
    <xf borderId="134" fillId="4" fontId="24" numFmtId="167" xfId="0" applyBorder="1" applyFont="1" applyNumberFormat="1"/>
    <xf borderId="135" fillId="4" fontId="24" numFmtId="167" xfId="0" applyBorder="1" applyFont="1" applyNumberFormat="1"/>
    <xf borderId="135" fillId="7" fontId="24" numFmtId="167" xfId="0" applyBorder="1" applyFont="1" applyNumberFormat="1"/>
    <xf borderId="135" fillId="21" fontId="24" numFmtId="2" xfId="0" applyBorder="1" applyFill="1" applyFont="1" applyNumberFormat="1"/>
    <xf borderId="157" fillId="21" fontId="24" numFmtId="2" xfId="0" applyBorder="1" applyFont="1" applyNumberFormat="1"/>
    <xf borderId="105" fillId="21" fontId="24" numFmtId="2" xfId="0" applyBorder="1" applyFont="1" applyNumberFormat="1"/>
    <xf borderId="133" fillId="21" fontId="24" numFmtId="2" xfId="0" applyBorder="1" applyFont="1" applyNumberFormat="1"/>
    <xf borderId="19" fillId="16" fontId="24" numFmtId="0" xfId="0" applyAlignment="1" applyBorder="1" applyFont="1">
      <alignment horizontal="center"/>
    </xf>
    <xf borderId="51" fillId="7" fontId="24" numFmtId="49" xfId="0" applyAlignment="1" applyBorder="1" applyFont="1" applyNumberFormat="1">
      <alignment horizontal="center" shrinkToFit="1" wrapText="0"/>
    </xf>
    <xf borderId="27" fillId="0" fontId="24" numFmtId="0" xfId="0" applyAlignment="1" applyBorder="1" applyFont="1">
      <alignment shrinkToFit="1" wrapText="0"/>
    </xf>
    <xf borderId="27" fillId="4" fontId="24" numFmtId="0" xfId="0" applyBorder="1" applyFont="1"/>
    <xf borderId="52" fillId="4" fontId="24" numFmtId="0" xfId="0" applyBorder="1" applyFont="1"/>
    <xf borderId="27" fillId="16" fontId="24" numFmtId="0" xfId="0" applyBorder="1" applyFont="1"/>
    <xf borderId="54" fillId="16" fontId="24" numFmtId="9" xfId="0" applyBorder="1" applyFont="1" applyNumberFormat="1"/>
    <xf borderId="27" fillId="7" fontId="24" numFmtId="0" xfId="0" applyBorder="1" applyFont="1"/>
    <xf borderId="52" fillId="16" fontId="24" numFmtId="2" xfId="0" applyBorder="1" applyFont="1" applyNumberFormat="1"/>
    <xf borderId="51" fillId="0" fontId="24" numFmtId="0" xfId="0" applyAlignment="1" applyBorder="1" applyFont="1">
      <alignment horizontal="center"/>
    </xf>
    <xf borderId="27" fillId="7" fontId="24" numFmtId="0" xfId="0" applyAlignment="1" applyBorder="1" applyFont="1">
      <alignment horizontal="center"/>
    </xf>
    <xf borderId="27" fillId="0" fontId="24" numFmtId="0" xfId="0" applyAlignment="1" applyBorder="1" applyFont="1">
      <alignment horizontal="center"/>
    </xf>
    <xf borderId="27" fillId="7" fontId="24" numFmtId="9" xfId="0" applyBorder="1" applyFont="1" applyNumberFormat="1"/>
    <xf borderId="27" fillId="16" fontId="24" numFmtId="1" xfId="0" applyBorder="1" applyFont="1" applyNumberFormat="1"/>
    <xf borderId="27" fillId="16" fontId="24" numFmtId="2" xfId="0" applyBorder="1" applyFont="1" applyNumberFormat="1"/>
    <xf borderId="51" fillId="4" fontId="24" numFmtId="0" xfId="0" applyBorder="1" applyFont="1"/>
    <xf borderId="27" fillId="4" fontId="24" numFmtId="2" xfId="0" applyAlignment="1" applyBorder="1" applyFont="1" applyNumberFormat="1">
      <alignment shrinkToFit="1" wrapText="0"/>
    </xf>
    <xf borderId="27" fillId="4" fontId="24" numFmtId="1" xfId="0" applyAlignment="1" applyBorder="1" applyFont="1" applyNumberFormat="1">
      <alignment shrinkToFit="1" wrapText="0"/>
    </xf>
    <xf borderId="52" fillId="4" fontId="24" numFmtId="2" xfId="0" applyAlignment="1" applyBorder="1" applyFont="1" applyNumberFormat="1">
      <alignment shrinkToFit="1" wrapText="0"/>
    </xf>
    <xf borderId="96" fillId="16" fontId="24" numFmtId="2" xfId="0" applyBorder="1" applyFont="1" applyNumberFormat="1"/>
    <xf borderId="51" fillId="4" fontId="24" numFmtId="167" xfId="0" applyBorder="1" applyFont="1" applyNumberFormat="1"/>
    <xf borderId="27" fillId="4" fontId="24" numFmtId="167" xfId="0" applyBorder="1" applyFont="1" applyNumberFormat="1"/>
    <xf borderId="27" fillId="7" fontId="24" numFmtId="167" xfId="0" applyBorder="1" applyFont="1" applyNumberFormat="1"/>
    <xf borderId="27" fillId="21" fontId="24" numFmtId="2" xfId="0" applyBorder="1" applyFont="1" applyNumberFormat="1"/>
    <xf borderId="52" fillId="21" fontId="24" numFmtId="2" xfId="0" applyBorder="1" applyFont="1" applyNumberFormat="1"/>
    <xf borderId="54" fillId="21" fontId="24" numFmtId="2" xfId="0" applyBorder="1" applyFont="1" applyNumberFormat="1"/>
    <xf borderId="50" fillId="16" fontId="24" numFmtId="0" xfId="0" applyAlignment="1" applyBorder="1" applyFont="1">
      <alignment horizontal="center"/>
    </xf>
    <xf borderId="114" fillId="21" fontId="24" numFmtId="2" xfId="0" applyBorder="1" applyFont="1" applyNumberFormat="1"/>
    <xf borderId="194" fillId="16" fontId="24" numFmtId="0" xfId="0" applyBorder="1" applyFont="1"/>
    <xf borderId="154" fillId="16" fontId="24" numFmtId="9" xfId="0" applyBorder="1" applyFont="1" applyNumberFormat="1"/>
    <xf borderId="152" fillId="16" fontId="24" numFmtId="1" xfId="0" applyBorder="1" applyFont="1" applyNumberFormat="1"/>
    <xf borderId="152" fillId="16" fontId="24" numFmtId="2" xfId="0" applyBorder="1" applyFont="1" applyNumberFormat="1"/>
    <xf borderId="68" fillId="16" fontId="24" numFmtId="2" xfId="0" applyBorder="1" applyFont="1" applyNumberFormat="1"/>
    <xf borderId="195" fillId="16" fontId="24" numFmtId="0" xfId="0" applyAlignment="1" applyBorder="1" applyFont="1">
      <alignment horizontal="center"/>
    </xf>
    <xf borderId="16" fillId="16" fontId="24" numFmtId="0" xfId="0" applyAlignment="1" applyBorder="1" applyFont="1">
      <alignment horizontal="center" vertical="center"/>
    </xf>
    <xf borderId="127" fillId="16" fontId="24" numFmtId="0" xfId="0" applyAlignment="1" applyBorder="1" applyFont="1">
      <alignment vertical="center"/>
    </xf>
    <xf borderId="130" fillId="16" fontId="24" numFmtId="9" xfId="0" applyAlignment="1" applyBorder="1" applyFont="1" applyNumberFormat="1">
      <alignment vertical="center"/>
    </xf>
    <xf borderId="72" fillId="16" fontId="24" numFmtId="2" xfId="0" applyAlignment="1" applyBorder="1" applyFont="1" applyNumberFormat="1">
      <alignment vertical="center"/>
    </xf>
    <xf borderId="128" fillId="16" fontId="24" numFmtId="0" xfId="0" applyAlignment="1" applyBorder="1" applyFont="1">
      <alignment vertical="center"/>
    </xf>
    <xf borderId="127" fillId="16" fontId="24" numFmtId="9" xfId="0" applyAlignment="1" applyBorder="1" applyFont="1" applyNumberFormat="1">
      <alignment vertical="center"/>
    </xf>
    <xf borderId="127" fillId="16" fontId="24" numFmtId="1" xfId="0" applyAlignment="1" applyBorder="1" applyFont="1" applyNumberFormat="1">
      <alignment vertical="center"/>
    </xf>
    <xf borderId="126" fillId="16" fontId="24" numFmtId="2" xfId="0" applyAlignment="1" applyBorder="1" applyFont="1" applyNumberFormat="1">
      <alignment vertical="center"/>
    </xf>
    <xf borderId="128" fillId="16" fontId="24" numFmtId="1" xfId="0" applyAlignment="1" applyBorder="1" applyFont="1" applyNumberFormat="1">
      <alignment vertical="center"/>
    </xf>
    <xf borderId="126" fillId="16" fontId="24" numFmtId="1" xfId="0" applyAlignment="1" applyBorder="1" applyFont="1" applyNumberFormat="1">
      <alignment vertical="center"/>
    </xf>
    <xf borderId="128" fillId="16" fontId="24" numFmtId="167" xfId="0" applyAlignment="1" applyBorder="1" applyFont="1" applyNumberFormat="1">
      <alignment horizontal="center" vertical="center"/>
    </xf>
    <xf borderId="127" fillId="16" fontId="24" numFmtId="167" xfId="0" applyAlignment="1" applyBorder="1" applyFont="1" applyNumberFormat="1">
      <alignment horizontal="center" vertical="center"/>
    </xf>
    <xf borderId="72" fillId="16" fontId="24"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7" xfId="0" applyFont="1" applyNumberFormat="1"/>
    <xf borderId="0" fillId="0" fontId="3" numFmtId="2" xfId="0" applyFont="1" applyNumberFormat="1"/>
    <xf borderId="16" fillId="0" fontId="24" numFmtId="164" xfId="0" applyAlignment="1" applyBorder="1" applyFont="1" applyNumberFormat="1">
      <alignment horizontal="center" vertical="center"/>
    </xf>
    <xf borderId="17" fillId="0" fontId="1" numFmtId="0" xfId="0" applyAlignment="1" applyBorder="1" applyFont="1">
      <alignment horizontal="center" vertical="center"/>
    </xf>
    <xf borderId="17" fillId="0" fontId="24" numFmtId="0" xfId="0" applyAlignment="1" applyBorder="1" applyFont="1">
      <alignment horizontal="center" shrinkToFit="1" vertical="center" wrapText="0"/>
    </xf>
    <xf borderId="16" fillId="5" fontId="25" numFmtId="0" xfId="0" applyAlignment="1" applyBorder="1" applyFont="1">
      <alignment horizontal="center" shrinkToFit="0" vertical="center" wrapText="1"/>
    </xf>
    <xf borderId="16" fillId="5" fontId="25" numFmtId="0" xfId="0" applyAlignment="1" applyBorder="1" applyFont="1">
      <alignment horizontal="center" vertical="center"/>
    </xf>
    <xf borderId="125" fillId="5" fontId="3" numFmtId="0" xfId="0" applyAlignment="1" applyBorder="1" applyFont="1">
      <alignment horizontal="center"/>
    </xf>
    <xf borderId="16" fillId="5" fontId="4" numFmtId="0" xfId="0" applyAlignment="1" applyBorder="1" applyFont="1">
      <alignment horizontal="center" vertical="center"/>
    </xf>
    <xf borderId="0" fillId="0" fontId="10" numFmtId="0" xfId="0" applyAlignment="1" applyFont="1">
      <alignment horizontal="center" vertical="center"/>
    </xf>
    <xf borderId="102" fillId="6" fontId="36" numFmtId="0" xfId="0" applyAlignment="1" applyBorder="1" applyFont="1">
      <alignment horizontal="center"/>
    </xf>
    <xf borderId="75" fillId="6" fontId="37" numFmtId="0" xfId="0" applyAlignment="1" applyBorder="1" applyFont="1">
      <alignment horizontal="center"/>
    </xf>
    <xf borderId="102" fillId="6" fontId="38" numFmtId="0" xfId="0" applyAlignment="1" applyBorder="1" applyFont="1">
      <alignment horizontal="center" shrinkToFit="0" textRotation="90" wrapText="1"/>
    </xf>
    <xf borderId="103" fillId="6" fontId="38" numFmtId="0" xfId="0" applyAlignment="1" applyBorder="1" applyFont="1">
      <alignment horizontal="center" shrinkToFit="0" textRotation="90" wrapText="1"/>
    </xf>
    <xf borderId="104" fillId="6" fontId="38" numFmtId="0" xfId="0" applyAlignment="1" applyBorder="1" applyFont="1">
      <alignment horizontal="center" shrinkToFit="0" textRotation="90" wrapText="1"/>
    </xf>
    <xf borderId="76" fillId="6" fontId="38" numFmtId="0" xfId="0" applyAlignment="1" applyBorder="1" applyFont="1">
      <alignment horizontal="center" shrinkToFit="0" textRotation="90" wrapText="1"/>
    </xf>
    <xf borderId="77" fillId="6" fontId="23" numFmtId="0" xfId="0" applyAlignment="1" applyBorder="1" applyFont="1">
      <alignment horizontal="center" shrinkToFit="0" textRotation="90" wrapText="1"/>
    </xf>
    <xf borderId="196" fillId="6" fontId="38" numFmtId="0" xfId="0" applyAlignment="1" applyBorder="1" applyFont="1">
      <alignment horizontal="center" shrinkToFit="0" textRotation="90" wrapText="1"/>
    </xf>
    <xf borderId="102" fillId="6" fontId="38" numFmtId="0" xfId="0" applyAlignment="1" applyBorder="1" applyFont="1">
      <alignment horizontal="center" shrinkToFit="1" textRotation="90" wrapText="0"/>
    </xf>
    <xf borderId="104" fillId="6" fontId="38" numFmtId="0" xfId="0" applyAlignment="1" applyBorder="1" applyFont="1">
      <alignment horizontal="center" shrinkToFit="1" textRotation="90" wrapText="0"/>
    </xf>
    <xf borderId="108" fillId="6" fontId="38" numFmtId="0" xfId="0" applyAlignment="1" applyBorder="1" applyFont="1">
      <alignment horizontal="center" shrinkToFit="0" textRotation="90" wrapText="1"/>
    </xf>
    <xf borderId="51" fillId="0" fontId="3" numFmtId="49" xfId="0" applyAlignment="1" applyBorder="1" applyFont="1" applyNumberFormat="1">
      <alignment horizontal="center" shrinkToFit="1" vertical="center" wrapText="0"/>
    </xf>
    <xf borderId="25" fillId="0" fontId="3" numFmtId="0" xfId="0" applyAlignment="1" applyBorder="1" applyFont="1">
      <alignment horizontal="center" shrinkToFit="0" vertical="center" wrapText="1"/>
    </xf>
    <xf borderId="51" fillId="0" fontId="3" numFmtId="0" xfId="0" applyAlignment="1" applyBorder="1" applyFont="1">
      <alignment horizontal="center" vertical="center"/>
    </xf>
    <xf borderId="27" fillId="0" fontId="3" numFmtId="0" xfId="0" applyAlignment="1" applyBorder="1" applyFont="1">
      <alignment horizontal="center" vertical="center"/>
    </xf>
    <xf borderId="114" fillId="5" fontId="3" numFmtId="0" xfId="0" applyAlignment="1" applyBorder="1" applyFont="1">
      <alignment horizontal="center" vertical="center"/>
    </xf>
    <xf borderId="116" fillId="5" fontId="3" numFmtId="0" xfId="0" applyAlignment="1" applyBorder="1" applyFont="1">
      <alignment horizontal="center" vertical="center"/>
    </xf>
    <xf borderId="51" fillId="4" fontId="3" numFmtId="0" xfId="0" applyAlignment="1" applyBorder="1" applyFont="1">
      <alignment horizontal="center" vertical="center"/>
    </xf>
    <xf borderId="27" fillId="5" fontId="3" numFmtId="0" xfId="0" applyAlignment="1" applyBorder="1" applyFont="1">
      <alignment horizontal="center" vertical="center"/>
    </xf>
    <xf borderId="114" fillId="21" fontId="3" numFmtId="9" xfId="0" applyAlignment="1" applyBorder="1" applyFont="1" applyNumberFormat="1">
      <alignment horizontal="center" vertical="center"/>
    </xf>
    <xf borderId="51" fillId="7" fontId="3" numFmtId="49" xfId="0" applyAlignment="1" applyBorder="1" applyFont="1" applyNumberFormat="1">
      <alignment horizontal="center" shrinkToFit="1" vertical="center" wrapText="0"/>
    </xf>
    <xf borderId="25" fillId="7" fontId="3" numFmtId="0" xfId="0" applyAlignment="1" applyBorder="1" applyFont="1">
      <alignment horizontal="center" shrinkToFit="0" vertical="center" wrapText="1"/>
    </xf>
    <xf borderId="51" fillId="7" fontId="3" numFmtId="0" xfId="0" applyAlignment="1" applyBorder="1" applyFont="1">
      <alignment horizontal="center" vertical="center"/>
    </xf>
    <xf borderId="27" fillId="7" fontId="3" numFmtId="0" xfId="0" applyAlignment="1" applyBorder="1" applyFont="1">
      <alignment horizontal="center" vertical="center"/>
    </xf>
    <xf borderId="114" fillId="16" fontId="3" numFmtId="0" xfId="0" applyAlignment="1" applyBorder="1" applyFont="1">
      <alignment horizontal="center" vertical="center"/>
    </xf>
    <xf borderId="95" fillId="16" fontId="3" numFmtId="0" xfId="0" applyAlignment="1" applyBorder="1" applyFont="1">
      <alignment horizontal="center" vertical="center"/>
    </xf>
    <xf borderId="27" fillId="16" fontId="3" numFmtId="0" xfId="0" applyAlignment="1" applyBorder="1" applyFont="1">
      <alignment horizontal="center" vertical="center"/>
    </xf>
    <xf borderId="114" fillId="22" fontId="3" numFmtId="9" xfId="0" applyAlignment="1" applyBorder="1" applyFill="1" applyFont="1" applyNumberFormat="1">
      <alignment horizontal="center" vertical="center"/>
    </xf>
    <xf borderId="0" fillId="0" fontId="3" numFmtId="0" xfId="0" applyAlignment="1" applyFont="1">
      <alignment vertical="center"/>
    </xf>
    <xf borderId="30" fillId="7" fontId="3" numFmtId="0" xfId="0" applyAlignment="1" applyBorder="1" applyFont="1">
      <alignment horizontal="center" shrinkToFit="0" vertical="center" wrapText="1"/>
    </xf>
    <xf borderId="19" fillId="3" fontId="39" numFmtId="0" xfId="0" applyAlignment="1" applyBorder="1" applyFont="1">
      <alignment horizontal="center" shrinkToFit="0" vertical="top" wrapText="1"/>
    </xf>
    <xf borderId="135" fillId="0" fontId="3" numFmtId="0" xfId="0" applyAlignment="1" applyBorder="1" applyFont="1">
      <alignment horizontal="center" shrinkToFit="1" vertical="center" wrapText="0"/>
    </xf>
    <xf borderId="168" fillId="6" fontId="38" numFmtId="0" xfId="0" applyAlignment="1" applyBorder="1" applyFont="1">
      <alignment horizontal="center" shrinkToFit="0" textRotation="90" wrapText="1"/>
    </xf>
    <xf borderId="169" fillId="6" fontId="23" numFmtId="0" xfId="0" applyAlignment="1" applyBorder="1" applyFont="1">
      <alignment horizontal="center" shrinkToFit="0" textRotation="90" wrapText="1"/>
    </xf>
    <xf borderId="112" fillId="16" fontId="4" numFmtId="0" xfId="0" applyAlignment="1" applyBorder="1" applyFont="1">
      <alignment horizontal="center" vertical="center"/>
    </xf>
    <xf borderId="102" fillId="16" fontId="3" numFmtId="0" xfId="0" applyAlignment="1" applyBorder="1" applyFont="1">
      <alignment horizontal="center" vertical="center"/>
    </xf>
    <xf borderId="104" fillId="16" fontId="3" numFmtId="0" xfId="0" applyAlignment="1" applyBorder="1" applyFont="1">
      <alignment horizontal="center"/>
    </xf>
    <xf borderId="104" fillId="16" fontId="3" numFmtId="9" xfId="0" applyAlignment="1" applyBorder="1" applyFont="1" applyNumberFormat="1">
      <alignment horizontal="center"/>
    </xf>
    <xf borderId="37" fillId="7" fontId="39" numFmtId="0" xfId="0" applyAlignment="1" applyBorder="1" applyFont="1">
      <alignment horizontal="center" shrinkToFit="0" vertical="top" wrapText="1"/>
    </xf>
    <xf borderId="68" fillId="7" fontId="3" numFmtId="0" xfId="0" applyAlignment="1" applyBorder="1" applyFont="1">
      <alignment horizontal="center" shrinkToFit="1" vertical="center" wrapText="0"/>
    </xf>
    <xf borderId="197" fillId="0" fontId="2" numFmtId="0" xfId="0" applyBorder="1" applyFont="1"/>
    <xf borderId="198" fillId="0" fontId="2" numFmtId="0" xfId="0" applyBorder="1" applyFont="1"/>
    <xf borderId="145" fillId="16" fontId="4" numFmtId="0" xfId="0" applyAlignment="1" applyBorder="1" applyFont="1">
      <alignment horizontal="center" vertical="center"/>
    </xf>
    <xf borderId="199" fillId="16" fontId="3" numFmtId="0" xfId="0" applyAlignment="1" applyBorder="1" applyFont="1">
      <alignment horizontal="center" shrinkToFit="0" vertical="center" wrapText="1"/>
    </xf>
    <xf borderId="200" fillId="6" fontId="23" numFmtId="0" xfId="0" applyAlignment="1" applyBorder="1" applyFont="1">
      <alignment horizontal="center" vertical="center"/>
    </xf>
    <xf borderId="201" fillId="0" fontId="2" numFmtId="0" xfId="0" applyBorder="1" applyFont="1"/>
    <xf borderId="148" fillId="16" fontId="24" numFmtId="0" xfId="0" applyAlignment="1" applyBorder="1" applyFont="1">
      <alignment horizontal="center" vertical="center"/>
    </xf>
    <xf borderId="128" fillId="16" fontId="3" numFmtId="0" xfId="0" applyAlignment="1" applyBorder="1" applyFont="1">
      <alignment horizontal="center" vertical="center"/>
    </xf>
    <xf borderId="128" fillId="16" fontId="4" numFmtId="0" xfId="0" applyAlignment="1" applyBorder="1" applyFont="1">
      <alignment horizontal="center" vertical="center"/>
    </xf>
    <xf borderId="143" fillId="16" fontId="11" numFmtId="0" xfId="0" applyAlignment="1" applyBorder="1" applyFont="1">
      <alignment horizontal="center" shrinkToFit="0" vertical="center" wrapText="1"/>
    </xf>
    <xf borderId="9" fillId="0" fontId="2" numFmtId="0" xfId="0" applyBorder="1" applyFont="1"/>
    <xf borderId="15" fillId="7" fontId="3" numFmtId="0" xfId="0" applyAlignment="1" applyBorder="1" applyFont="1">
      <alignment horizontal="right" vertical="center"/>
    </xf>
    <xf borderId="15" fillId="7" fontId="3" numFmtId="2" xfId="0" applyAlignment="1" applyBorder="1" applyFont="1" applyNumberFormat="1">
      <alignment horizontal="left" vertical="center"/>
    </xf>
    <xf borderId="202" fillId="7" fontId="3" numFmtId="0" xfId="0" applyAlignment="1" applyBorder="1" applyFont="1">
      <alignment horizontal="right" shrinkToFit="0" vertical="center" wrapText="1"/>
    </xf>
    <xf borderId="70" fillId="7" fontId="3" numFmtId="0" xfId="0" applyAlignment="1" applyBorder="1" applyFont="1">
      <alignment horizontal="right" shrinkToFit="0" vertical="center" wrapText="1"/>
    </xf>
    <xf borderId="167" fillId="7" fontId="4" numFmtId="168" xfId="0" applyAlignment="1" applyBorder="1" applyFont="1" applyNumberFormat="1">
      <alignment horizontal="center" vertical="center"/>
    </xf>
    <xf borderId="169" fillId="7" fontId="4" numFmtId="0" xfId="0" applyAlignment="1" applyBorder="1" applyFont="1">
      <alignment horizontal="center" vertical="center"/>
    </xf>
    <xf borderId="160" fillId="7" fontId="3" numFmtId="9" xfId="0" applyAlignment="1" applyBorder="1" applyFont="1" applyNumberFormat="1">
      <alignment horizontal="center" vertical="center"/>
    </xf>
    <xf borderId="167" fillId="7" fontId="3" numFmtId="0" xfId="0" applyAlignment="1" applyBorder="1" applyFont="1">
      <alignment horizontal="center" shrinkToFit="0" vertical="center" wrapText="1"/>
    </xf>
    <xf borderId="13" fillId="7" fontId="3" numFmtId="0" xfId="0" applyAlignment="1" applyBorder="1" applyFont="1">
      <alignment horizontal="right" vertical="center"/>
    </xf>
    <xf borderId="13" fillId="7" fontId="3" numFmtId="2" xfId="0" applyAlignment="1" applyBorder="1" applyFont="1" applyNumberFormat="1">
      <alignment horizontal="left" vertical="center"/>
    </xf>
    <xf borderId="41" fillId="0" fontId="2" numFmtId="0" xfId="0" applyBorder="1" applyFont="1"/>
    <xf borderId="148" fillId="8" fontId="17" numFmtId="0" xfId="0" applyAlignment="1" applyBorder="1" applyFont="1">
      <alignment horizontal="center" shrinkToFit="1" vertical="center" wrapText="0"/>
    </xf>
    <xf borderId="158" fillId="8" fontId="19" numFmtId="164" xfId="0" applyAlignment="1" applyBorder="1" applyFont="1" applyNumberFormat="1">
      <alignment horizontal="center" shrinkToFit="1" wrapText="0"/>
    </xf>
    <xf borderId="169" fillId="9" fontId="20" numFmtId="0" xfId="0" applyAlignment="1" applyBorder="1" applyFont="1">
      <alignment horizontal="center" shrinkToFit="1" vertical="center" wrapText="0"/>
    </xf>
    <xf borderId="5" fillId="8" fontId="19" numFmtId="14" xfId="0" applyAlignment="1" applyBorder="1" applyFont="1" applyNumberFormat="1">
      <alignment horizontal="center" shrinkToFit="1" vertical="center" wrapText="0"/>
    </xf>
    <xf borderId="145" fillId="14" fontId="40" numFmtId="0" xfId="0" applyBorder="1" applyFont="1"/>
    <xf borderId="2" fillId="14" fontId="40" numFmtId="0" xfId="0" applyAlignment="1" applyBorder="1" applyFont="1">
      <alignment shrinkToFit="0" vertical="top" wrapText="1"/>
    </xf>
    <xf borderId="2" fillId="14" fontId="40" numFmtId="0" xfId="0" applyBorder="1" applyFont="1"/>
    <xf borderId="144" fillId="9" fontId="21" numFmtId="0" xfId="0" applyAlignment="1" applyBorder="1" applyFont="1">
      <alignment horizontal="center" shrinkToFit="1" vertical="center" wrapText="0"/>
    </xf>
    <xf borderId="25" fillId="0" fontId="18" numFmtId="166" xfId="0" applyAlignment="1" applyBorder="1" applyFont="1" applyNumberFormat="1">
      <alignment horizontal="center" shrinkToFit="0" wrapText="1"/>
    </xf>
    <xf borderId="25" fillId="0" fontId="18" numFmtId="49" xfId="0" applyAlignment="1" applyBorder="1" applyFont="1" applyNumberFormat="1">
      <alignment horizontal="center" shrinkToFit="0" wrapText="1"/>
    </xf>
    <xf borderId="52" fillId="8" fontId="18" numFmtId="166" xfId="0" applyAlignment="1" applyBorder="1" applyFont="1" applyNumberFormat="1">
      <alignment horizontal="center" shrinkToFit="0" wrapText="1"/>
    </xf>
    <xf borderId="25" fillId="8" fontId="18" numFmtId="49" xfId="0" applyAlignment="1" applyBorder="1" applyFont="1" applyNumberFormat="1">
      <alignment horizontal="center" shrinkToFit="0" wrapText="1"/>
    </xf>
    <xf borderId="203" fillId="11" fontId="18" numFmtId="0" xfId="0" applyAlignment="1" applyBorder="1" applyFont="1">
      <alignment horizontal="center"/>
    </xf>
    <xf borderId="204" fillId="8" fontId="18" numFmtId="166" xfId="0" applyAlignment="1" applyBorder="1" applyFont="1" applyNumberFormat="1">
      <alignment horizontal="center" shrinkToFit="0" wrapText="1"/>
    </xf>
    <xf borderId="205" fillId="8" fontId="18" numFmtId="49" xfId="0" applyAlignment="1" applyBorder="1" applyFont="1" applyNumberFormat="1">
      <alignment horizontal="center" shrinkToFit="0" wrapText="1"/>
    </xf>
    <xf borderId="206" fillId="0" fontId="2" numFmtId="0" xfId="0" applyBorder="1" applyFont="1"/>
    <xf borderId="10" fillId="0" fontId="41" numFmtId="0" xfId="0" applyAlignment="1" applyBorder="1" applyFont="1">
      <alignment shrinkToFit="0" wrapText="1"/>
    </xf>
    <xf borderId="11" fillId="0" fontId="41" numFmtId="166" xfId="0" applyBorder="1" applyFont="1" applyNumberFormat="1"/>
    <xf borderId="11" fillId="0" fontId="5" numFmtId="0" xfId="0" applyAlignment="1" applyBorder="1" applyFont="1">
      <alignment horizontal="center"/>
    </xf>
    <xf borderId="102" fillId="8" fontId="18" numFmtId="1" xfId="0" applyAlignment="1" applyBorder="1" applyFont="1" applyNumberFormat="1">
      <alignment horizontal="center"/>
    </xf>
    <xf borderId="38" fillId="0" fontId="3" numFmtId="14" xfId="0" applyAlignment="1" applyBorder="1" applyFont="1" applyNumberFormat="1">
      <alignment horizontal="center" shrinkToFit="1" wrapText="0"/>
    </xf>
    <xf borderId="86" fillId="7" fontId="3" numFmtId="0" xfId="0" applyAlignment="1" applyBorder="1" applyFont="1">
      <alignment horizontal="center" shrinkToFit="1" wrapText="0"/>
    </xf>
    <xf borderId="79" fillId="0" fontId="3" numFmtId="0" xfId="0" applyAlignment="1" applyBorder="1" applyFont="1">
      <alignment horizontal="center" shrinkToFit="1" wrapText="0"/>
    </xf>
    <xf borderId="2" fillId="13" fontId="42" numFmtId="0" xfId="0" applyAlignment="1" applyBorder="1" applyFont="1">
      <alignment horizontal="center" shrinkToFit="1" vertical="center" wrapText="0"/>
    </xf>
    <xf borderId="128" fillId="6" fontId="23" numFmtId="0" xfId="0" applyAlignment="1" applyBorder="1" applyFont="1">
      <alignment horizontal="center" vertical="center"/>
    </xf>
    <xf borderId="127" fillId="6" fontId="23" numFmtId="0" xfId="0" applyAlignment="1" applyBorder="1" applyFont="1">
      <alignment horizontal="center" vertical="center"/>
    </xf>
    <xf borderId="127" fillId="6" fontId="23" numFmtId="0" xfId="0" applyAlignment="1" applyBorder="1" applyFont="1">
      <alignment horizontal="center" shrinkToFit="0" vertical="center" wrapText="1"/>
    </xf>
    <xf borderId="73" fillId="6" fontId="23" numFmtId="0" xfId="0" applyAlignment="1" applyBorder="1" applyFont="1">
      <alignment horizontal="center" vertical="center"/>
    </xf>
    <xf borderId="25" fillId="0" fontId="3" numFmtId="0" xfId="0" applyAlignment="1" applyBorder="1" applyFont="1">
      <alignment horizontal="center" vertical="center"/>
    </xf>
    <xf borderId="27" fillId="23" fontId="3" numFmtId="0" xfId="0" applyAlignment="1" applyBorder="1" applyFill="1" applyFont="1">
      <alignment horizontal="center" vertical="center"/>
    </xf>
    <xf borderId="47" fillId="7" fontId="3" numFmtId="0" xfId="0" applyAlignment="1" applyBorder="1" applyFont="1">
      <alignment horizontal="center" vertical="center"/>
    </xf>
    <xf borderId="194" fillId="7" fontId="3" numFmtId="0" xfId="0" applyAlignment="1" applyBorder="1" applyFont="1">
      <alignment horizontal="center" vertical="center"/>
    </xf>
    <xf borderId="55" fillId="0" fontId="3" numFmtId="0" xfId="0" applyAlignment="1" applyBorder="1" applyFont="1">
      <alignment horizontal="center" vertical="center"/>
    </xf>
    <xf borderId="55" fillId="0" fontId="3" numFmtId="49" xfId="0" applyAlignment="1" applyBorder="1" applyFont="1" applyNumberFormat="1">
      <alignment vertical="center"/>
    </xf>
    <xf borderId="207" fillId="0" fontId="3" numFmtId="0" xfId="0" applyAlignment="1" applyBorder="1" applyFont="1">
      <alignment horizontal="center" vertical="center"/>
    </xf>
    <xf borderId="68" fillId="5" fontId="32" numFmtId="49" xfId="0" applyAlignment="1" applyBorder="1" applyFont="1" applyNumberFormat="1">
      <alignment horizontal="center"/>
    </xf>
    <xf borderId="51" fillId="5" fontId="3" numFmtId="0" xfId="0" applyAlignment="1" applyBorder="1" applyFont="1">
      <alignment horizontal="center" vertical="center"/>
    </xf>
    <xf borderId="27" fillId="7" fontId="3" numFmtId="49" xfId="0" applyAlignment="1" applyBorder="1" applyFont="1" applyNumberFormat="1">
      <alignment vertical="center"/>
    </xf>
    <xf borderId="114" fillId="7" fontId="3" numFmtId="0" xfId="0" applyAlignment="1" applyBorder="1" applyFont="1">
      <alignment horizontal="center" vertical="center"/>
    </xf>
    <xf borderId="55" fillId="0" fontId="32" numFmtId="0" xfId="0" applyAlignment="1" applyBorder="1" applyFont="1">
      <alignment horizontal="center"/>
    </xf>
    <xf borderId="85" fillId="5" fontId="3" numFmtId="0" xfId="0" applyAlignment="1" applyBorder="1" applyFont="1">
      <alignment horizontal="center" vertical="center"/>
    </xf>
    <xf borderId="152" fillId="5" fontId="3" numFmtId="0" xfId="0" applyAlignment="1" applyBorder="1" applyFont="1">
      <alignment horizontal="center" vertical="center"/>
    </xf>
    <xf borderId="152" fillId="7" fontId="3" numFmtId="49" xfId="0" applyAlignment="1" applyBorder="1" applyFont="1" applyNumberFormat="1">
      <alignment vertical="center"/>
    </xf>
    <xf borderId="9" fillId="0" fontId="3" numFmtId="0" xfId="0" applyBorder="1" applyFont="1"/>
    <xf borderId="208" fillId="0" fontId="32" numFmtId="0" xfId="0" applyAlignment="1" applyBorder="1" applyFont="1">
      <alignment horizontal="center"/>
    </xf>
    <xf borderId="66" fillId="0" fontId="32" numFmtId="0" xfId="0" applyAlignment="1" applyBorder="1" applyFont="1">
      <alignment horizontal="center"/>
    </xf>
    <xf borderId="11" fillId="0" fontId="3" numFmtId="14" xfId="0" applyAlignment="1" applyBorder="1" applyFont="1" applyNumberFormat="1">
      <alignment horizontal="center" shrinkToFit="1" wrapText="0"/>
    </xf>
    <xf borderId="13" fillId="7" fontId="3" numFmtId="0" xfId="0" applyAlignment="1" applyBorder="1" applyFont="1">
      <alignment horizontal="center" shrinkToFit="1" wrapText="0"/>
    </xf>
    <xf borderId="0" fillId="0" fontId="4" numFmtId="0" xfId="0" applyAlignment="1" applyFont="1">
      <alignment horizontal="center"/>
    </xf>
    <xf borderId="148" fillId="0" fontId="17" numFmtId="0" xfId="0" applyBorder="1" applyFont="1"/>
    <xf borderId="149" fillId="0" fontId="17" numFmtId="0" xfId="0" applyAlignment="1" applyBorder="1" applyFont="1">
      <alignment horizontal="center"/>
    </xf>
    <xf borderId="150" fillId="0" fontId="17" numFmtId="0" xfId="0" applyBorder="1" applyFont="1"/>
    <xf borderId="0" fillId="0" fontId="17" numFmtId="0" xfId="0" applyFont="1"/>
    <xf borderId="0" fillId="0" fontId="1" numFmtId="0" xfId="0" applyAlignment="1" applyFont="1">
      <alignment horizontal="center"/>
    </xf>
    <xf borderId="9" fillId="0" fontId="17" numFmtId="0" xfId="0" applyBorder="1" applyFont="1"/>
    <xf borderId="0" fillId="0" fontId="1" numFmtId="0" xfId="0" applyAlignment="1" applyFont="1">
      <alignment horizontal="center" shrinkToFit="1" wrapText="0"/>
    </xf>
    <xf borderId="1" fillId="0" fontId="17" numFmtId="0" xfId="0" applyBorder="1" applyFont="1"/>
    <xf borderId="0" fillId="0" fontId="17" numFmtId="0" xfId="0" applyAlignment="1" applyFont="1">
      <alignment horizontal="center"/>
    </xf>
    <xf borderId="0" fillId="0" fontId="1" numFmtId="49" xfId="0" applyFont="1" applyNumberFormat="1"/>
    <xf borderId="0" fillId="0" fontId="17" numFmtId="0" xfId="0" applyAlignment="1" applyFont="1">
      <alignment shrinkToFit="1" wrapText="0"/>
    </xf>
    <xf borderId="0" fillId="0" fontId="8" numFmtId="0" xfId="0" applyAlignment="1" applyFont="1">
      <alignment shrinkToFit="1" vertical="center" wrapText="0"/>
    </xf>
    <xf borderId="10" fillId="0" fontId="17" numFmtId="0" xfId="0" applyBorder="1" applyFont="1"/>
    <xf borderId="11" fillId="0" fontId="1" numFmtId="49" xfId="0" applyBorder="1" applyFont="1" applyNumberFormat="1"/>
    <xf borderId="11" fillId="0" fontId="17" numFmtId="0" xfId="0" applyAlignment="1" applyBorder="1" applyFont="1">
      <alignment shrinkToFit="1" wrapText="0"/>
    </xf>
    <xf borderId="12" fillId="0" fontId="17" numFmtId="0" xfId="0" applyBorder="1" applyFont="1"/>
    <xf borderId="0" fillId="0" fontId="3" numFmtId="0" xfId="0" applyAlignment="1" applyFont="1">
      <alignment horizontal="right" shrinkToFit="1" vertical="center" wrapText="0"/>
    </xf>
    <xf borderId="3" fillId="12" fontId="17" numFmtId="0" xfId="0" applyAlignment="1" applyBorder="1" applyFont="1">
      <alignment horizontal="center" shrinkToFit="1" vertical="center" wrapText="0"/>
    </xf>
    <xf borderId="2" fillId="12" fontId="3" numFmtId="0" xfId="0" applyAlignment="1" applyBorder="1" applyFont="1">
      <alignment horizontal="center" shrinkToFit="1" vertical="center" wrapText="0"/>
    </xf>
    <xf borderId="0" fillId="0" fontId="3" numFmtId="0" xfId="0" applyAlignment="1" applyFont="1">
      <alignment horizontal="center" shrinkToFit="1" wrapText="0"/>
    </xf>
    <xf borderId="209" fillId="12" fontId="19" numFmtId="164" xfId="0" applyAlignment="1" applyBorder="1" applyFont="1" applyNumberFormat="1">
      <alignment horizontal="center" shrinkToFit="1" wrapText="0"/>
    </xf>
    <xf borderId="209" fillId="10" fontId="20" numFmtId="0" xfId="0" applyAlignment="1" applyBorder="1" applyFont="1">
      <alignment horizontal="center" shrinkToFit="1" vertical="center" wrapText="0"/>
    </xf>
    <xf borderId="99" fillId="12" fontId="17" numFmtId="0" xfId="0" applyAlignment="1" applyBorder="1" applyFont="1">
      <alignment horizontal="center" shrinkToFit="1" vertical="center" wrapText="0"/>
    </xf>
    <xf borderId="209" fillId="12" fontId="3" numFmtId="0" xfId="0" applyAlignment="1" applyBorder="1" applyFont="1">
      <alignment horizontal="center" shrinkToFit="1" vertical="center" wrapText="0"/>
    </xf>
    <xf borderId="210" fillId="0" fontId="2" numFmtId="0" xfId="0" applyBorder="1" applyFont="1"/>
    <xf borderId="48" fillId="0" fontId="3" numFmtId="0" xfId="0" applyAlignment="1" applyBorder="1" applyFont="1">
      <alignment horizontal="center" shrinkToFit="1" vertical="top" wrapText="0"/>
    </xf>
    <xf borderId="58" fillId="12" fontId="3" numFmtId="0" xfId="0" applyAlignment="1" applyBorder="1" applyFont="1">
      <alignment horizontal="center" shrinkToFit="1" vertical="top" wrapText="0"/>
    </xf>
    <xf borderId="5" fillId="10" fontId="21" numFmtId="0" xfId="0" applyAlignment="1" applyBorder="1" applyFont="1">
      <alignment horizontal="center" shrinkToFit="1" vertical="center" wrapText="0"/>
    </xf>
    <xf borderId="145" fillId="6" fontId="3" numFmtId="0" xfId="0" applyAlignment="1" applyBorder="1" applyFont="1">
      <alignment horizontal="center" vertical="center"/>
    </xf>
    <xf borderId="3" fillId="6" fontId="23" numFmtId="0" xfId="0" applyAlignment="1" applyBorder="1" applyFont="1">
      <alignment horizontal="center" vertical="center"/>
    </xf>
    <xf borderId="142" fillId="6" fontId="23" numFmtId="0" xfId="0" applyAlignment="1" applyBorder="1" applyFont="1">
      <alignment horizontal="center" vertical="center"/>
    </xf>
    <xf borderId="134" fillId="0" fontId="4" numFmtId="0" xfId="0" applyAlignment="1" applyBorder="1" applyFont="1">
      <alignment horizontal="center" vertical="center"/>
    </xf>
    <xf borderId="23" fillId="0" fontId="3" numFmtId="0" xfId="0" applyAlignment="1" applyBorder="1" applyFont="1">
      <alignment vertical="center"/>
    </xf>
    <xf borderId="211" fillId="0" fontId="3" numFmtId="49" xfId="0" applyAlignment="1" applyBorder="1" applyFont="1" applyNumberFormat="1">
      <alignment horizontal="center" vertical="center"/>
    </xf>
    <xf borderId="212" fillId="0" fontId="3" numFmtId="49" xfId="0" applyAlignment="1" applyBorder="1" applyFont="1" applyNumberFormat="1">
      <alignment horizontal="center" vertical="center"/>
    </xf>
    <xf borderId="213" fillId="0" fontId="3" numFmtId="49" xfId="0" applyAlignment="1" applyBorder="1" applyFont="1" applyNumberFormat="1">
      <alignment horizontal="center" vertical="center"/>
    </xf>
    <xf borderId="213" fillId="23" fontId="3" numFmtId="49" xfId="0" applyAlignment="1" applyBorder="1" applyFont="1" applyNumberFormat="1">
      <alignment horizontal="center" vertical="center"/>
    </xf>
    <xf borderId="149" fillId="0" fontId="3" numFmtId="0" xfId="0" applyAlignment="1" applyBorder="1" applyFont="1">
      <alignment horizontal="center" shrinkToFit="0" vertical="center" wrapText="1"/>
    </xf>
    <xf borderId="85" fillId="0" fontId="4" numFmtId="0" xfId="0" applyAlignment="1" applyBorder="1" applyFont="1">
      <alignment horizontal="center" vertical="center"/>
    </xf>
    <xf borderId="37" fillId="0" fontId="3" numFmtId="0" xfId="0" applyAlignment="1" applyBorder="1" applyFont="1">
      <alignment vertical="center"/>
    </xf>
    <xf borderId="214" fillId="0" fontId="2" numFmtId="0" xfId="0" applyBorder="1" applyFont="1"/>
    <xf borderId="215" fillId="0" fontId="2" numFmtId="0" xfId="0" applyBorder="1" applyFont="1"/>
    <xf borderId="216" fillId="0" fontId="2" numFmtId="0" xfId="0" applyBorder="1" applyFont="1"/>
    <xf borderId="148" fillId="0" fontId="3" numFmtId="0" xfId="0" applyAlignment="1" applyBorder="1" applyFont="1">
      <alignment horizontal="center" shrinkToFit="0" vertical="center" wrapText="1"/>
    </xf>
    <xf borderId="149" fillId="0" fontId="3" numFmtId="0" xfId="0" applyAlignment="1" applyBorder="1" applyFont="1">
      <alignment horizontal="center"/>
    </xf>
    <xf borderId="217" fillId="6" fontId="23" numFmtId="0" xfId="0" applyAlignment="1" applyBorder="1" applyFont="1">
      <alignment horizontal="center" vertical="center"/>
    </xf>
    <xf borderId="34" fillId="6" fontId="23" numFmtId="0" xfId="0" applyAlignment="1" applyBorder="1" applyFont="1">
      <alignment horizontal="center" vertical="center"/>
    </xf>
    <xf borderId="33" fillId="6" fontId="23" numFmtId="0" xfId="0" applyAlignment="1" applyBorder="1" applyFont="1">
      <alignment horizontal="center" vertical="center"/>
    </xf>
    <xf borderId="218" fillId="0" fontId="2" numFmtId="0" xfId="0" applyBorder="1" applyFont="1"/>
    <xf borderId="219" fillId="6" fontId="23" numFmtId="0" xfId="0" applyAlignment="1" applyBorder="1" applyFont="1">
      <alignment horizontal="center" vertical="center"/>
    </xf>
    <xf borderId="220" fillId="0" fontId="4" numFmtId="0" xfId="0" applyAlignment="1" applyBorder="1" applyFont="1">
      <alignment horizontal="center" vertical="center"/>
    </xf>
    <xf borderId="91" fillId="0" fontId="3" numFmtId="0" xfId="0" applyAlignment="1" applyBorder="1" applyFont="1">
      <alignment vertical="center"/>
    </xf>
    <xf borderId="221" fillId="0" fontId="2" numFmtId="0" xfId="0" applyBorder="1" applyFont="1"/>
    <xf borderId="194" fillId="24" fontId="3" numFmtId="2" xfId="0" applyAlignment="1" applyBorder="1" applyFill="1" applyFont="1" applyNumberFormat="1">
      <alignment horizontal="center" vertical="center"/>
    </xf>
    <xf borderId="222" fillId="24" fontId="3" numFmtId="2" xfId="0" applyAlignment="1" applyBorder="1" applyFont="1" applyNumberFormat="1">
      <alignment horizontal="center" vertical="center"/>
    </xf>
    <xf borderId="51" fillId="7" fontId="4" numFmtId="0" xfId="0" applyAlignment="1" applyBorder="1" applyFont="1">
      <alignment horizontal="center" vertical="center"/>
    </xf>
    <xf borderId="25" fillId="7" fontId="3" numFmtId="0" xfId="0" applyAlignment="1" applyBorder="1" applyFont="1">
      <alignment vertical="center"/>
    </xf>
    <xf borderId="27" fillId="25" fontId="3" numFmtId="2" xfId="0" applyAlignment="1" applyBorder="1" applyFill="1" applyFont="1" applyNumberFormat="1">
      <alignment horizontal="center" vertical="center"/>
    </xf>
    <xf borderId="114" fillId="25" fontId="3" numFmtId="2" xfId="0" applyAlignment="1" applyBorder="1" applyFont="1" applyNumberFormat="1">
      <alignment horizontal="center" vertical="center"/>
    </xf>
    <xf borderId="51" fillId="0" fontId="4" numFmtId="0" xfId="0" applyAlignment="1" applyBorder="1" applyFont="1">
      <alignment horizontal="center" vertical="center"/>
    </xf>
    <xf borderId="25" fillId="0" fontId="3" numFmtId="0" xfId="0" applyAlignment="1" applyBorder="1" applyFont="1">
      <alignment vertical="center"/>
    </xf>
    <xf borderId="27" fillId="24" fontId="3" numFmtId="2" xfId="0" applyAlignment="1" applyBorder="1" applyFont="1" applyNumberFormat="1">
      <alignment horizontal="center" vertical="center"/>
    </xf>
    <xf borderId="114" fillId="24" fontId="3" numFmtId="2" xfId="0" applyAlignment="1" applyBorder="1" applyFont="1" applyNumberFormat="1">
      <alignment horizontal="center" vertical="center"/>
    </xf>
    <xf borderId="37" fillId="7" fontId="3" numFmtId="0" xfId="0" applyAlignment="1" applyBorder="1" applyFont="1">
      <alignment vertical="center"/>
    </xf>
    <xf borderId="148" fillId="0" fontId="3" numFmtId="0" xfId="0" applyBorder="1" applyFont="1"/>
    <xf borderId="149" fillId="0" fontId="3" numFmtId="0" xfId="0" applyBorder="1" applyFont="1"/>
    <xf borderId="150" fillId="0" fontId="3" numFmtId="0" xfId="0" applyBorder="1" applyFont="1"/>
    <xf borderId="1" fillId="0" fontId="3" numFmtId="0" xfId="0" applyBorder="1" applyFont="1"/>
    <xf borderId="10" fillId="0" fontId="3" numFmtId="0" xfId="0" applyBorder="1" applyFont="1"/>
    <xf borderId="11" fillId="0" fontId="3" numFmtId="0" xfId="0" applyBorder="1" applyFont="1"/>
    <xf borderId="12" fillId="0" fontId="3" numFmtId="0" xfId="0" applyBorder="1" applyFont="1"/>
    <xf borderId="196" fillId="6" fontId="23" numFmtId="0" xfId="0" applyAlignment="1" applyBorder="1" applyFont="1">
      <alignment horizontal="center" vertical="center"/>
    </xf>
    <xf borderId="76" fillId="6" fontId="23" numFmtId="0" xfId="0" applyAlignment="1" applyBorder="1" applyFont="1">
      <alignment horizontal="center" vertical="center"/>
    </xf>
    <xf borderId="15" fillId="6" fontId="23" numFmtId="0" xfId="0" applyAlignment="1" applyBorder="1" applyFont="1">
      <alignment horizontal="center" vertical="center"/>
    </xf>
    <xf borderId="77" fillId="6" fontId="23" numFmtId="0" xfId="0" applyAlignment="1" applyBorder="1" applyFont="1">
      <alignment horizontal="center" vertical="center"/>
    </xf>
    <xf borderId="0" fillId="0" fontId="25" numFmtId="0" xfId="0" applyAlignment="1" applyFont="1">
      <alignment horizontal="center"/>
    </xf>
    <xf borderId="0" fillId="0" fontId="24" numFmtId="0" xfId="0" applyAlignment="1" applyFont="1">
      <alignment horizontal="left"/>
    </xf>
    <xf borderId="0" fillId="0" fontId="24" numFmtId="0" xfId="0" applyFont="1"/>
    <xf borderId="0" fillId="0" fontId="17" numFmtId="0" xfId="0" applyAlignment="1" applyFont="1">
      <alignment shrinkToFit="0" wrapText="1"/>
    </xf>
    <xf borderId="0" fillId="0" fontId="19" numFmtId="0" xfId="0" applyAlignment="1" applyFont="1">
      <alignment vertical="center"/>
    </xf>
    <xf borderId="0" fillId="0" fontId="30" numFmtId="0" xfId="0" applyAlignment="1" applyFont="1">
      <alignment vertical="center"/>
    </xf>
    <xf borderId="134" fillId="14" fontId="30" numFmtId="0" xfId="0" applyAlignment="1" applyBorder="1" applyFont="1">
      <alignment horizontal="center" vertical="center"/>
    </xf>
    <xf borderId="157" fillId="14" fontId="30" numFmtId="0" xfId="0" applyAlignment="1" applyBorder="1" applyFont="1">
      <alignment horizontal="center" vertical="center"/>
    </xf>
    <xf borderId="147" fillId="14" fontId="30" numFmtId="0" xfId="0" applyAlignment="1" applyBorder="1" applyFont="1">
      <alignment horizontal="center" vertical="center"/>
    </xf>
    <xf borderId="133" fillId="14" fontId="30" numFmtId="0" xfId="0" applyAlignment="1" applyBorder="1" applyFont="1">
      <alignment horizontal="center" vertical="center"/>
    </xf>
    <xf borderId="0" fillId="0" fontId="43" numFmtId="0" xfId="0" applyAlignment="1" applyFont="1">
      <alignment vertical="center"/>
    </xf>
    <xf borderId="0" fillId="0" fontId="19" numFmtId="0" xfId="0" applyAlignment="1" applyFont="1">
      <alignment horizontal="right" vertical="center"/>
    </xf>
    <xf borderId="51" fillId="0" fontId="19" numFmtId="0" xfId="0" applyAlignment="1" applyBorder="1" applyFont="1">
      <alignment vertical="center"/>
    </xf>
    <xf borderId="25" fillId="0" fontId="19" numFmtId="0" xfId="0" applyAlignment="1" applyBorder="1" applyFont="1">
      <alignment vertical="center"/>
    </xf>
    <xf borderId="223" fillId="0" fontId="19" numFmtId="0" xfId="0" applyAlignment="1" applyBorder="1" applyFont="1">
      <alignment vertical="center"/>
    </xf>
    <xf borderId="114" fillId="0" fontId="19" numFmtId="0" xfId="0" applyAlignment="1" applyBorder="1" applyFont="1">
      <alignment vertical="center"/>
    </xf>
    <xf borderId="85" fillId="0" fontId="19" numFmtId="0" xfId="0" applyAlignment="1" applyBorder="1" applyFont="1">
      <alignment vertical="center"/>
    </xf>
    <xf borderId="37" fillId="0" fontId="19" numFmtId="0" xfId="0" applyAlignment="1" applyBorder="1" applyFont="1">
      <alignment vertical="center"/>
    </xf>
    <xf borderId="153" fillId="0" fontId="19" numFmtId="0" xfId="0" applyAlignment="1" applyBorder="1" applyFont="1">
      <alignment vertical="center"/>
    </xf>
    <xf borderId="154" fillId="0" fontId="19" numFmtId="0" xfId="0" applyAlignment="1" applyBorder="1" applyFont="1">
      <alignment vertical="center"/>
    </xf>
    <xf borderId="0" fillId="0" fontId="3" numFmtId="0" xfId="0" applyAlignment="1" applyFont="1">
      <alignment horizontal="right"/>
    </xf>
    <xf borderId="19" fillId="0" fontId="19" numFmtId="0" xfId="0" applyAlignment="1" applyBorder="1" applyFont="1">
      <alignment vertical="center"/>
    </xf>
    <xf borderId="224" fillId="0" fontId="19" numFmtId="0" xfId="0" applyAlignment="1" applyBorder="1" applyFont="1">
      <alignment vertical="center"/>
    </xf>
    <xf borderId="50" fillId="0" fontId="19" numFmtId="0" xfId="0" applyAlignment="1" applyBorder="1" applyFont="1">
      <alignment horizontal="center" vertical="center"/>
    </xf>
    <xf borderId="225" fillId="0" fontId="2" numFmtId="0" xfId="0" applyBorder="1" applyFont="1"/>
    <xf borderId="226" fillId="0" fontId="19" numFmtId="0" xfId="0" applyAlignment="1" applyBorder="1" applyFont="1">
      <alignment horizontal="center" vertical="center"/>
    </xf>
    <xf borderId="50" fillId="0" fontId="19" numFmtId="0" xfId="0" applyAlignment="1" applyBorder="1" applyFont="1">
      <alignment vertical="center"/>
    </xf>
    <xf borderId="226" fillId="0" fontId="19" numFmtId="0" xfId="0" applyAlignment="1" applyBorder="1" applyFont="1">
      <alignment vertical="center"/>
    </xf>
    <xf borderId="51" fillId="0" fontId="19" numFmtId="0" xfId="0" applyAlignment="1" applyBorder="1" applyFont="1">
      <alignment horizontal="center" vertical="center"/>
    </xf>
    <xf borderId="25" fillId="0" fontId="19" numFmtId="0" xfId="0" applyAlignment="1" applyBorder="1" applyFont="1">
      <alignment horizontal="center" vertical="center"/>
    </xf>
    <xf borderId="223" fillId="0" fontId="19" numFmtId="0" xfId="0" applyAlignment="1" applyBorder="1" applyFont="1">
      <alignment horizontal="center" vertical="center"/>
    </xf>
    <xf borderId="114" fillId="0" fontId="19" numFmtId="0" xfId="0" applyAlignment="1" applyBorder="1" applyFont="1">
      <alignment horizontal="center" vertical="center"/>
    </xf>
    <xf borderId="0" fillId="0" fontId="19" numFmtId="0" xfId="0" applyAlignment="1" applyFont="1">
      <alignment horizontal="right" vertical="top"/>
    </xf>
    <xf borderId="195" fillId="0" fontId="19" numFmtId="0" xfId="0" applyAlignment="1" applyBorder="1" applyFont="1">
      <alignment horizontal="center" vertical="center"/>
    </xf>
    <xf borderId="227" fillId="0" fontId="19" numFmtId="0" xfId="0" applyAlignment="1" applyBorder="1" applyFont="1">
      <alignment horizontal="center" vertical="center"/>
    </xf>
    <xf borderId="0" fillId="0" fontId="44" numFmtId="0" xfId="0" applyAlignment="1" applyFont="1">
      <alignment horizontal="right" vertical="center"/>
    </xf>
    <xf borderId="0" fillId="0" fontId="17" numFmtId="0" xfId="0" applyAlignment="1" applyFont="1">
      <alignment horizontal="left"/>
    </xf>
    <xf borderId="0" fillId="0" fontId="45" numFmtId="0" xfId="0" applyAlignment="1" applyFont="1">
      <alignment horizontal="right" vertical="center"/>
    </xf>
    <xf borderId="0" fillId="0" fontId="17" numFmtId="0" xfId="0" applyAlignment="1" applyFont="1">
      <alignment horizontal="right" vertical="center"/>
    </xf>
    <xf borderId="3" fillId="6" fontId="23" numFmtId="0" xfId="0" applyAlignment="1" applyBorder="1" applyFont="1">
      <alignment horizontal="center"/>
    </xf>
    <xf borderId="2" fillId="6" fontId="3" numFmtId="0" xfId="0" applyBorder="1" applyFont="1"/>
    <xf borderId="2" fillId="21" fontId="3" numFmtId="0" xfId="0" applyAlignment="1" applyBorder="1" applyFont="1">
      <alignment horizontal="center"/>
    </xf>
    <xf borderId="2" fillId="26" fontId="3" numFmtId="0" xfId="0" applyAlignment="1" applyBorder="1" applyFill="1" applyFont="1">
      <alignment horizontal="center"/>
    </xf>
    <xf borderId="2" fillId="15" fontId="3" numFmtId="0" xfId="0" applyAlignment="1" applyBorder="1" applyFont="1">
      <alignment horizontal="center"/>
    </xf>
    <xf borderId="2" fillId="27" fontId="3" numFmtId="0" xfId="0" applyAlignment="1" applyBorder="1" applyFill="1" applyFont="1">
      <alignment horizontal="center"/>
    </xf>
    <xf borderId="0" fillId="0" fontId="3" numFmtId="49" xfId="0" applyFont="1" applyNumberFormat="1"/>
    <xf borderId="2" fillId="7" fontId="3" numFmtId="0" xfId="0" applyBorder="1" applyFont="1"/>
    <xf borderId="2" fillId="12" fontId="3" numFmtId="0" xfId="0" applyBorder="1" applyFont="1"/>
    <xf borderId="2" fillId="8" fontId="3" numFmtId="0" xfId="0" applyBorder="1" applyFont="1"/>
    <xf borderId="2" fillId="17" fontId="3" numFmtId="0" xfId="0" applyAlignment="1" applyBorder="1" applyFont="1">
      <alignment horizontal="center"/>
    </xf>
    <xf borderId="2" fillId="17" fontId="3" numFmtId="49" xfId="0" applyBorder="1" applyFont="1" applyNumberFormat="1"/>
    <xf borderId="2" fillId="17" fontId="3" numFmtId="0" xfId="0" applyBorder="1" applyFont="1"/>
    <xf borderId="2" fillId="28" fontId="3" numFmtId="0" xfId="0" applyBorder="1" applyFill="1" applyFont="1"/>
    <xf borderId="2" fillId="11" fontId="3" numFmtId="0" xfId="0" applyBorder="1" applyFont="1"/>
    <xf borderId="2" fillId="17" fontId="3" numFmtId="49" xfId="0" applyAlignment="1" applyBorder="1" applyFont="1" applyNumberFormat="1">
      <alignment horizontal="center"/>
    </xf>
    <xf borderId="196" fillId="22" fontId="3" numFmtId="0" xfId="0" applyBorder="1" applyFont="1"/>
    <xf borderId="76" fillId="22" fontId="3" numFmtId="0" xfId="0" applyBorder="1" applyFont="1"/>
    <xf borderId="228" fillId="26" fontId="3" numFmtId="0" xfId="0" applyAlignment="1" applyBorder="1" applyFont="1">
      <alignment horizontal="center" shrinkToFit="0" wrapText="1"/>
    </xf>
    <xf borderId="3" fillId="16" fontId="3" numFmtId="0" xfId="0" applyAlignment="1" applyBorder="1" applyFont="1">
      <alignment horizontal="center"/>
    </xf>
    <xf borderId="229" fillId="0" fontId="2" numFmtId="0" xfId="0" applyBorder="1" applyFont="1"/>
    <xf borderId="2" fillId="16" fontId="3" numFmtId="0" xfId="0" applyAlignment="1" applyBorder="1" applyFont="1">
      <alignment horizontal="center" shrinkToFit="0" wrapText="1"/>
    </xf>
    <xf borderId="0" fillId="0" fontId="3" numFmtId="49" xfId="0" applyAlignment="1" applyFont="1" applyNumberFormat="1">
      <alignment horizontal="center" vertical="center"/>
    </xf>
    <xf borderId="2" fillId="7" fontId="3" numFmtId="0" xfId="0" applyAlignment="1" applyBorder="1" applyFont="1">
      <alignment horizontal="center"/>
    </xf>
    <xf borderId="34" fillId="7" fontId="3" numFmtId="0" xfId="0" applyAlignment="1" applyBorder="1" applyFont="1">
      <alignment horizontal="center"/>
    </xf>
    <xf borderId="112" fillId="14" fontId="3" numFmtId="0" xfId="0" applyBorder="1" applyFont="1"/>
    <xf borderId="164" fillId="7" fontId="3" numFmtId="0" xfId="0" applyAlignment="1" applyBorder="1" applyFont="1">
      <alignment horizontal="center"/>
    </xf>
    <xf borderId="209" fillId="17" fontId="3" numFmtId="0" xfId="0" applyAlignment="1" applyBorder="1" applyFont="1">
      <alignment horizontal="center" vertical="center"/>
    </xf>
    <xf borderId="209" fillId="17" fontId="3" numFmtId="49" xfId="0" applyAlignment="1" applyBorder="1" applyFont="1" applyNumberFormat="1">
      <alignment horizontal="center" vertical="center"/>
    </xf>
    <xf borderId="209" fillId="17" fontId="3" numFmtId="0" xfId="0" applyAlignment="1" applyBorder="1" applyFont="1">
      <alignment vertical="center"/>
    </xf>
    <xf borderId="2" fillId="28" fontId="3" numFmtId="0" xfId="0" applyAlignment="1" applyBorder="1" applyFont="1">
      <alignment horizontal="center"/>
    </xf>
    <xf borderId="34" fillId="28" fontId="3" numFmtId="0" xfId="0" applyAlignment="1" applyBorder="1" applyFont="1">
      <alignment horizontal="center"/>
    </xf>
    <xf borderId="2" fillId="5" fontId="3" numFmtId="0" xfId="0" applyAlignment="1" applyBorder="1" applyFont="1">
      <alignment horizontal="center"/>
    </xf>
    <xf borderId="164" fillId="14" fontId="3" numFmtId="0" xfId="0" applyBorder="1" applyFont="1"/>
    <xf borderId="164" fillId="5" fontId="3" numFmtId="0" xfId="0" applyAlignment="1" applyBorder="1" applyFont="1">
      <alignment horizontal="center"/>
    </xf>
    <xf borderId="131" fillId="5" fontId="3" numFmtId="0" xfId="0" applyAlignment="1" applyBorder="1" applyFont="1">
      <alignment horizontal="center"/>
    </xf>
    <xf borderId="99" fillId="3" fontId="3" numFmtId="0" xfId="0" applyAlignment="1" applyBorder="1" applyFont="1">
      <alignment horizontal="center" shrinkToFit="0" vertical="center" wrapText="1"/>
    </xf>
    <xf borderId="2" fillId="3" fontId="3" numFmtId="0" xfId="0" applyAlignment="1" applyBorder="1" applyFont="1">
      <alignment horizontal="center"/>
    </xf>
    <xf borderId="2" fillId="14" fontId="3" numFmtId="0" xfId="0" applyAlignment="1" applyBorder="1" applyFont="1">
      <alignment horizontal="center"/>
    </xf>
    <xf borderId="99" fillId="17" fontId="3" numFmtId="0" xfId="0" applyAlignment="1" applyBorder="1" applyFont="1">
      <alignment horizontal="center" shrinkToFit="0" vertical="center" wrapText="1"/>
    </xf>
    <xf borderId="99" fillId="22" fontId="4" numFmtId="0" xfId="0" applyAlignment="1" applyBorder="1" applyFont="1">
      <alignment horizontal="center" vertical="center"/>
    </xf>
    <xf borderId="209" fillId="22" fontId="4" numFmtId="0" xfId="0" applyAlignment="1" applyBorder="1" applyFont="1">
      <alignment horizontal="center" vertical="center"/>
    </xf>
    <xf borderId="2" fillId="22" fontId="3" numFmtId="0" xfId="0" applyAlignment="1" applyBorder="1" applyFont="1">
      <alignment horizontal="center"/>
    </xf>
    <xf borderId="34" fillId="26" fontId="3" numFmtId="0" xfId="0" applyAlignment="1" applyBorder="1" applyFont="1">
      <alignment horizontal="center"/>
    </xf>
    <xf borderId="2" fillId="29" fontId="23" numFmtId="0" xfId="0" applyAlignment="1" applyBorder="1" applyFill="1" applyFont="1">
      <alignment horizontal="center"/>
    </xf>
    <xf borderId="0" fillId="0" fontId="3" numFmtId="0" xfId="0" applyAlignment="1" applyFont="1">
      <alignment horizontal="center" shrinkToFit="0" wrapText="1"/>
    </xf>
    <xf borderId="2" fillId="30" fontId="3" numFmtId="0" xfId="0" applyAlignment="1" applyBorder="1" applyFill="1" applyFont="1">
      <alignment horizontal="center"/>
    </xf>
    <xf borderId="34" fillId="30" fontId="3" numFmtId="0" xfId="0" applyAlignment="1" applyBorder="1" applyFont="1">
      <alignment horizontal="center"/>
    </xf>
    <xf borderId="2" fillId="21" fontId="4" numFmtId="0" xfId="0" applyAlignment="1" applyBorder="1" applyFont="1">
      <alignment horizontal="center" vertical="center"/>
    </xf>
    <xf borderId="2" fillId="21" fontId="46" numFmtId="0" xfId="0" applyAlignment="1" applyBorder="1" applyFont="1">
      <alignment horizontal="center" vertical="center"/>
    </xf>
    <xf borderId="2" fillId="21" fontId="3" numFmtId="0" xfId="0" applyAlignment="1" applyBorder="1" applyFont="1">
      <alignment horizontal="center" vertical="center"/>
    </xf>
    <xf borderId="2" fillId="24" fontId="46" numFmtId="0" xfId="0" applyAlignment="1" applyBorder="1" applyFont="1">
      <alignment horizontal="center" vertical="center"/>
    </xf>
    <xf borderId="2" fillId="25" fontId="3" numFmtId="0" xfId="0" applyAlignment="1" applyBorder="1" applyFont="1">
      <alignment horizontal="center" vertical="center"/>
    </xf>
    <xf borderId="2" fillId="24" fontId="3" numFmtId="0" xfId="0" applyAlignment="1" applyBorder="1" applyFont="1">
      <alignment horizontal="center" vertical="center"/>
    </xf>
    <xf borderId="2" fillId="17" fontId="3" numFmtId="0" xfId="0" applyAlignment="1" applyBorder="1" applyFont="1">
      <alignment horizontal="center" vertical="center"/>
    </xf>
    <xf borderId="2" fillId="28" fontId="3" numFmtId="0" xfId="0" applyAlignment="1" applyBorder="1" applyFont="1">
      <alignment horizontal="center" vertical="center"/>
    </xf>
    <xf borderId="2" fillId="8" fontId="3" numFmtId="0" xfId="0" applyAlignment="1" applyBorder="1" applyFont="1">
      <alignment vertical="center"/>
    </xf>
    <xf borderId="2" fillId="8" fontId="3" numFmtId="0" xfId="0" applyAlignment="1" applyBorder="1" applyFont="1">
      <alignment horizontal="center" vertical="center"/>
    </xf>
    <xf borderId="2" fillId="8" fontId="3" numFmtId="49" xfId="0" applyAlignment="1" applyBorder="1" applyFont="1" applyNumberFormat="1">
      <alignment horizontal="center" vertical="center"/>
    </xf>
    <xf borderId="2" fillId="11" fontId="3" numFmtId="0" xfId="0" applyAlignment="1" applyBorder="1" applyFont="1">
      <alignment horizontal="center" vertical="center"/>
    </xf>
    <xf borderId="2" fillId="19" fontId="3" numFmtId="0" xfId="0" applyAlignment="1" applyBorder="1" applyFont="1">
      <alignment horizontal="center" vertical="center"/>
    </xf>
    <xf borderId="2" fillId="11" fontId="3" numFmtId="0" xfId="0" applyAlignment="1" applyBorder="1" applyFont="1">
      <alignment horizontal="center"/>
    </xf>
    <xf borderId="209" fillId="21" fontId="4" numFmtId="0" xfId="0" applyAlignment="1" applyBorder="1" applyFont="1">
      <alignment horizontal="center" shrinkToFit="0" vertical="center" wrapText="1"/>
    </xf>
    <xf borderId="2" fillId="15" fontId="3" numFmtId="0" xfId="0" applyAlignment="1" applyBorder="1" applyFont="1">
      <alignment horizontal="center" vertical="center"/>
    </xf>
    <xf borderId="2" fillId="21" fontId="3" numFmtId="0" xfId="0" applyAlignment="1" applyBorder="1" applyFont="1">
      <alignment vertical="center"/>
    </xf>
    <xf borderId="2" fillId="15" fontId="3" numFmtId="0" xfId="0" applyAlignment="1" applyBorder="1" applyFont="1">
      <alignment vertical="center"/>
    </xf>
    <xf borderId="209" fillId="24" fontId="3" numFmtId="0" xfId="0" applyAlignment="1" applyBorder="1" applyFont="1">
      <alignment horizontal="center" vertical="center"/>
    </xf>
    <xf borderId="2" fillId="24" fontId="3" numFmtId="0" xfId="0" applyAlignment="1" applyBorder="1" applyFont="1">
      <alignment horizontal="center"/>
    </xf>
    <xf borderId="0" fillId="0" fontId="4" numFmtId="0" xfId="0" applyAlignment="1" applyFont="1">
      <alignment horizontal="center" vertical="center"/>
    </xf>
    <xf borderId="0" fillId="0" fontId="3" numFmtId="49" xfId="0" applyAlignment="1" applyFont="1" applyNumberFormat="1">
      <alignment vertical="center"/>
    </xf>
    <xf borderId="2" fillId="20" fontId="3" numFmtId="0" xfId="0" applyAlignment="1" applyBorder="1" applyFont="1">
      <alignment horizontal="center" vertical="center"/>
    </xf>
    <xf borderId="2" fillId="31" fontId="3" numFmtId="0" xfId="0" applyAlignment="1" applyBorder="1" applyFill="1" applyFont="1">
      <alignment horizontal="center" vertical="center"/>
    </xf>
    <xf borderId="3" fillId="3" fontId="47" numFmtId="0" xfId="0" applyAlignment="1" applyBorder="1" applyFont="1">
      <alignment horizontal="left"/>
    </xf>
    <xf borderId="2" fillId="3" fontId="3" numFmtId="0" xfId="0" applyBorder="1" applyFont="1"/>
    <xf borderId="2" fillId="3" fontId="48" numFmtId="0" xfId="0" applyAlignment="1" applyBorder="1" applyFont="1">
      <alignment horizontal="right"/>
    </xf>
    <xf borderId="3" fillId="3" fontId="3" numFmtId="0" xfId="0" applyAlignment="1" applyBorder="1" applyFont="1">
      <alignment horizontal="left" shrinkToFit="0" wrapText="1"/>
    </xf>
    <xf borderId="3" fillId="3" fontId="3" numFmtId="0" xfId="0" applyAlignment="1" applyBorder="1" applyFont="1">
      <alignment shrinkToFit="0" wrapText="1"/>
    </xf>
    <xf borderId="3" fillId="3" fontId="3" numFmtId="0" xfId="0" applyAlignment="1" applyBorder="1" applyFont="1">
      <alignment horizontal="left"/>
    </xf>
    <xf borderId="2" fillId="3" fontId="3" numFmtId="0" xfId="0" applyAlignment="1" applyBorder="1" applyFont="1">
      <alignment horizontal="left"/>
    </xf>
    <xf borderId="2" fillId="3" fontId="6" numFmtId="0" xfId="0" applyAlignment="1" applyBorder="1" applyFont="1">
      <alignment vertical="center"/>
    </xf>
    <xf borderId="2" fillId="3" fontId="6" numFmtId="0" xfId="0" applyAlignment="1" applyBorder="1" applyFont="1">
      <alignment horizontal="left" vertical="center"/>
    </xf>
    <xf borderId="0" fillId="0" fontId="6" numFmtId="0" xfId="0" applyAlignment="1" applyFont="1">
      <alignment vertical="center"/>
    </xf>
    <xf borderId="3" fillId="3" fontId="13" numFmtId="0" xfId="0" applyAlignment="1" applyBorder="1" applyFont="1">
      <alignment horizontal="left"/>
    </xf>
    <xf borderId="3" fillId="3" fontId="4" numFmtId="0" xfId="0" applyAlignment="1" applyBorder="1" applyFont="1">
      <alignment horizontal="left"/>
    </xf>
    <xf borderId="2" fillId="3" fontId="5" numFmtId="0" xfId="0" applyAlignment="1" applyBorder="1" applyFont="1">
      <alignment horizontal="left"/>
    </xf>
    <xf borderId="0" fillId="0" fontId="6" numFmtId="0" xfId="0" applyAlignment="1" applyFont="1">
      <alignment horizontal="left" vertical="center"/>
    </xf>
    <xf borderId="0" fillId="0" fontId="3" numFmtId="0" xfId="0" applyAlignment="1" applyFont="1">
      <alignment horizontal="left"/>
    </xf>
    <xf quotePrefix="1"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quotePrefix="1" borderId="0" fillId="0" fontId="3" numFmtId="0" xfId="0" applyAlignment="1" applyFont="1">
      <alignment horizontal="right" vertical="top"/>
    </xf>
    <xf quotePrefix="1" borderId="0" fillId="0" fontId="3" numFmtId="0" xfId="0" applyAlignment="1" applyFont="1">
      <alignment horizontal="right"/>
    </xf>
    <xf quotePrefix="1" borderId="0" fillId="0" fontId="3" numFmtId="49" xfId="0" applyAlignment="1" applyFont="1" applyNumberFormat="1">
      <alignment horizontal="right"/>
    </xf>
    <xf borderId="0" fillId="0" fontId="4" numFmtId="0" xfId="0" applyAlignment="1" applyFont="1">
      <alignment horizontal="left"/>
    </xf>
    <xf borderId="0" fillId="0" fontId="3" numFmtId="0" xfId="0" applyAlignment="1" applyFont="1">
      <alignment shrinkToFit="0" vertical="top" wrapText="1"/>
    </xf>
    <xf borderId="0" fillId="0" fontId="4" numFmtId="15" xfId="0" applyAlignment="1" applyFont="1" applyNumberFormat="1">
      <alignment horizontal="left"/>
    </xf>
    <xf borderId="0" fillId="0" fontId="4"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257175</xdr:colOff>
      <xdr:row>0</xdr:row>
      <xdr:rowOff>0</xdr:rowOff>
    </xdr:from>
    <xdr:ext cx="1809750" cy="1647825"/>
    <xdr:sp>
      <xdr:nvSpPr>
        <xdr:cNvPr id="3" name="Shape 3"/>
        <xdr:cNvSpPr/>
      </xdr:nvSpPr>
      <xdr:spPr>
        <a:xfrm>
          <a:off x="4445888" y="2960850"/>
          <a:ext cx="1800225"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5.75"/>
    <col customWidth="1" min="2" max="2" width="16.13"/>
    <col customWidth="1" min="3" max="10" width="6.75"/>
    <col customWidth="1" min="11" max="11" width="12.38"/>
    <col customWidth="1" min="12" max="21" width="9.13"/>
    <col customWidth="1" min="22" max="22" width="8.63"/>
  </cols>
  <sheetData>
    <row r="1" ht="27.0" customHeight="1">
      <c r="A1" s="1" t="s">
        <v>0</v>
      </c>
      <c r="K1" s="2"/>
      <c r="L1" s="3"/>
      <c r="M1" s="3"/>
      <c r="N1" s="3"/>
      <c r="O1" s="3"/>
      <c r="P1" s="3"/>
      <c r="Q1" s="3"/>
      <c r="R1" s="3"/>
      <c r="S1" s="3"/>
      <c r="T1" s="3"/>
      <c r="U1" s="3"/>
    </row>
    <row r="2" ht="18.0" customHeight="1">
      <c r="A2" s="4" t="s">
        <v>1</v>
      </c>
      <c r="K2" s="2"/>
      <c r="L2" s="3"/>
      <c r="M2" s="3"/>
      <c r="N2" s="3"/>
      <c r="O2" s="3"/>
      <c r="P2" s="3"/>
      <c r="Q2" s="3"/>
      <c r="R2" s="3"/>
      <c r="S2" s="3"/>
      <c r="T2" s="3"/>
      <c r="U2" s="3"/>
    </row>
    <row r="3" ht="15.75" customHeight="1">
      <c r="A3" s="5" t="s">
        <v>2</v>
      </c>
      <c r="K3" s="2"/>
      <c r="L3" s="3"/>
      <c r="M3" s="3"/>
      <c r="N3" s="3"/>
      <c r="O3" s="3"/>
      <c r="P3" s="3"/>
      <c r="Q3" s="3"/>
      <c r="R3" s="3"/>
      <c r="S3" s="3"/>
      <c r="T3" s="3"/>
      <c r="U3" s="3"/>
    </row>
    <row r="4" ht="15.75" customHeight="1">
      <c r="A4" s="6" t="s">
        <v>3</v>
      </c>
      <c r="K4" s="2"/>
      <c r="L4" s="3"/>
      <c r="M4" s="3"/>
      <c r="N4" s="3"/>
      <c r="O4" s="3"/>
      <c r="P4" s="3"/>
      <c r="Q4" s="3"/>
      <c r="R4" s="3"/>
      <c r="S4" s="3"/>
      <c r="T4" s="3"/>
      <c r="U4" s="3"/>
    </row>
    <row r="5" ht="15.75" customHeight="1">
      <c r="A5" s="6"/>
      <c r="L5" s="3"/>
      <c r="M5" s="3"/>
      <c r="N5" s="3"/>
      <c r="O5" s="3"/>
      <c r="P5" s="3"/>
      <c r="Q5" s="3"/>
      <c r="R5" s="3"/>
      <c r="S5" s="3"/>
      <c r="T5" s="3"/>
      <c r="U5" s="3"/>
    </row>
    <row r="6" ht="15.75" customHeight="1">
      <c r="A6" s="7" t="s">
        <v>4</v>
      </c>
      <c r="B6" s="8"/>
      <c r="C6" s="8"/>
      <c r="D6" s="8"/>
      <c r="E6" s="8"/>
      <c r="F6" s="8"/>
      <c r="G6" s="8"/>
      <c r="H6" s="8"/>
      <c r="I6" s="8"/>
      <c r="J6" s="8"/>
      <c r="K6" s="8"/>
      <c r="L6" s="3"/>
      <c r="M6" s="3"/>
      <c r="N6" s="3"/>
      <c r="O6" s="3"/>
      <c r="P6" s="3"/>
      <c r="Q6" s="3"/>
      <c r="R6" s="3"/>
      <c r="S6" s="3"/>
      <c r="T6" s="3"/>
      <c r="U6" s="3"/>
    </row>
    <row r="7" ht="24.0" customHeight="1">
      <c r="A7" s="9"/>
      <c r="B7" s="9"/>
      <c r="C7" s="9"/>
      <c r="D7" s="9"/>
      <c r="E7" s="9"/>
      <c r="F7" s="9"/>
      <c r="G7" s="9"/>
      <c r="H7" s="9"/>
      <c r="I7" s="9"/>
      <c r="J7" s="9"/>
      <c r="K7" s="9"/>
      <c r="L7" s="3"/>
      <c r="M7" s="3"/>
      <c r="N7" s="3"/>
      <c r="O7" s="3"/>
      <c r="P7" s="3"/>
      <c r="Q7" s="3"/>
      <c r="R7" s="3"/>
      <c r="S7" s="3"/>
      <c r="T7" s="3"/>
      <c r="U7" s="3"/>
    </row>
    <row r="8" ht="52.5" customHeight="1">
      <c r="A8" s="10" t="s">
        <v>5</v>
      </c>
      <c r="B8" s="8"/>
      <c r="C8" s="8"/>
      <c r="D8" s="8"/>
      <c r="E8" s="8"/>
      <c r="F8" s="8"/>
      <c r="G8" s="8"/>
      <c r="H8" s="8"/>
      <c r="I8" s="8"/>
      <c r="J8" s="8"/>
      <c r="K8" s="8"/>
      <c r="L8" s="3"/>
      <c r="M8" s="3"/>
      <c r="N8" s="3"/>
      <c r="O8" s="3"/>
      <c r="P8" s="3"/>
      <c r="Q8" s="3"/>
      <c r="R8" s="3"/>
      <c r="S8" s="3"/>
      <c r="T8" s="3"/>
      <c r="U8" s="3"/>
    </row>
    <row r="9" ht="9.0" customHeight="1">
      <c r="A9" s="11"/>
      <c r="B9" s="11"/>
      <c r="C9" s="11"/>
      <c r="D9" s="11"/>
      <c r="E9" s="11"/>
      <c r="F9" s="11"/>
      <c r="G9" s="11"/>
      <c r="H9" s="11"/>
      <c r="I9" s="11"/>
      <c r="J9" s="11"/>
      <c r="K9" s="11"/>
      <c r="L9" s="3"/>
      <c r="M9" s="3"/>
      <c r="N9" s="3"/>
      <c r="O9" s="3"/>
      <c r="P9" s="3"/>
      <c r="Q9" s="3"/>
      <c r="R9" s="3"/>
      <c r="S9" s="3"/>
      <c r="T9" s="3"/>
      <c r="U9" s="3"/>
    </row>
    <row r="10" ht="13.5" customHeight="1">
      <c r="A10" s="12" t="s">
        <v>6</v>
      </c>
      <c r="B10" s="13"/>
      <c r="C10" s="13"/>
      <c r="D10" s="13"/>
      <c r="E10" s="13"/>
      <c r="F10" s="13"/>
      <c r="G10" s="13"/>
      <c r="H10" s="13"/>
      <c r="I10" s="13"/>
      <c r="J10" s="13"/>
      <c r="K10" s="14"/>
      <c r="L10" s="3"/>
      <c r="M10" s="3"/>
      <c r="N10" s="3"/>
      <c r="O10" s="3"/>
      <c r="P10" s="3"/>
      <c r="Q10" s="3"/>
      <c r="R10" s="3"/>
      <c r="S10" s="3"/>
      <c r="T10" s="3"/>
      <c r="U10" s="3"/>
    </row>
    <row r="11" ht="27.0" customHeight="1">
      <c r="A11" s="15" t="s">
        <v>7</v>
      </c>
      <c r="K11" s="2"/>
      <c r="L11" s="3"/>
      <c r="M11" s="3"/>
      <c r="N11" s="3"/>
      <c r="O11" s="3"/>
      <c r="P11" s="3"/>
      <c r="Q11" s="3"/>
      <c r="R11" s="3"/>
      <c r="S11" s="3"/>
      <c r="T11" s="3"/>
      <c r="U11" s="3"/>
      <c r="V11" s="3"/>
    </row>
    <row r="12" ht="13.5" customHeight="1">
      <c r="A12" s="16" t="s">
        <v>8</v>
      </c>
      <c r="K12" s="2"/>
      <c r="L12" s="17"/>
      <c r="M12" s="3"/>
      <c r="N12" s="3"/>
      <c r="O12" s="3"/>
      <c r="P12" s="3"/>
      <c r="Q12" s="3"/>
      <c r="R12" s="3"/>
      <c r="S12" s="3"/>
      <c r="T12" s="3"/>
      <c r="U12" s="3"/>
      <c r="V12" s="3"/>
    </row>
    <row r="13" ht="15.0" customHeight="1">
      <c r="A13" s="18"/>
      <c r="B13" s="19"/>
      <c r="C13" s="19"/>
      <c r="D13" s="19"/>
      <c r="E13" s="19"/>
      <c r="F13" s="19"/>
      <c r="G13" s="19"/>
      <c r="H13" s="19"/>
      <c r="I13" s="19"/>
      <c r="J13" s="19"/>
      <c r="K13" s="20"/>
      <c r="L13" s="3"/>
      <c r="M13" s="3"/>
      <c r="N13" s="3"/>
      <c r="O13" s="3"/>
      <c r="P13" s="3"/>
      <c r="Q13" s="3"/>
      <c r="R13" s="3"/>
      <c r="S13" s="3"/>
      <c r="T13" s="3"/>
      <c r="U13" s="3"/>
      <c r="V13" s="3"/>
    </row>
    <row r="14" ht="15.0" customHeight="1">
      <c r="A14" s="21" t="s">
        <v>9</v>
      </c>
      <c r="B14" s="8"/>
      <c r="C14" s="8"/>
      <c r="D14" s="8"/>
      <c r="E14" s="8"/>
      <c r="F14" s="8"/>
      <c r="G14" s="8"/>
      <c r="H14" s="8"/>
      <c r="I14" s="8"/>
      <c r="J14" s="8"/>
      <c r="K14" s="8"/>
      <c r="L14" s="3"/>
      <c r="M14" s="3"/>
      <c r="N14" s="3"/>
      <c r="O14" s="3"/>
      <c r="P14" s="3"/>
      <c r="Q14" s="3"/>
      <c r="R14" s="3"/>
      <c r="S14" s="3"/>
      <c r="T14" s="3"/>
      <c r="U14" s="3"/>
      <c r="V14" s="3"/>
    </row>
    <row r="15" ht="15.0" customHeight="1">
      <c r="A15" s="22"/>
      <c r="B15" s="22"/>
      <c r="C15" s="22"/>
      <c r="D15" s="22"/>
      <c r="E15" s="22"/>
      <c r="F15" s="22"/>
      <c r="G15" s="22"/>
      <c r="H15" s="22"/>
      <c r="I15" s="22"/>
      <c r="J15" s="22"/>
      <c r="K15" s="22"/>
      <c r="L15" s="3"/>
      <c r="M15" s="3"/>
      <c r="N15" s="3"/>
      <c r="O15" s="3"/>
      <c r="P15" s="3"/>
      <c r="Q15" s="3"/>
      <c r="R15" s="3"/>
      <c r="S15" s="3"/>
      <c r="T15" s="3"/>
      <c r="U15" s="3"/>
      <c r="V15" s="3"/>
    </row>
    <row r="16" ht="15.0" customHeight="1">
      <c r="A16" s="23" t="s">
        <v>10</v>
      </c>
      <c r="B16" s="8"/>
      <c r="C16" s="8"/>
      <c r="D16" s="8"/>
      <c r="E16" s="8"/>
      <c r="F16" s="8"/>
      <c r="G16" s="8"/>
      <c r="H16" s="8"/>
      <c r="I16" s="8"/>
      <c r="J16" s="8"/>
      <c r="K16" s="8"/>
      <c r="L16" s="3"/>
      <c r="M16" s="3"/>
      <c r="N16" s="3"/>
      <c r="O16" s="3"/>
      <c r="P16" s="3"/>
      <c r="Q16" s="3"/>
      <c r="R16" s="3"/>
      <c r="S16" s="3"/>
      <c r="T16" s="3"/>
      <c r="U16" s="3"/>
      <c r="V16" s="3"/>
    </row>
    <row r="17" ht="13.5" customHeight="1">
      <c r="A17" s="24" t="s">
        <v>11</v>
      </c>
      <c r="B17" s="8"/>
      <c r="C17" s="8"/>
      <c r="D17" s="8"/>
      <c r="E17" s="8"/>
      <c r="F17" s="8"/>
      <c r="G17" s="8"/>
      <c r="H17" s="8"/>
      <c r="I17" s="8"/>
      <c r="J17" s="8"/>
      <c r="K17" s="8"/>
      <c r="L17" s="3"/>
      <c r="M17" s="3"/>
      <c r="N17" s="3"/>
      <c r="O17" s="3"/>
      <c r="P17" s="3"/>
      <c r="Q17" s="3"/>
      <c r="R17" s="3"/>
      <c r="S17" s="3"/>
      <c r="T17" s="3"/>
      <c r="U17" s="3"/>
      <c r="V17" s="3"/>
    </row>
    <row r="18" ht="15.75" customHeight="1">
      <c r="A18" s="25"/>
      <c r="B18" s="24" t="s">
        <v>12</v>
      </c>
      <c r="C18" s="8"/>
      <c r="D18" s="8"/>
      <c r="E18" s="8"/>
      <c r="F18" s="8"/>
      <c r="G18" s="8"/>
      <c r="H18" s="8"/>
      <c r="I18" s="8"/>
      <c r="J18" s="25"/>
      <c r="K18" s="26"/>
      <c r="L18" s="3"/>
      <c r="M18" s="3"/>
      <c r="N18" s="3"/>
      <c r="O18" s="3"/>
      <c r="P18" s="3"/>
      <c r="Q18" s="3"/>
      <c r="R18" s="3"/>
      <c r="S18" s="3"/>
      <c r="T18" s="3"/>
      <c r="U18" s="3"/>
      <c r="V18" s="3"/>
    </row>
    <row r="19" ht="18.0" customHeight="1">
      <c r="A19" s="24" t="s">
        <v>13</v>
      </c>
      <c r="B19" s="8"/>
      <c r="C19" s="8"/>
      <c r="D19" s="8"/>
      <c r="E19" s="8"/>
      <c r="F19" s="8"/>
      <c r="G19" s="8"/>
      <c r="H19" s="8"/>
      <c r="I19" s="8"/>
      <c r="J19" s="8"/>
      <c r="K19" s="8"/>
      <c r="L19" s="3"/>
      <c r="M19" s="3"/>
      <c r="N19" s="3"/>
      <c r="O19" s="3"/>
      <c r="P19" s="3"/>
      <c r="Q19" s="3"/>
      <c r="R19" s="3"/>
      <c r="S19" s="3"/>
      <c r="T19" s="3"/>
      <c r="U19" s="3"/>
      <c r="V19" s="3"/>
    </row>
    <row r="20" ht="17.25" customHeight="1">
      <c r="A20" s="25"/>
      <c r="B20" s="24" t="s">
        <v>14</v>
      </c>
      <c r="C20" s="8"/>
      <c r="D20" s="8"/>
      <c r="E20" s="8"/>
      <c r="F20" s="8"/>
      <c r="G20" s="8"/>
      <c r="H20" s="8"/>
      <c r="I20" s="8"/>
      <c r="J20" s="8"/>
      <c r="K20" s="8"/>
      <c r="L20" s="3"/>
      <c r="M20" s="3"/>
      <c r="N20" s="3"/>
      <c r="O20" s="3"/>
      <c r="P20" s="3"/>
      <c r="Q20" s="3"/>
      <c r="R20" s="3"/>
      <c r="S20" s="3"/>
      <c r="T20" s="3"/>
      <c r="U20" s="3"/>
      <c r="V20" s="3"/>
    </row>
    <row r="21" ht="15.0" customHeight="1">
      <c r="A21" s="27"/>
      <c r="B21" s="27"/>
      <c r="C21" s="27"/>
      <c r="D21" s="27"/>
      <c r="E21" s="27"/>
      <c r="F21" s="27"/>
      <c r="G21" s="27"/>
      <c r="H21" s="27"/>
      <c r="I21" s="27"/>
      <c r="J21" s="27"/>
      <c r="K21" s="27"/>
      <c r="L21" s="3"/>
      <c r="M21" s="3"/>
      <c r="N21" s="3"/>
      <c r="O21" s="3"/>
      <c r="P21" s="3"/>
      <c r="Q21" s="3"/>
      <c r="R21" s="3"/>
      <c r="S21" s="3"/>
      <c r="T21" s="3"/>
      <c r="U21" s="3"/>
      <c r="V21" s="3"/>
    </row>
    <row r="22" ht="15.0" customHeight="1">
      <c r="A22" s="28"/>
      <c r="B22" s="26"/>
      <c r="C22" s="26"/>
      <c r="D22" s="29"/>
      <c r="E22" s="29"/>
      <c r="F22" s="29"/>
      <c r="G22" s="26"/>
      <c r="H22" s="26"/>
      <c r="I22" s="26"/>
      <c r="J22" s="26"/>
      <c r="K22" s="26"/>
      <c r="L22" s="3"/>
      <c r="M22" s="3"/>
      <c r="N22" s="3"/>
      <c r="O22" s="3"/>
      <c r="P22" s="3"/>
      <c r="Q22" s="3"/>
      <c r="R22" s="3"/>
      <c r="S22" s="3"/>
      <c r="T22" s="3"/>
      <c r="U22" s="3"/>
      <c r="V22" s="3"/>
    </row>
    <row r="23" ht="15.0" customHeight="1">
      <c r="A23" s="28" t="s">
        <v>15</v>
      </c>
      <c r="B23" s="25"/>
      <c r="C23" s="25"/>
      <c r="D23" s="25"/>
      <c r="E23" s="25"/>
      <c r="F23" s="25"/>
      <c r="G23" s="25"/>
      <c r="H23" s="25"/>
      <c r="I23" s="25"/>
      <c r="J23" s="25"/>
      <c r="K23" s="25"/>
      <c r="L23" s="3"/>
      <c r="M23" s="3"/>
      <c r="N23" s="3"/>
      <c r="O23" s="3"/>
      <c r="P23" s="3"/>
      <c r="Q23" s="3"/>
      <c r="R23" s="3"/>
      <c r="S23" s="3"/>
      <c r="T23" s="3"/>
      <c r="U23" s="3"/>
      <c r="V23" s="3"/>
    </row>
    <row r="24" ht="28.5" customHeight="1">
      <c r="A24" s="30" t="s">
        <v>16</v>
      </c>
      <c r="B24" s="31" t="s">
        <v>17</v>
      </c>
      <c r="C24" s="8"/>
      <c r="D24" s="8"/>
      <c r="E24" s="8"/>
      <c r="F24" s="8"/>
      <c r="G24" s="8"/>
      <c r="H24" s="8"/>
      <c r="I24" s="8"/>
      <c r="J24" s="8"/>
      <c r="K24" s="8"/>
      <c r="L24" s="3"/>
      <c r="M24" s="3"/>
      <c r="N24" s="3"/>
      <c r="O24" s="3"/>
      <c r="P24" s="3"/>
      <c r="Q24" s="3"/>
      <c r="R24" s="3"/>
      <c r="S24" s="3"/>
      <c r="T24" s="3"/>
      <c r="U24" s="3"/>
      <c r="V24" s="3"/>
    </row>
    <row r="25" ht="15.0" customHeight="1">
      <c r="A25" s="32" t="s">
        <v>18</v>
      </c>
      <c r="L25" s="3"/>
      <c r="M25" s="3"/>
      <c r="N25" s="3"/>
      <c r="O25" s="3"/>
      <c r="P25" s="3"/>
      <c r="Q25" s="3"/>
      <c r="R25" s="3"/>
      <c r="S25" s="3"/>
      <c r="T25" s="3"/>
      <c r="U25" s="3"/>
      <c r="V25" s="3"/>
    </row>
    <row r="26" ht="15.0" customHeight="1">
      <c r="A26" s="30"/>
      <c r="B26" s="33"/>
      <c r="C26" s="34"/>
      <c r="D26" s="34"/>
      <c r="E26" s="34"/>
      <c r="F26" s="34"/>
      <c r="G26" s="34"/>
      <c r="H26" s="34"/>
      <c r="I26" s="34"/>
      <c r="J26" s="34"/>
      <c r="K26" s="34"/>
      <c r="L26" s="3"/>
      <c r="M26" s="3"/>
      <c r="N26" s="3"/>
      <c r="O26" s="3"/>
      <c r="P26" s="3"/>
      <c r="Q26" s="3"/>
      <c r="R26" s="3"/>
      <c r="S26" s="3"/>
      <c r="T26" s="3"/>
      <c r="U26" s="3"/>
      <c r="V26" s="3"/>
    </row>
    <row r="27" ht="15.75" customHeight="1">
      <c r="A27" s="34"/>
      <c r="B27" s="35"/>
      <c r="C27" s="8"/>
      <c r="D27" s="8"/>
      <c r="E27" s="8"/>
      <c r="F27" s="8"/>
      <c r="G27" s="8"/>
      <c r="H27" s="8"/>
      <c r="I27" s="8"/>
      <c r="J27" s="8"/>
      <c r="K27" s="8"/>
      <c r="L27" s="3"/>
      <c r="M27" s="3"/>
      <c r="N27" s="3"/>
      <c r="O27" s="3"/>
      <c r="P27" s="3"/>
      <c r="Q27" s="3"/>
      <c r="R27" s="3"/>
      <c r="S27" s="3"/>
      <c r="T27" s="3"/>
      <c r="U27" s="3"/>
      <c r="V27" s="3"/>
    </row>
    <row r="28" ht="15.75" customHeight="1">
      <c r="A28" s="34"/>
      <c r="B28" s="27"/>
      <c r="C28" s="27"/>
      <c r="D28" s="27"/>
      <c r="E28" s="27"/>
      <c r="F28" s="27"/>
      <c r="G28" s="27"/>
      <c r="H28" s="27"/>
      <c r="I28" s="27"/>
      <c r="J28" s="27"/>
      <c r="K28" s="27"/>
      <c r="L28" s="3"/>
      <c r="M28" s="3"/>
      <c r="N28" s="3"/>
      <c r="O28" s="3"/>
      <c r="P28" s="3"/>
      <c r="Q28" s="3"/>
      <c r="R28" s="3"/>
      <c r="S28" s="3"/>
      <c r="T28" s="3"/>
      <c r="U28" s="3"/>
      <c r="V28" s="3"/>
    </row>
    <row r="29" ht="47.25" customHeight="1">
      <c r="A29" s="36" t="s">
        <v>19</v>
      </c>
      <c r="B29" s="8"/>
      <c r="C29" s="8"/>
      <c r="D29" s="8"/>
      <c r="E29" s="8"/>
      <c r="F29" s="8"/>
      <c r="G29" s="8"/>
      <c r="H29" s="8"/>
      <c r="I29" s="8"/>
      <c r="J29" s="8"/>
      <c r="K29" s="8"/>
      <c r="L29" s="3"/>
      <c r="M29" s="3"/>
      <c r="N29" s="3"/>
      <c r="O29" s="3"/>
      <c r="P29" s="3"/>
      <c r="Q29" s="3"/>
      <c r="R29" s="3"/>
      <c r="S29" s="3"/>
      <c r="T29" s="3"/>
      <c r="U29" s="3"/>
      <c r="V29" s="3"/>
    </row>
    <row r="30" ht="47.25" customHeight="1">
      <c r="A30" s="37" t="s">
        <v>20</v>
      </c>
      <c r="B30" s="38"/>
      <c r="C30" s="38"/>
      <c r="D30" s="38"/>
      <c r="E30" s="38"/>
      <c r="F30" s="38"/>
      <c r="G30" s="38"/>
      <c r="H30" s="38"/>
      <c r="I30" s="38"/>
      <c r="J30" s="38"/>
      <c r="K30" s="38"/>
      <c r="L30" s="3"/>
      <c r="M30" s="3"/>
      <c r="N30" s="3"/>
      <c r="O30" s="3"/>
      <c r="P30" s="3"/>
      <c r="Q30" s="3"/>
      <c r="R30" s="3"/>
      <c r="S30" s="3"/>
      <c r="T30" s="3"/>
      <c r="U30" s="3"/>
      <c r="V30" s="3"/>
    </row>
    <row r="31" ht="67.5" customHeight="1">
      <c r="A31" s="39" t="s">
        <v>21</v>
      </c>
      <c r="B31" s="13"/>
      <c r="C31" s="13"/>
      <c r="D31" s="13"/>
      <c r="E31" s="13"/>
      <c r="F31" s="13"/>
      <c r="G31" s="13"/>
      <c r="H31" s="13"/>
      <c r="I31" s="13"/>
      <c r="J31" s="13"/>
      <c r="K31" s="1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3.5" customHeight="1">
      <c r="A71" s="3"/>
      <c r="B71" s="3"/>
      <c r="C71" s="3"/>
      <c r="D71" s="3"/>
      <c r="E71" s="3"/>
      <c r="F71" s="3"/>
      <c r="G71" s="3"/>
      <c r="H71" s="3"/>
      <c r="I71" s="3"/>
      <c r="J71" s="3"/>
      <c r="K71" s="3"/>
      <c r="L71" s="3"/>
      <c r="M71" s="3"/>
      <c r="N71" s="3"/>
      <c r="O71" s="3"/>
      <c r="P71" s="3"/>
      <c r="Q71" s="3"/>
      <c r="R71" s="3"/>
      <c r="S71" s="3"/>
      <c r="T71" s="3"/>
      <c r="U71" s="3"/>
      <c r="V71" s="3"/>
    </row>
    <row r="72" ht="13.5" customHeight="1">
      <c r="A72" s="3"/>
      <c r="B72" s="3"/>
      <c r="C72" s="3"/>
      <c r="D72" s="3"/>
      <c r="E72" s="3"/>
      <c r="F72" s="3"/>
      <c r="G72" s="3"/>
      <c r="H72" s="3"/>
      <c r="I72" s="3"/>
      <c r="J72" s="3"/>
      <c r="K72" s="3"/>
      <c r="L72" s="3"/>
      <c r="M72" s="3"/>
      <c r="N72" s="3"/>
      <c r="O72" s="3"/>
      <c r="P72" s="3"/>
      <c r="Q72" s="3"/>
      <c r="R72" s="3"/>
      <c r="S72" s="3"/>
      <c r="T72" s="3"/>
      <c r="U72" s="3"/>
      <c r="V72" s="3"/>
    </row>
    <row r="73" ht="13.5" customHeight="1">
      <c r="A73" s="3"/>
      <c r="B73" s="3"/>
      <c r="C73" s="3"/>
      <c r="D73" s="3"/>
      <c r="E73" s="3"/>
      <c r="F73" s="3"/>
      <c r="G73" s="3"/>
      <c r="H73" s="3"/>
      <c r="I73" s="3"/>
      <c r="J73" s="3"/>
      <c r="K73" s="3"/>
      <c r="L73" s="3"/>
      <c r="M73" s="3"/>
      <c r="N73" s="3"/>
      <c r="O73" s="3"/>
      <c r="P73" s="3"/>
      <c r="Q73" s="3"/>
      <c r="R73" s="3"/>
      <c r="S73" s="3"/>
      <c r="T73" s="3"/>
      <c r="U73" s="3"/>
      <c r="V73" s="3"/>
    </row>
    <row r="74" ht="13.5" customHeight="1">
      <c r="A74" s="3"/>
      <c r="B74" s="3"/>
      <c r="C74" s="3"/>
      <c r="D74" s="3"/>
      <c r="E74" s="3"/>
      <c r="F74" s="3"/>
      <c r="G74" s="3"/>
      <c r="H74" s="3"/>
      <c r="I74" s="3"/>
      <c r="J74" s="3"/>
      <c r="K74" s="3"/>
      <c r="L74" s="3"/>
      <c r="M74" s="3"/>
      <c r="N74" s="3"/>
      <c r="O74" s="3"/>
      <c r="P74" s="3"/>
      <c r="Q74" s="3"/>
      <c r="R74" s="3"/>
      <c r="S74" s="3"/>
      <c r="T74" s="3"/>
      <c r="U74" s="3"/>
      <c r="V74" s="3"/>
    </row>
    <row r="75" ht="13.5" customHeight="1">
      <c r="A75" s="3"/>
      <c r="B75" s="3"/>
      <c r="C75" s="3"/>
      <c r="D75" s="3"/>
      <c r="E75" s="3"/>
      <c r="F75" s="3"/>
      <c r="G75" s="3"/>
      <c r="H75" s="3"/>
      <c r="I75" s="3"/>
      <c r="J75" s="3"/>
      <c r="K75" s="3"/>
      <c r="L75" s="3"/>
      <c r="M75" s="3"/>
      <c r="N75" s="3"/>
      <c r="O75" s="3"/>
      <c r="P75" s="3"/>
      <c r="Q75" s="3"/>
      <c r="R75" s="3"/>
      <c r="S75" s="3"/>
      <c r="T75" s="3"/>
      <c r="U75" s="3"/>
      <c r="V75" s="3"/>
    </row>
    <row r="76" ht="13.5" customHeight="1">
      <c r="A76" s="3"/>
      <c r="B76" s="3"/>
      <c r="C76" s="3"/>
      <c r="D76" s="3"/>
      <c r="E76" s="3"/>
      <c r="F76" s="3"/>
      <c r="G76" s="3"/>
      <c r="H76" s="3"/>
      <c r="I76" s="3"/>
      <c r="J76" s="3"/>
      <c r="K76" s="3"/>
      <c r="L76" s="3"/>
      <c r="M76" s="3"/>
      <c r="N76" s="3"/>
      <c r="O76" s="3"/>
      <c r="P76" s="3"/>
      <c r="Q76" s="3"/>
      <c r="R76" s="3"/>
      <c r="S76" s="3"/>
      <c r="T76" s="3"/>
      <c r="U76" s="3"/>
      <c r="V76" s="3"/>
    </row>
    <row r="77" ht="13.5" customHeight="1">
      <c r="A77" s="3"/>
      <c r="B77" s="3"/>
      <c r="C77" s="3"/>
      <c r="D77" s="3"/>
      <c r="E77" s="3"/>
      <c r="F77" s="3"/>
      <c r="G77" s="3"/>
      <c r="H77" s="3"/>
      <c r="I77" s="3"/>
      <c r="J77" s="3"/>
      <c r="K77" s="3"/>
      <c r="L77" s="3"/>
      <c r="M77" s="3"/>
      <c r="N77" s="3"/>
      <c r="O77" s="3"/>
      <c r="P77" s="3"/>
      <c r="Q77" s="3"/>
      <c r="R77" s="3"/>
      <c r="S77" s="3"/>
      <c r="T77" s="3"/>
      <c r="U77" s="3"/>
      <c r="V77" s="3"/>
    </row>
    <row r="78" ht="13.5" customHeight="1">
      <c r="A78" s="3"/>
      <c r="B78" s="3"/>
      <c r="C78" s="3"/>
      <c r="D78" s="3"/>
      <c r="E78" s="3"/>
      <c r="F78" s="3"/>
      <c r="G78" s="3"/>
      <c r="H78" s="3"/>
      <c r="I78" s="3"/>
      <c r="J78" s="3"/>
      <c r="K78" s="3"/>
      <c r="L78" s="3"/>
      <c r="M78" s="3"/>
      <c r="N78" s="3"/>
      <c r="O78" s="3"/>
      <c r="P78" s="3"/>
      <c r="Q78" s="3"/>
      <c r="R78" s="3"/>
      <c r="S78" s="3"/>
      <c r="T78" s="3"/>
      <c r="U78" s="3"/>
      <c r="V78" s="3"/>
    </row>
    <row r="79" ht="13.5" customHeight="1">
      <c r="A79" s="3"/>
      <c r="B79" s="3"/>
      <c r="C79" s="3"/>
      <c r="D79" s="3"/>
      <c r="E79" s="3"/>
      <c r="F79" s="3"/>
      <c r="G79" s="3"/>
      <c r="H79" s="3"/>
      <c r="I79" s="3"/>
      <c r="J79" s="3"/>
      <c r="K79" s="3"/>
      <c r="L79" s="3"/>
      <c r="M79" s="3"/>
      <c r="N79" s="3"/>
      <c r="O79" s="3"/>
      <c r="P79" s="3"/>
      <c r="Q79" s="3"/>
      <c r="R79" s="3"/>
      <c r="S79" s="3"/>
      <c r="T79" s="3"/>
      <c r="U79" s="3"/>
      <c r="V79" s="3"/>
    </row>
    <row r="80" ht="13.5" customHeight="1">
      <c r="A80" s="3"/>
      <c r="B80" s="3"/>
      <c r="C80" s="3"/>
      <c r="D80" s="3"/>
      <c r="E80" s="3"/>
      <c r="F80" s="3"/>
      <c r="G80" s="3"/>
      <c r="H80" s="3"/>
      <c r="I80" s="3"/>
      <c r="J80" s="3"/>
      <c r="K80" s="3"/>
      <c r="L80" s="3"/>
      <c r="M80" s="3"/>
      <c r="N80" s="3"/>
      <c r="O80" s="3"/>
      <c r="P80" s="3"/>
      <c r="Q80" s="3"/>
      <c r="R80" s="3"/>
      <c r="S80" s="3"/>
      <c r="T80" s="3"/>
      <c r="U80" s="3"/>
      <c r="V80" s="3"/>
    </row>
    <row r="81" ht="13.5" customHeight="1">
      <c r="A81" s="3"/>
      <c r="B81" s="3"/>
      <c r="C81" s="3"/>
      <c r="D81" s="3"/>
      <c r="E81" s="3"/>
      <c r="F81" s="3"/>
      <c r="G81" s="3"/>
      <c r="H81" s="3"/>
      <c r="I81" s="3"/>
      <c r="J81" s="3"/>
      <c r="K81" s="3"/>
      <c r="L81" s="3"/>
      <c r="M81" s="3"/>
      <c r="N81" s="3"/>
      <c r="O81" s="3"/>
      <c r="P81" s="3"/>
      <c r="Q81" s="3"/>
      <c r="R81" s="3"/>
      <c r="S81" s="3"/>
      <c r="T81" s="3"/>
      <c r="U81" s="3"/>
      <c r="V81" s="3"/>
    </row>
    <row r="82" ht="13.5" customHeight="1">
      <c r="A82" s="3"/>
      <c r="B82" s="3"/>
      <c r="C82" s="3"/>
      <c r="D82" s="3"/>
      <c r="E82" s="3"/>
      <c r="F82" s="3"/>
      <c r="G82" s="3"/>
      <c r="H82" s="3"/>
      <c r="I82" s="3"/>
      <c r="J82" s="3"/>
      <c r="K82" s="3"/>
      <c r="L82" s="3"/>
      <c r="M82" s="3"/>
      <c r="N82" s="3"/>
      <c r="O82" s="3"/>
      <c r="P82" s="3"/>
      <c r="Q82" s="3"/>
      <c r="R82" s="3"/>
      <c r="S82" s="3"/>
      <c r="T82" s="3"/>
      <c r="U82" s="3"/>
      <c r="V82" s="3"/>
    </row>
    <row r="83" ht="13.5" customHeight="1">
      <c r="A83" s="3"/>
      <c r="B83" s="3"/>
      <c r="C83" s="3"/>
      <c r="D83" s="3"/>
      <c r="E83" s="3"/>
      <c r="F83" s="3"/>
      <c r="G83" s="3"/>
      <c r="H83" s="3"/>
      <c r="I83" s="3"/>
      <c r="J83" s="3"/>
      <c r="K83" s="3"/>
      <c r="L83" s="3"/>
      <c r="M83" s="3"/>
      <c r="N83" s="3"/>
      <c r="O83" s="3"/>
      <c r="P83" s="3"/>
      <c r="Q83" s="3"/>
      <c r="R83" s="3"/>
      <c r="S83" s="3"/>
      <c r="T83" s="3"/>
      <c r="U83" s="3"/>
      <c r="V83" s="3"/>
    </row>
    <row r="84" ht="13.5" customHeight="1">
      <c r="A84" s="3"/>
      <c r="B84" s="3"/>
      <c r="C84" s="3"/>
      <c r="D84" s="3"/>
      <c r="E84" s="3"/>
      <c r="F84" s="3"/>
      <c r="G84" s="3"/>
      <c r="H84" s="3"/>
      <c r="I84" s="3"/>
      <c r="J84" s="3"/>
      <c r="K84" s="3"/>
      <c r="L84" s="3"/>
      <c r="M84" s="3"/>
      <c r="N84" s="3"/>
      <c r="O84" s="3"/>
      <c r="P84" s="3"/>
      <c r="Q84" s="3"/>
      <c r="R84" s="3"/>
      <c r="S84" s="3"/>
      <c r="T84" s="3"/>
      <c r="U84" s="3"/>
      <c r="V84" s="3"/>
    </row>
    <row r="85" ht="13.5" customHeight="1">
      <c r="A85" s="3"/>
      <c r="B85" s="3"/>
      <c r="C85" s="3"/>
      <c r="D85" s="3"/>
      <c r="E85" s="3"/>
      <c r="F85" s="3"/>
      <c r="G85" s="3"/>
      <c r="H85" s="3"/>
      <c r="I85" s="3"/>
      <c r="J85" s="3"/>
      <c r="K85" s="3"/>
      <c r="L85" s="3"/>
      <c r="M85" s="3"/>
      <c r="N85" s="3"/>
      <c r="O85" s="3"/>
      <c r="P85" s="3"/>
      <c r="Q85" s="3"/>
      <c r="R85" s="3"/>
      <c r="S85" s="3"/>
      <c r="T85" s="3"/>
      <c r="U85" s="3"/>
      <c r="V85" s="3"/>
    </row>
    <row r="86" ht="13.5" customHeight="1">
      <c r="A86" s="3"/>
      <c r="B86" s="3"/>
      <c r="C86" s="3"/>
      <c r="D86" s="3"/>
      <c r="E86" s="3"/>
      <c r="F86" s="3"/>
      <c r="G86" s="3"/>
      <c r="H86" s="3"/>
      <c r="I86" s="3"/>
      <c r="J86" s="3"/>
      <c r="K86" s="3"/>
      <c r="L86" s="3"/>
      <c r="M86" s="3"/>
      <c r="N86" s="3"/>
      <c r="O86" s="3"/>
      <c r="P86" s="3"/>
      <c r="Q86" s="3"/>
      <c r="R86" s="3"/>
      <c r="S86" s="3"/>
      <c r="T86" s="3"/>
      <c r="U86" s="3"/>
      <c r="V86" s="3"/>
    </row>
    <row r="87" ht="13.5" customHeight="1">
      <c r="A87" s="3"/>
      <c r="B87" s="3"/>
      <c r="C87" s="3"/>
      <c r="D87" s="3"/>
      <c r="E87" s="3"/>
      <c r="F87" s="3"/>
      <c r="G87" s="3"/>
      <c r="H87" s="3"/>
      <c r="I87" s="3"/>
      <c r="J87" s="3"/>
      <c r="K87" s="3"/>
      <c r="L87" s="3"/>
      <c r="M87" s="3"/>
      <c r="N87" s="3"/>
      <c r="O87" s="3"/>
      <c r="P87" s="3"/>
      <c r="Q87" s="3"/>
      <c r="R87" s="3"/>
      <c r="S87" s="3"/>
      <c r="T87" s="3"/>
      <c r="U87" s="3"/>
      <c r="V87" s="3"/>
    </row>
    <row r="88" ht="13.5" customHeight="1">
      <c r="A88" s="3"/>
      <c r="B88" s="3"/>
      <c r="C88" s="3"/>
      <c r="D88" s="3"/>
      <c r="E88" s="3"/>
      <c r="F88" s="3"/>
      <c r="G88" s="3"/>
      <c r="H88" s="3"/>
      <c r="I88" s="3"/>
      <c r="J88" s="3"/>
      <c r="K88" s="3"/>
      <c r="L88" s="3"/>
      <c r="M88" s="3"/>
      <c r="N88" s="3"/>
      <c r="O88" s="3"/>
      <c r="P88" s="3"/>
      <c r="Q88" s="3"/>
      <c r="R88" s="3"/>
      <c r="S88" s="3"/>
      <c r="T88" s="3"/>
      <c r="U88" s="3"/>
      <c r="V88" s="3"/>
    </row>
    <row r="89" ht="13.5" customHeight="1">
      <c r="A89" s="3"/>
      <c r="B89" s="3"/>
      <c r="C89" s="3"/>
      <c r="D89" s="3"/>
      <c r="E89" s="3"/>
      <c r="F89" s="3"/>
      <c r="G89" s="3"/>
      <c r="H89" s="3"/>
      <c r="I89" s="3"/>
      <c r="J89" s="3"/>
      <c r="K89" s="3"/>
      <c r="L89" s="3"/>
      <c r="M89" s="3"/>
      <c r="N89" s="3"/>
      <c r="O89" s="3"/>
      <c r="P89" s="3"/>
      <c r="Q89" s="3"/>
      <c r="R89" s="3"/>
      <c r="S89" s="3"/>
      <c r="T89" s="3"/>
      <c r="U89" s="3"/>
      <c r="V89" s="3"/>
    </row>
    <row r="90" ht="13.5" customHeight="1">
      <c r="A90" s="3"/>
      <c r="B90" s="3"/>
      <c r="C90" s="3"/>
      <c r="D90" s="3"/>
      <c r="E90" s="3"/>
      <c r="F90" s="3"/>
      <c r="G90" s="3"/>
      <c r="H90" s="3"/>
      <c r="I90" s="3"/>
      <c r="J90" s="3"/>
      <c r="K90" s="3"/>
      <c r="L90" s="3"/>
      <c r="M90" s="3"/>
      <c r="N90" s="3"/>
      <c r="O90" s="3"/>
      <c r="P90" s="3"/>
      <c r="Q90" s="3"/>
      <c r="R90" s="3"/>
      <c r="S90" s="3"/>
      <c r="T90" s="3"/>
      <c r="U90" s="3"/>
      <c r="V90" s="3"/>
    </row>
    <row r="91" ht="13.5" customHeight="1">
      <c r="A91" s="3"/>
      <c r="B91" s="3"/>
      <c r="C91" s="3"/>
      <c r="D91" s="3"/>
      <c r="E91" s="3"/>
      <c r="F91" s="3"/>
      <c r="G91" s="3"/>
      <c r="H91" s="3"/>
      <c r="I91" s="3"/>
      <c r="J91" s="3"/>
      <c r="K91" s="3"/>
      <c r="L91" s="3"/>
      <c r="M91" s="3"/>
      <c r="N91" s="3"/>
      <c r="O91" s="3"/>
      <c r="P91" s="3"/>
      <c r="Q91" s="3"/>
      <c r="R91" s="3"/>
      <c r="S91" s="3"/>
      <c r="T91" s="3"/>
      <c r="U91" s="3"/>
      <c r="V91" s="3"/>
    </row>
    <row r="92" ht="13.5" customHeight="1">
      <c r="A92" s="3"/>
      <c r="B92" s="3"/>
      <c r="C92" s="3"/>
      <c r="D92" s="3"/>
      <c r="E92" s="3"/>
      <c r="F92" s="3"/>
      <c r="G92" s="3"/>
      <c r="H92" s="3"/>
      <c r="I92" s="3"/>
      <c r="J92" s="3"/>
      <c r="K92" s="3"/>
      <c r="L92" s="3"/>
      <c r="M92" s="3"/>
      <c r="N92" s="3"/>
      <c r="O92" s="3"/>
      <c r="P92" s="3"/>
      <c r="Q92" s="3"/>
      <c r="R92" s="3"/>
      <c r="S92" s="3"/>
      <c r="T92" s="3"/>
      <c r="U92" s="3"/>
      <c r="V92" s="3"/>
    </row>
    <row r="93" ht="13.5" customHeight="1">
      <c r="A93" s="3"/>
      <c r="B93" s="3"/>
      <c r="C93" s="3"/>
      <c r="D93" s="3"/>
      <c r="E93" s="3"/>
      <c r="F93" s="3"/>
      <c r="G93" s="3"/>
      <c r="H93" s="3"/>
      <c r="I93" s="3"/>
      <c r="J93" s="3"/>
      <c r="K93" s="3"/>
      <c r="L93" s="3"/>
      <c r="M93" s="3"/>
      <c r="N93" s="3"/>
      <c r="O93" s="3"/>
      <c r="P93" s="3"/>
      <c r="Q93" s="3"/>
      <c r="R93" s="3"/>
      <c r="S93" s="3"/>
      <c r="T93" s="3"/>
      <c r="U93" s="3"/>
      <c r="V93" s="3"/>
    </row>
    <row r="94" ht="13.5" customHeight="1">
      <c r="A94" s="3"/>
      <c r="B94" s="3"/>
      <c r="C94" s="3"/>
      <c r="D94" s="3"/>
      <c r="E94" s="3"/>
      <c r="F94" s="3"/>
      <c r="G94" s="3"/>
      <c r="H94" s="3"/>
      <c r="I94" s="3"/>
      <c r="J94" s="3"/>
      <c r="K94" s="3"/>
      <c r="L94" s="3"/>
      <c r="M94" s="3"/>
      <c r="N94" s="3"/>
      <c r="O94" s="3"/>
      <c r="P94" s="3"/>
      <c r="Q94" s="3"/>
      <c r="R94" s="3"/>
      <c r="S94" s="3"/>
      <c r="T94" s="3"/>
      <c r="U94" s="3"/>
      <c r="V94" s="3"/>
    </row>
    <row r="95" ht="13.5" customHeight="1">
      <c r="A95" s="3"/>
      <c r="B95" s="3"/>
      <c r="C95" s="3"/>
      <c r="D95" s="3"/>
      <c r="E95" s="3"/>
      <c r="F95" s="3"/>
      <c r="G95" s="3"/>
      <c r="H95" s="3"/>
      <c r="I95" s="3"/>
      <c r="J95" s="3"/>
      <c r="K95" s="3"/>
      <c r="L95" s="3"/>
      <c r="M95" s="3"/>
      <c r="N95" s="3"/>
      <c r="O95" s="3"/>
      <c r="P95" s="3"/>
      <c r="Q95" s="3"/>
      <c r="R95" s="3"/>
      <c r="S95" s="3"/>
      <c r="T95" s="3"/>
      <c r="U95" s="3"/>
      <c r="V95" s="3"/>
    </row>
    <row r="96" ht="13.5" customHeight="1">
      <c r="A96" s="3"/>
      <c r="B96" s="3"/>
      <c r="C96" s="3"/>
      <c r="D96" s="3"/>
      <c r="E96" s="3"/>
      <c r="F96" s="3"/>
      <c r="G96" s="3"/>
      <c r="H96" s="3"/>
      <c r="I96" s="3"/>
      <c r="J96" s="3"/>
      <c r="K96" s="3"/>
      <c r="L96" s="3"/>
      <c r="M96" s="3"/>
      <c r="N96" s="3"/>
      <c r="O96" s="3"/>
      <c r="P96" s="3"/>
      <c r="Q96" s="3"/>
      <c r="R96" s="3"/>
      <c r="S96" s="3"/>
      <c r="T96" s="3"/>
      <c r="U96" s="3"/>
      <c r="V96" s="3"/>
    </row>
    <row r="97" ht="13.5" customHeight="1">
      <c r="A97" s="3"/>
      <c r="B97" s="3"/>
      <c r="C97" s="3"/>
      <c r="D97" s="3"/>
      <c r="E97" s="3"/>
      <c r="F97" s="3"/>
      <c r="G97" s="3"/>
      <c r="H97" s="3"/>
      <c r="I97" s="3"/>
      <c r="J97" s="3"/>
      <c r="K97" s="3"/>
      <c r="L97" s="3"/>
      <c r="M97" s="3"/>
      <c r="N97" s="3"/>
      <c r="O97" s="3"/>
      <c r="P97" s="3"/>
      <c r="Q97" s="3"/>
      <c r="R97" s="3"/>
      <c r="S97" s="3"/>
      <c r="T97" s="3"/>
      <c r="U97" s="3"/>
      <c r="V97" s="3"/>
    </row>
    <row r="98" ht="13.5" customHeight="1">
      <c r="A98" s="3"/>
      <c r="B98" s="3"/>
      <c r="C98" s="3"/>
      <c r="D98" s="3"/>
      <c r="E98" s="3"/>
      <c r="F98" s="3"/>
      <c r="G98" s="3"/>
      <c r="H98" s="3"/>
      <c r="I98" s="3"/>
      <c r="J98" s="3"/>
      <c r="K98" s="3"/>
      <c r="L98" s="3"/>
      <c r="M98" s="3"/>
      <c r="N98" s="3"/>
      <c r="O98" s="3"/>
      <c r="P98" s="3"/>
      <c r="Q98" s="3"/>
      <c r="R98" s="3"/>
      <c r="S98" s="3"/>
      <c r="T98" s="3"/>
      <c r="U98" s="3"/>
      <c r="V98" s="3"/>
    </row>
    <row r="99" ht="13.5" customHeight="1">
      <c r="A99" s="3"/>
      <c r="B99" s="3"/>
      <c r="C99" s="3"/>
      <c r="D99" s="3"/>
      <c r="E99" s="3"/>
      <c r="F99" s="3"/>
      <c r="G99" s="3"/>
      <c r="H99" s="3"/>
      <c r="I99" s="3"/>
      <c r="J99" s="3"/>
      <c r="K99" s="3"/>
      <c r="L99" s="3"/>
      <c r="M99" s="3"/>
      <c r="N99" s="3"/>
      <c r="O99" s="3"/>
      <c r="P99" s="3"/>
      <c r="Q99" s="3"/>
      <c r="R99" s="3"/>
      <c r="S99" s="3"/>
      <c r="T99" s="3"/>
      <c r="U99" s="3"/>
      <c r="V99" s="3"/>
    </row>
    <row r="100" ht="13.5" customHeight="1">
      <c r="A100" s="3"/>
      <c r="B100" s="3"/>
      <c r="C100" s="3"/>
      <c r="D100" s="3"/>
      <c r="E100" s="3"/>
      <c r="F100" s="3"/>
      <c r="G100" s="3"/>
      <c r="H100" s="3"/>
      <c r="I100" s="3"/>
      <c r="J100" s="3"/>
      <c r="K100" s="3"/>
      <c r="L100" s="3"/>
      <c r="M100" s="3"/>
      <c r="N100" s="3"/>
      <c r="O100" s="3"/>
      <c r="P100" s="3"/>
      <c r="Q100" s="3"/>
      <c r="R100" s="3"/>
      <c r="S100" s="3"/>
      <c r="T100" s="3"/>
      <c r="U100" s="3"/>
      <c r="V100" s="3"/>
    </row>
    <row r="101" ht="13.5" customHeight="1">
      <c r="A101" s="3"/>
      <c r="B101" s="3"/>
      <c r="C101" s="3"/>
      <c r="D101" s="3"/>
      <c r="E101" s="3"/>
      <c r="F101" s="3"/>
      <c r="G101" s="3"/>
      <c r="H101" s="3"/>
      <c r="I101" s="3"/>
      <c r="J101" s="3"/>
      <c r="K101" s="3"/>
      <c r="L101" s="3"/>
      <c r="M101" s="3"/>
      <c r="N101" s="3"/>
      <c r="O101" s="3"/>
      <c r="P101" s="3"/>
      <c r="Q101" s="3"/>
      <c r="R101" s="3"/>
      <c r="S101" s="3"/>
      <c r="T101" s="3"/>
      <c r="U101" s="3"/>
      <c r="V101" s="3"/>
    </row>
    <row r="102" ht="13.5" customHeight="1">
      <c r="A102" s="3"/>
      <c r="B102" s="3"/>
      <c r="C102" s="3"/>
      <c r="D102" s="3"/>
      <c r="E102" s="3"/>
      <c r="F102" s="3"/>
      <c r="G102" s="3"/>
      <c r="H102" s="3"/>
      <c r="I102" s="3"/>
      <c r="J102" s="3"/>
      <c r="K102" s="3"/>
      <c r="L102" s="3"/>
      <c r="M102" s="3"/>
      <c r="N102" s="3"/>
      <c r="O102" s="3"/>
      <c r="P102" s="3"/>
      <c r="Q102" s="3"/>
      <c r="R102" s="3"/>
      <c r="S102" s="3"/>
      <c r="T102" s="3"/>
      <c r="U102" s="3"/>
      <c r="V102" s="3"/>
    </row>
    <row r="103" ht="13.5" customHeight="1">
      <c r="A103" s="3"/>
      <c r="B103" s="3"/>
      <c r="C103" s="3"/>
      <c r="D103" s="3"/>
      <c r="E103" s="3"/>
      <c r="F103" s="3"/>
      <c r="G103" s="3"/>
      <c r="H103" s="3"/>
      <c r="I103" s="3"/>
      <c r="J103" s="3"/>
      <c r="K103" s="3"/>
      <c r="L103" s="3"/>
      <c r="M103" s="3"/>
      <c r="N103" s="3"/>
      <c r="O103" s="3"/>
      <c r="P103" s="3"/>
      <c r="Q103" s="3"/>
      <c r="R103" s="3"/>
      <c r="S103" s="3"/>
      <c r="T103" s="3"/>
      <c r="U103" s="3"/>
      <c r="V103" s="3"/>
    </row>
    <row r="104" ht="13.5" customHeight="1">
      <c r="A104" s="3"/>
      <c r="B104" s="3"/>
      <c r="C104" s="3"/>
      <c r="D104" s="3"/>
      <c r="E104" s="3"/>
      <c r="F104" s="3"/>
      <c r="G104" s="3"/>
      <c r="H104" s="3"/>
      <c r="I104" s="3"/>
      <c r="J104" s="3"/>
      <c r="K104" s="3"/>
      <c r="L104" s="3"/>
      <c r="M104" s="3"/>
      <c r="N104" s="3"/>
      <c r="O104" s="3"/>
      <c r="P104" s="3"/>
      <c r="Q104" s="3"/>
      <c r="R104" s="3"/>
      <c r="S104" s="3"/>
      <c r="T104" s="3"/>
      <c r="U104" s="3"/>
      <c r="V104" s="3"/>
    </row>
    <row r="105" ht="13.5" customHeight="1">
      <c r="A105" s="3"/>
      <c r="B105" s="3"/>
      <c r="C105" s="3"/>
      <c r="D105" s="3"/>
      <c r="E105" s="3"/>
      <c r="F105" s="3"/>
      <c r="G105" s="3"/>
      <c r="H105" s="3"/>
      <c r="I105" s="3"/>
      <c r="J105" s="3"/>
      <c r="K105" s="3"/>
      <c r="L105" s="3"/>
      <c r="M105" s="3"/>
      <c r="N105" s="3"/>
      <c r="O105" s="3"/>
      <c r="P105" s="3"/>
      <c r="Q105" s="3"/>
      <c r="R105" s="3"/>
      <c r="S105" s="3"/>
      <c r="T105" s="3"/>
      <c r="U105" s="3"/>
      <c r="V105" s="3"/>
    </row>
    <row r="106" ht="13.5" customHeight="1">
      <c r="A106" s="3"/>
      <c r="B106" s="3"/>
      <c r="C106" s="3"/>
      <c r="D106" s="3"/>
      <c r="E106" s="3"/>
      <c r="F106" s="3"/>
      <c r="G106" s="3"/>
      <c r="H106" s="3"/>
      <c r="I106" s="3"/>
      <c r="J106" s="3"/>
      <c r="K106" s="3"/>
      <c r="L106" s="3"/>
      <c r="M106" s="3"/>
      <c r="N106" s="3"/>
      <c r="O106" s="3"/>
      <c r="P106" s="3"/>
      <c r="Q106" s="3"/>
      <c r="R106" s="3"/>
      <c r="S106" s="3"/>
      <c r="T106" s="3"/>
      <c r="U106" s="3"/>
      <c r="V106" s="3"/>
    </row>
    <row r="107" ht="13.5" customHeight="1">
      <c r="A107" s="3"/>
      <c r="B107" s="3"/>
      <c r="C107" s="3"/>
      <c r="D107" s="3"/>
      <c r="E107" s="3"/>
      <c r="F107" s="3"/>
      <c r="G107" s="3"/>
      <c r="H107" s="3"/>
      <c r="I107" s="3"/>
      <c r="J107" s="3"/>
      <c r="K107" s="3"/>
      <c r="L107" s="3"/>
      <c r="M107" s="3"/>
      <c r="N107" s="3"/>
      <c r="O107" s="3"/>
      <c r="P107" s="3"/>
      <c r="Q107" s="3"/>
      <c r="R107" s="3"/>
      <c r="S107" s="3"/>
      <c r="T107" s="3"/>
      <c r="U107" s="3"/>
      <c r="V107" s="3"/>
    </row>
    <row r="108" ht="13.5" customHeight="1">
      <c r="A108" s="3"/>
      <c r="B108" s="3"/>
      <c r="C108" s="3"/>
      <c r="D108" s="3"/>
      <c r="E108" s="3"/>
      <c r="F108" s="3"/>
      <c r="G108" s="3"/>
      <c r="H108" s="3"/>
      <c r="I108" s="3"/>
      <c r="J108" s="3"/>
      <c r="K108" s="3"/>
      <c r="L108" s="3"/>
      <c r="M108" s="3"/>
      <c r="N108" s="3"/>
      <c r="O108" s="3"/>
      <c r="P108" s="3"/>
      <c r="Q108" s="3"/>
      <c r="R108" s="3"/>
      <c r="S108" s="3"/>
      <c r="T108" s="3"/>
      <c r="U108" s="3"/>
      <c r="V108" s="3"/>
    </row>
    <row r="109" ht="13.5" customHeight="1">
      <c r="A109" s="3"/>
      <c r="B109" s="3"/>
      <c r="C109" s="3"/>
      <c r="D109" s="3"/>
      <c r="E109" s="3"/>
      <c r="F109" s="3"/>
      <c r="G109" s="3"/>
      <c r="H109" s="3"/>
      <c r="I109" s="3"/>
      <c r="J109" s="3"/>
      <c r="K109" s="3"/>
      <c r="L109" s="3"/>
      <c r="M109" s="3"/>
      <c r="N109" s="3"/>
      <c r="O109" s="3"/>
      <c r="P109" s="3"/>
      <c r="Q109" s="3"/>
      <c r="R109" s="3"/>
      <c r="S109" s="3"/>
      <c r="T109" s="3"/>
      <c r="U109" s="3"/>
      <c r="V109" s="3"/>
    </row>
    <row r="110" ht="13.5" customHeight="1">
      <c r="A110" s="3"/>
      <c r="B110" s="3"/>
      <c r="C110" s="3"/>
      <c r="D110" s="3"/>
      <c r="E110" s="3"/>
      <c r="F110" s="3"/>
      <c r="G110" s="3"/>
      <c r="H110" s="3"/>
      <c r="I110" s="3"/>
      <c r="J110" s="3"/>
      <c r="K110" s="3"/>
      <c r="L110" s="3"/>
      <c r="M110" s="3"/>
      <c r="N110" s="3"/>
      <c r="O110" s="3"/>
      <c r="P110" s="3"/>
      <c r="Q110" s="3"/>
      <c r="R110" s="3"/>
      <c r="S110" s="3"/>
      <c r="T110" s="3"/>
      <c r="U110" s="3"/>
      <c r="V110" s="3"/>
    </row>
    <row r="111" ht="13.5" customHeight="1">
      <c r="A111" s="3"/>
      <c r="B111" s="3"/>
      <c r="C111" s="3"/>
      <c r="D111" s="3"/>
      <c r="E111" s="3"/>
      <c r="F111" s="3"/>
      <c r="G111" s="3"/>
      <c r="H111" s="3"/>
      <c r="I111" s="3"/>
      <c r="J111" s="3"/>
      <c r="K111" s="3"/>
      <c r="L111" s="3"/>
      <c r="M111" s="3"/>
      <c r="N111" s="3"/>
      <c r="O111" s="3"/>
      <c r="P111" s="3"/>
      <c r="Q111" s="3"/>
      <c r="R111" s="3"/>
      <c r="S111" s="3"/>
      <c r="T111" s="3"/>
      <c r="U111" s="3"/>
      <c r="V111" s="3"/>
    </row>
    <row r="112" ht="13.5" customHeight="1">
      <c r="A112" s="3"/>
      <c r="B112" s="3"/>
      <c r="C112" s="3"/>
      <c r="D112" s="3"/>
      <c r="E112" s="3"/>
      <c r="F112" s="3"/>
      <c r="G112" s="3"/>
      <c r="H112" s="3"/>
      <c r="I112" s="3"/>
      <c r="J112" s="3"/>
      <c r="K112" s="3"/>
      <c r="L112" s="3"/>
      <c r="M112" s="3"/>
      <c r="N112" s="3"/>
      <c r="O112" s="3"/>
      <c r="P112" s="3"/>
      <c r="Q112" s="3"/>
      <c r="R112" s="3"/>
      <c r="S112" s="3"/>
      <c r="T112" s="3"/>
      <c r="U112" s="3"/>
      <c r="V112" s="3"/>
    </row>
    <row r="113" ht="13.5" customHeight="1">
      <c r="A113" s="3"/>
      <c r="B113" s="3"/>
      <c r="C113" s="3"/>
      <c r="D113" s="3"/>
      <c r="E113" s="3"/>
      <c r="F113" s="3"/>
      <c r="G113" s="3"/>
      <c r="H113" s="3"/>
      <c r="I113" s="3"/>
      <c r="J113" s="3"/>
      <c r="K113" s="3"/>
      <c r="L113" s="3"/>
      <c r="M113" s="3"/>
      <c r="N113" s="3"/>
      <c r="O113" s="3"/>
      <c r="P113" s="3"/>
      <c r="Q113" s="3"/>
      <c r="R113" s="3"/>
      <c r="S113" s="3"/>
      <c r="T113" s="3"/>
      <c r="U113" s="3"/>
      <c r="V113" s="3"/>
    </row>
    <row r="114" ht="13.5" customHeight="1">
      <c r="A114" s="3"/>
      <c r="B114" s="3"/>
      <c r="C114" s="3"/>
      <c r="D114" s="3"/>
      <c r="E114" s="3"/>
      <c r="F114" s="3"/>
      <c r="G114" s="3"/>
      <c r="H114" s="3"/>
      <c r="I114" s="3"/>
      <c r="J114" s="3"/>
      <c r="K114" s="3"/>
      <c r="L114" s="3"/>
      <c r="M114" s="3"/>
      <c r="N114" s="3"/>
      <c r="O114" s="3"/>
      <c r="P114" s="3"/>
      <c r="Q114" s="3"/>
      <c r="R114" s="3"/>
      <c r="S114" s="3"/>
      <c r="T114" s="3"/>
      <c r="U114" s="3"/>
      <c r="V114" s="3"/>
    </row>
    <row r="115" ht="13.5" customHeight="1">
      <c r="A115" s="3"/>
      <c r="B115" s="3"/>
      <c r="C115" s="3"/>
      <c r="D115" s="3"/>
      <c r="E115" s="3"/>
      <c r="F115" s="3"/>
      <c r="G115" s="3"/>
      <c r="H115" s="3"/>
      <c r="I115" s="3"/>
      <c r="J115" s="3"/>
      <c r="K115" s="3"/>
      <c r="L115" s="3"/>
      <c r="M115" s="3"/>
      <c r="N115" s="3"/>
      <c r="O115" s="3"/>
      <c r="P115" s="3"/>
      <c r="Q115" s="3"/>
      <c r="R115" s="3"/>
      <c r="S115" s="3"/>
      <c r="T115" s="3"/>
      <c r="U115" s="3"/>
      <c r="V115" s="3"/>
    </row>
    <row r="116" ht="13.5" customHeight="1">
      <c r="A116" s="3"/>
      <c r="B116" s="3"/>
      <c r="C116" s="3"/>
      <c r="D116" s="3"/>
      <c r="E116" s="3"/>
      <c r="F116" s="3"/>
      <c r="G116" s="3"/>
      <c r="H116" s="3"/>
      <c r="I116" s="3"/>
      <c r="J116" s="3"/>
      <c r="K116" s="3"/>
      <c r="L116" s="3"/>
      <c r="M116" s="3"/>
      <c r="N116" s="3"/>
      <c r="O116" s="3"/>
      <c r="P116" s="3"/>
      <c r="Q116" s="3"/>
      <c r="R116" s="3"/>
      <c r="S116" s="3"/>
      <c r="T116" s="3"/>
      <c r="U116" s="3"/>
      <c r="V116" s="3"/>
    </row>
    <row r="117" ht="13.5" customHeight="1">
      <c r="A117" s="3"/>
      <c r="B117" s="3"/>
      <c r="C117" s="3"/>
      <c r="D117" s="3"/>
      <c r="E117" s="3"/>
      <c r="F117" s="3"/>
      <c r="G117" s="3"/>
      <c r="H117" s="3"/>
      <c r="I117" s="3"/>
      <c r="J117" s="3"/>
      <c r="K117" s="3"/>
      <c r="L117" s="3"/>
      <c r="M117" s="3"/>
      <c r="N117" s="3"/>
      <c r="O117" s="3"/>
      <c r="P117" s="3"/>
      <c r="Q117" s="3"/>
      <c r="R117" s="3"/>
      <c r="S117" s="3"/>
      <c r="T117" s="3"/>
      <c r="U117" s="3"/>
      <c r="V117" s="3"/>
    </row>
    <row r="118" ht="13.5" customHeight="1">
      <c r="A118" s="3"/>
      <c r="B118" s="3"/>
      <c r="C118" s="3"/>
      <c r="D118" s="3"/>
      <c r="E118" s="3"/>
      <c r="F118" s="3"/>
      <c r="G118" s="3"/>
      <c r="H118" s="3"/>
      <c r="I118" s="3"/>
      <c r="J118" s="3"/>
      <c r="K118" s="3"/>
      <c r="L118" s="3"/>
      <c r="M118" s="3"/>
      <c r="N118" s="3"/>
      <c r="O118" s="3"/>
      <c r="P118" s="3"/>
      <c r="Q118" s="3"/>
      <c r="R118" s="3"/>
      <c r="S118" s="3"/>
      <c r="T118" s="3"/>
      <c r="U118" s="3"/>
      <c r="V118" s="3"/>
    </row>
    <row r="119" ht="13.5" customHeight="1">
      <c r="A119" s="3"/>
      <c r="B119" s="3"/>
      <c r="C119" s="3"/>
      <c r="D119" s="3"/>
      <c r="E119" s="3"/>
      <c r="F119" s="3"/>
      <c r="G119" s="3"/>
      <c r="H119" s="3"/>
      <c r="I119" s="3"/>
      <c r="J119" s="3"/>
      <c r="K119" s="3"/>
      <c r="L119" s="3"/>
      <c r="M119" s="3"/>
      <c r="N119" s="3"/>
      <c r="O119" s="3"/>
      <c r="P119" s="3"/>
      <c r="Q119" s="3"/>
      <c r="R119" s="3"/>
      <c r="S119" s="3"/>
      <c r="T119" s="3"/>
      <c r="U119" s="3"/>
      <c r="V119" s="3"/>
    </row>
    <row r="120" ht="13.5" customHeight="1">
      <c r="A120" s="3"/>
      <c r="B120" s="3"/>
      <c r="C120" s="3"/>
      <c r="D120" s="3"/>
      <c r="E120" s="3"/>
      <c r="F120" s="3"/>
      <c r="G120" s="3"/>
      <c r="H120" s="3"/>
      <c r="I120" s="3"/>
      <c r="J120" s="3"/>
      <c r="K120" s="3"/>
      <c r="L120" s="3"/>
      <c r="M120" s="3"/>
      <c r="N120" s="3"/>
      <c r="O120" s="3"/>
      <c r="P120" s="3"/>
      <c r="Q120" s="3"/>
      <c r="R120" s="3"/>
      <c r="S120" s="3"/>
      <c r="T120" s="3"/>
      <c r="U120" s="3"/>
      <c r="V120" s="3"/>
    </row>
    <row r="121" ht="13.5" customHeight="1">
      <c r="A121" s="3"/>
      <c r="B121" s="3"/>
      <c r="C121" s="3"/>
      <c r="D121" s="3"/>
      <c r="E121" s="3"/>
      <c r="F121" s="3"/>
      <c r="G121" s="3"/>
      <c r="H121" s="3"/>
      <c r="I121" s="3"/>
      <c r="J121" s="3"/>
      <c r="K121" s="3"/>
      <c r="L121" s="3"/>
      <c r="M121" s="3"/>
      <c r="N121" s="3"/>
      <c r="O121" s="3"/>
      <c r="P121" s="3"/>
      <c r="Q121" s="3"/>
      <c r="R121" s="3"/>
      <c r="S121" s="3"/>
      <c r="T121" s="3"/>
      <c r="U121" s="3"/>
      <c r="V121" s="3"/>
    </row>
    <row r="122" ht="13.5" customHeight="1">
      <c r="A122" s="3"/>
      <c r="B122" s="3"/>
      <c r="C122" s="3"/>
      <c r="D122" s="3"/>
      <c r="E122" s="3"/>
      <c r="F122" s="3"/>
      <c r="G122" s="3"/>
      <c r="H122" s="3"/>
      <c r="I122" s="3"/>
      <c r="J122" s="3"/>
      <c r="K122" s="3"/>
      <c r="L122" s="3"/>
      <c r="M122" s="3"/>
      <c r="N122" s="3"/>
      <c r="O122" s="3"/>
      <c r="P122" s="3"/>
      <c r="Q122" s="3"/>
      <c r="R122" s="3"/>
      <c r="S122" s="3"/>
      <c r="T122" s="3"/>
      <c r="U122" s="3"/>
      <c r="V122" s="3"/>
    </row>
    <row r="123" ht="13.5" customHeight="1">
      <c r="A123" s="3"/>
      <c r="B123" s="3"/>
      <c r="C123" s="3"/>
      <c r="D123" s="3"/>
      <c r="E123" s="3"/>
      <c r="F123" s="3"/>
      <c r="G123" s="3"/>
      <c r="H123" s="3"/>
      <c r="I123" s="3"/>
      <c r="J123" s="3"/>
      <c r="K123" s="3"/>
      <c r="L123" s="3"/>
      <c r="M123" s="3"/>
      <c r="N123" s="3"/>
      <c r="O123" s="3"/>
      <c r="P123" s="3"/>
      <c r="Q123" s="3"/>
      <c r="R123" s="3"/>
      <c r="S123" s="3"/>
      <c r="T123" s="3"/>
      <c r="U123" s="3"/>
      <c r="V123" s="3"/>
    </row>
    <row r="124" ht="13.5" customHeight="1">
      <c r="A124" s="3"/>
      <c r="B124" s="3"/>
      <c r="C124" s="3"/>
      <c r="D124" s="3"/>
      <c r="E124" s="3"/>
      <c r="F124" s="3"/>
      <c r="G124" s="3"/>
      <c r="H124" s="3"/>
      <c r="I124" s="3"/>
      <c r="J124" s="3"/>
      <c r="K124" s="3"/>
      <c r="L124" s="3"/>
      <c r="M124" s="3"/>
      <c r="N124" s="3"/>
      <c r="O124" s="3"/>
      <c r="P124" s="3"/>
      <c r="Q124" s="3"/>
      <c r="R124" s="3"/>
      <c r="S124" s="3"/>
      <c r="T124" s="3"/>
      <c r="U124" s="3"/>
      <c r="V124" s="3"/>
    </row>
    <row r="125" ht="13.5" customHeight="1">
      <c r="A125" s="3"/>
      <c r="B125" s="3"/>
      <c r="C125" s="3"/>
      <c r="D125" s="3"/>
      <c r="E125" s="3"/>
      <c r="F125" s="3"/>
      <c r="G125" s="3"/>
      <c r="H125" s="3"/>
      <c r="I125" s="3"/>
      <c r="J125" s="3"/>
      <c r="K125" s="3"/>
      <c r="L125" s="3"/>
      <c r="M125" s="3"/>
      <c r="N125" s="3"/>
      <c r="O125" s="3"/>
      <c r="P125" s="3"/>
      <c r="Q125" s="3"/>
      <c r="R125" s="3"/>
      <c r="S125" s="3"/>
      <c r="T125" s="3"/>
      <c r="U125" s="3"/>
      <c r="V125" s="3"/>
    </row>
    <row r="126" ht="13.5" customHeight="1">
      <c r="A126" s="3"/>
      <c r="B126" s="3"/>
      <c r="C126" s="3"/>
      <c r="D126" s="3"/>
      <c r="E126" s="3"/>
      <c r="F126" s="3"/>
      <c r="G126" s="3"/>
      <c r="H126" s="3"/>
      <c r="I126" s="3"/>
      <c r="J126" s="3"/>
      <c r="K126" s="3"/>
      <c r="L126" s="3"/>
      <c r="M126" s="3"/>
      <c r="N126" s="3"/>
      <c r="O126" s="3"/>
      <c r="P126" s="3"/>
      <c r="Q126" s="3"/>
      <c r="R126" s="3"/>
      <c r="S126" s="3"/>
      <c r="T126" s="3"/>
      <c r="U126" s="3"/>
      <c r="V126" s="3"/>
    </row>
    <row r="127" ht="13.5" customHeight="1">
      <c r="A127" s="3"/>
      <c r="B127" s="3"/>
      <c r="C127" s="3"/>
      <c r="D127" s="3"/>
      <c r="E127" s="3"/>
      <c r="F127" s="3"/>
      <c r="G127" s="3"/>
      <c r="H127" s="3"/>
      <c r="I127" s="3"/>
      <c r="J127" s="3"/>
      <c r="K127" s="3"/>
      <c r="L127" s="3"/>
      <c r="M127" s="3"/>
      <c r="N127" s="3"/>
      <c r="O127" s="3"/>
      <c r="P127" s="3"/>
      <c r="Q127" s="3"/>
      <c r="R127" s="3"/>
      <c r="S127" s="3"/>
      <c r="T127" s="3"/>
      <c r="U127" s="3"/>
      <c r="V127" s="3"/>
    </row>
    <row r="128" ht="13.5" customHeight="1">
      <c r="A128" s="3"/>
      <c r="B128" s="3"/>
      <c r="C128" s="3"/>
      <c r="D128" s="3"/>
      <c r="E128" s="3"/>
      <c r="F128" s="3"/>
      <c r="G128" s="3"/>
      <c r="H128" s="3"/>
      <c r="I128" s="3"/>
      <c r="J128" s="3"/>
      <c r="K128" s="3"/>
      <c r="L128" s="3"/>
      <c r="M128" s="3"/>
      <c r="N128" s="3"/>
      <c r="O128" s="3"/>
      <c r="P128" s="3"/>
      <c r="Q128" s="3"/>
      <c r="R128" s="3"/>
      <c r="S128" s="3"/>
      <c r="T128" s="3"/>
      <c r="U128" s="3"/>
      <c r="V128" s="3"/>
    </row>
    <row r="129" ht="13.5" customHeight="1">
      <c r="A129" s="3"/>
      <c r="B129" s="3"/>
      <c r="C129" s="3"/>
      <c r="D129" s="3"/>
      <c r="E129" s="3"/>
      <c r="F129" s="3"/>
      <c r="G129" s="3"/>
      <c r="H129" s="3"/>
      <c r="I129" s="3"/>
      <c r="J129" s="3"/>
      <c r="K129" s="3"/>
      <c r="L129" s="3"/>
      <c r="M129" s="3"/>
      <c r="N129" s="3"/>
      <c r="O129" s="3"/>
      <c r="P129" s="3"/>
      <c r="Q129" s="3"/>
      <c r="R129" s="3"/>
      <c r="S129" s="3"/>
      <c r="T129" s="3"/>
      <c r="U129" s="3"/>
      <c r="V129" s="3"/>
    </row>
    <row r="130" ht="13.5" customHeight="1">
      <c r="A130" s="3"/>
      <c r="B130" s="3"/>
      <c r="C130" s="3"/>
      <c r="D130" s="3"/>
      <c r="E130" s="3"/>
      <c r="F130" s="3"/>
      <c r="G130" s="3"/>
      <c r="H130" s="3"/>
      <c r="I130" s="3"/>
      <c r="J130" s="3"/>
      <c r="K130" s="3"/>
      <c r="L130" s="3"/>
      <c r="M130" s="3"/>
      <c r="N130" s="3"/>
      <c r="O130" s="3"/>
      <c r="P130" s="3"/>
      <c r="Q130" s="3"/>
      <c r="R130" s="3"/>
      <c r="S130" s="3"/>
      <c r="T130" s="3"/>
      <c r="U130" s="3"/>
      <c r="V130" s="3"/>
    </row>
    <row r="131" ht="13.5" customHeight="1">
      <c r="A131" s="3"/>
      <c r="B131" s="3"/>
      <c r="C131" s="3"/>
      <c r="D131" s="3"/>
      <c r="E131" s="3"/>
      <c r="F131" s="3"/>
      <c r="G131" s="3"/>
      <c r="H131" s="3"/>
      <c r="I131" s="3"/>
      <c r="J131" s="3"/>
      <c r="K131" s="3"/>
      <c r="L131" s="3"/>
      <c r="M131" s="3"/>
      <c r="N131" s="3"/>
      <c r="O131" s="3"/>
      <c r="P131" s="3"/>
      <c r="Q131" s="3"/>
      <c r="R131" s="3"/>
      <c r="S131" s="3"/>
      <c r="T131" s="3"/>
      <c r="U131" s="3"/>
      <c r="V131" s="3"/>
    </row>
    <row r="132" ht="13.5" customHeight="1">
      <c r="A132" s="3"/>
      <c r="B132" s="3"/>
      <c r="C132" s="3"/>
      <c r="D132" s="3"/>
      <c r="E132" s="3"/>
      <c r="F132" s="3"/>
      <c r="G132" s="3"/>
      <c r="H132" s="3"/>
      <c r="I132" s="3"/>
      <c r="J132" s="3"/>
      <c r="K132" s="3"/>
      <c r="L132" s="3"/>
      <c r="M132" s="3"/>
      <c r="N132" s="3"/>
      <c r="O132" s="3"/>
      <c r="P132" s="3"/>
      <c r="Q132" s="3"/>
      <c r="R132" s="3"/>
      <c r="S132" s="3"/>
      <c r="T132" s="3"/>
      <c r="U132" s="3"/>
      <c r="V132" s="3"/>
    </row>
    <row r="133" ht="13.5" customHeight="1">
      <c r="A133" s="3"/>
      <c r="B133" s="3"/>
      <c r="C133" s="3"/>
      <c r="D133" s="3"/>
      <c r="E133" s="3"/>
      <c r="F133" s="3"/>
      <c r="G133" s="3"/>
      <c r="H133" s="3"/>
      <c r="I133" s="3"/>
      <c r="J133" s="3"/>
      <c r="K133" s="3"/>
      <c r="L133" s="3"/>
      <c r="M133" s="3"/>
      <c r="N133" s="3"/>
      <c r="O133" s="3"/>
      <c r="P133" s="3"/>
      <c r="Q133" s="3"/>
      <c r="R133" s="3"/>
      <c r="S133" s="3"/>
      <c r="T133" s="3"/>
      <c r="U133" s="3"/>
      <c r="V133" s="3"/>
    </row>
    <row r="134" ht="13.5" customHeight="1">
      <c r="A134" s="3"/>
      <c r="B134" s="3"/>
      <c r="C134" s="3"/>
      <c r="D134" s="3"/>
      <c r="E134" s="3"/>
      <c r="F134" s="3"/>
      <c r="G134" s="3"/>
      <c r="H134" s="3"/>
      <c r="I134" s="3"/>
      <c r="J134" s="3"/>
      <c r="K134" s="3"/>
      <c r="L134" s="3"/>
      <c r="M134" s="3"/>
      <c r="N134" s="3"/>
      <c r="O134" s="3"/>
      <c r="P134" s="3"/>
      <c r="Q134" s="3"/>
      <c r="R134" s="3"/>
      <c r="S134" s="3"/>
      <c r="T134" s="3"/>
      <c r="U134" s="3"/>
      <c r="V134" s="3"/>
    </row>
    <row r="135" ht="13.5" customHeight="1">
      <c r="A135" s="3"/>
      <c r="B135" s="3"/>
      <c r="C135" s="3"/>
      <c r="D135" s="3"/>
      <c r="E135" s="3"/>
      <c r="F135" s="3"/>
      <c r="G135" s="3"/>
      <c r="H135" s="3"/>
      <c r="I135" s="3"/>
      <c r="J135" s="3"/>
      <c r="K135" s="3"/>
      <c r="L135" s="3"/>
      <c r="M135" s="3"/>
      <c r="N135" s="3"/>
      <c r="O135" s="3"/>
      <c r="P135" s="3"/>
      <c r="Q135" s="3"/>
      <c r="R135" s="3"/>
      <c r="S135" s="3"/>
      <c r="T135" s="3"/>
      <c r="U135" s="3"/>
      <c r="V135" s="3"/>
    </row>
    <row r="136" ht="13.5" customHeight="1">
      <c r="A136" s="3"/>
      <c r="B136" s="3"/>
      <c r="C136" s="3"/>
      <c r="D136" s="3"/>
      <c r="E136" s="3"/>
      <c r="F136" s="3"/>
      <c r="G136" s="3"/>
      <c r="H136" s="3"/>
      <c r="I136" s="3"/>
      <c r="J136" s="3"/>
      <c r="K136" s="3"/>
      <c r="L136" s="3"/>
      <c r="M136" s="3"/>
      <c r="N136" s="3"/>
      <c r="O136" s="3"/>
      <c r="P136" s="3"/>
      <c r="Q136" s="3"/>
      <c r="R136" s="3"/>
      <c r="S136" s="3"/>
      <c r="T136" s="3"/>
      <c r="U136" s="3"/>
      <c r="V136" s="3"/>
    </row>
    <row r="137" ht="13.5" customHeight="1">
      <c r="A137" s="3"/>
      <c r="B137" s="3"/>
      <c r="C137" s="3"/>
      <c r="D137" s="3"/>
      <c r="E137" s="3"/>
      <c r="F137" s="3"/>
      <c r="G137" s="3"/>
      <c r="H137" s="3"/>
      <c r="I137" s="3"/>
      <c r="J137" s="3"/>
      <c r="K137" s="3"/>
      <c r="L137" s="3"/>
      <c r="M137" s="3"/>
      <c r="N137" s="3"/>
      <c r="O137" s="3"/>
      <c r="P137" s="3"/>
      <c r="Q137" s="3"/>
      <c r="R137" s="3"/>
      <c r="S137" s="3"/>
      <c r="T137" s="3"/>
      <c r="U137" s="3"/>
      <c r="V137" s="3"/>
    </row>
    <row r="138" ht="13.5" customHeight="1">
      <c r="A138" s="3"/>
      <c r="B138" s="3"/>
      <c r="C138" s="3"/>
      <c r="D138" s="3"/>
      <c r="E138" s="3"/>
      <c r="F138" s="3"/>
      <c r="G138" s="3"/>
      <c r="H138" s="3"/>
      <c r="I138" s="3"/>
      <c r="J138" s="3"/>
      <c r="K138" s="3"/>
      <c r="L138" s="3"/>
      <c r="M138" s="3"/>
      <c r="N138" s="3"/>
      <c r="O138" s="3"/>
      <c r="P138" s="3"/>
      <c r="Q138" s="3"/>
      <c r="R138" s="3"/>
      <c r="S138" s="3"/>
      <c r="T138" s="3"/>
      <c r="U138" s="3"/>
      <c r="V138" s="3"/>
    </row>
    <row r="139" ht="13.5" customHeight="1">
      <c r="A139" s="3"/>
      <c r="B139" s="3"/>
      <c r="C139" s="3"/>
      <c r="D139" s="3"/>
      <c r="E139" s="3"/>
      <c r="F139" s="3"/>
      <c r="G139" s="3"/>
      <c r="H139" s="3"/>
      <c r="I139" s="3"/>
      <c r="J139" s="3"/>
      <c r="K139" s="3"/>
      <c r="L139" s="3"/>
      <c r="M139" s="3"/>
      <c r="N139" s="3"/>
      <c r="O139" s="3"/>
      <c r="P139" s="3"/>
      <c r="Q139" s="3"/>
      <c r="R139" s="3"/>
      <c r="S139" s="3"/>
      <c r="T139" s="3"/>
      <c r="U139" s="3"/>
      <c r="V139" s="3"/>
    </row>
    <row r="140" ht="13.5" customHeight="1">
      <c r="A140" s="3"/>
      <c r="B140" s="3"/>
      <c r="C140" s="3"/>
      <c r="D140" s="3"/>
      <c r="E140" s="3"/>
      <c r="F140" s="3"/>
      <c r="G140" s="3"/>
      <c r="H140" s="3"/>
      <c r="I140" s="3"/>
      <c r="J140" s="3"/>
      <c r="K140" s="3"/>
      <c r="L140" s="3"/>
      <c r="M140" s="3"/>
      <c r="N140" s="3"/>
      <c r="O140" s="3"/>
      <c r="P140" s="3"/>
      <c r="Q140" s="3"/>
      <c r="R140" s="3"/>
      <c r="S140" s="3"/>
      <c r="T140" s="3"/>
      <c r="U140" s="3"/>
      <c r="V140" s="3"/>
    </row>
    <row r="141" ht="13.5" customHeight="1">
      <c r="A141" s="3"/>
      <c r="B141" s="3"/>
      <c r="C141" s="3"/>
      <c r="D141" s="3"/>
      <c r="E141" s="3"/>
      <c r="F141" s="3"/>
      <c r="G141" s="3"/>
      <c r="H141" s="3"/>
      <c r="I141" s="3"/>
      <c r="J141" s="3"/>
      <c r="K141" s="3"/>
      <c r="L141" s="3"/>
      <c r="M141" s="3"/>
      <c r="N141" s="3"/>
      <c r="O141" s="3"/>
      <c r="P141" s="3"/>
      <c r="Q141" s="3"/>
      <c r="R141" s="3"/>
      <c r="S141" s="3"/>
      <c r="T141" s="3"/>
      <c r="U141" s="3"/>
      <c r="V141" s="3"/>
    </row>
    <row r="142" ht="13.5" customHeight="1">
      <c r="A142" s="3"/>
      <c r="B142" s="3"/>
      <c r="C142" s="3"/>
      <c r="D142" s="3"/>
      <c r="E142" s="3"/>
      <c r="F142" s="3"/>
      <c r="G142" s="3"/>
      <c r="H142" s="3"/>
      <c r="I142" s="3"/>
      <c r="J142" s="3"/>
      <c r="K142" s="3"/>
      <c r="L142" s="3"/>
      <c r="M142" s="3"/>
      <c r="N142" s="3"/>
      <c r="O142" s="3"/>
      <c r="P142" s="3"/>
      <c r="Q142" s="3"/>
      <c r="R142" s="3"/>
      <c r="S142" s="3"/>
      <c r="T142" s="3"/>
      <c r="U142" s="3"/>
      <c r="V142" s="3"/>
    </row>
    <row r="143" ht="13.5" customHeight="1">
      <c r="A143" s="3"/>
      <c r="B143" s="3"/>
      <c r="C143" s="3"/>
      <c r="D143" s="3"/>
      <c r="E143" s="3"/>
      <c r="F143" s="3"/>
      <c r="G143" s="3"/>
      <c r="H143" s="3"/>
      <c r="I143" s="3"/>
      <c r="J143" s="3"/>
      <c r="K143" s="3"/>
      <c r="L143" s="3"/>
      <c r="M143" s="3"/>
      <c r="N143" s="3"/>
      <c r="O143" s="3"/>
      <c r="P143" s="3"/>
      <c r="Q143" s="3"/>
      <c r="R143" s="3"/>
      <c r="S143" s="3"/>
      <c r="T143" s="3"/>
      <c r="U143" s="3"/>
      <c r="V143" s="3"/>
    </row>
    <row r="144" ht="13.5" customHeight="1">
      <c r="A144" s="3"/>
      <c r="B144" s="3"/>
      <c r="C144" s="3"/>
      <c r="D144" s="3"/>
      <c r="E144" s="3"/>
      <c r="F144" s="3"/>
      <c r="G144" s="3"/>
      <c r="H144" s="3"/>
      <c r="I144" s="3"/>
      <c r="J144" s="3"/>
      <c r="K144" s="3"/>
      <c r="L144" s="3"/>
      <c r="M144" s="3"/>
      <c r="N144" s="3"/>
      <c r="O144" s="3"/>
      <c r="P144" s="3"/>
      <c r="Q144" s="3"/>
      <c r="R144" s="3"/>
      <c r="S144" s="3"/>
      <c r="T144" s="3"/>
      <c r="U144" s="3"/>
      <c r="V144" s="3"/>
    </row>
    <row r="145" ht="13.5" customHeight="1">
      <c r="A145" s="3"/>
      <c r="B145" s="3"/>
      <c r="C145" s="3"/>
      <c r="D145" s="3"/>
      <c r="E145" s="3"/>
      <c r="F145" s="3"/>
      <c r="G145" s="3"/>
      <c r="H145" s="3"/>
      <c r="I145" s="3"/>
      <c r="J145" s="3"/>
      <c r="K145" s="3"/>
      <c r="L145" s="3"/>
      <c r="M145" s="3"/>
      <c r="N145" s="3"/>
      <c r="O145" s="3"/>
      <c r="P145" s="3"/>
      <c r="Q145" s="3"/>
      <c r="R145" s="3"/>
      <c r="S145" s="3"/>
      <c r="T145" s="3"/>
      <c r="U145" s="3"/>
      <c r="V145" s="3"/>
    </row>
    <row r="146" ht="13.5" customHeight="1">
      <c r="A146" s="3"/>
      <c r="B146" s="3"/>
      <c r="C146" s="3"/>
      <c r="D146" s="3"/>
      <c r="E146" s="3"/>
      <c r="F146" s="3"/>
      <c r="G146" s="3"/>
      <c r="H146" s="3"/>
      <c r="I146" s="3"/>
      <c r="J146" s="3"/>
      <c r="K146" s="3"/>
      <c r="L146" s="3"/>
      <c r="M146" s="3"/>
      <c r="N146" s="3"/>
      <c r="O146" s="3"/>
      <c r="P146" s="3"/>
      <c r="Q146" s="3"/>
      <c r="R146" s="3"/>
      <c r="S146" s="3"/>
      <c r="T146" s="3"/>
      <c r="U146" s="3"/>
      <c r="V146" s="3"/>
    </row>
    <row r="147" ht="13.5" customHeight="1">
      <c r="A147" s="3"/>
      <c r="B147" s="3"/>
      <c r="C147" s="3"/>
      <c r="D147" s="3"/>
      <c r="E147" s="3"/>
      <c r="F147" s="3"/>
      <c r="G147" s="3"/>
      <c r="H147" s="3"/>
      <c r="I147" s="3"/>
      <c r="J147" s="3"/>
      <c r="K147" s="3"/>
      <c r="L147" s="3"/>
      <c r="M147" s="3"/>
      <c r="N147" s="3"/>
      <c r="O147" s="3"/>
      <c r="P147" s="3"/>
      <c r="Q147" s="3"/>
      <c r="R147" s="3"/>
      <c r="S147" s="3"/>
      <c r="T147" s="3"/>
      <c r="U147" s="3"/>
      <c r="V147" s="3"/>
    </row>
    <row r="148" ht="13.5" customHeight="1">
      <c r="A148" s="3"/>
      <c r="B148" s="3"/>
      <c r="C148" s="3"/>
      <c r="D148" s="3"/>
      <c r="E148" s="3"/>
      <c r="F148" s="3"/>
      <c r="G148" s="3"/>
      <c r="H148" s="3"/>
      <c r="I148" s="3"/>
      <c r="J148" s="3"/>
      <c r="K148" s="3"/>
      <c r="L148" s="3"/>
      <c r="M148" s="3"/>
      <c r="N148" s="3"/>
      <c r="O148" s="3"/>
      <c r="P148" s="3"/>
      <c r="Q148" s="3"/>
      <c r="R148" s="3"/>
      <c r="S148" s="3"/>
      <c r="T148" s="3"/>
      <c r="U148" s="3"/>
      <c r="V148" s="3"/>
    </row>
    <row r="149" ht="13.5" customHeight="1">
      <c r="A149" s="3"/>
      <c r="B149" s="3"/>
      <c r="C149" s="3"/>
      <c r="D149" s="3"/>
      <c r="E149" s="3"/>
      <c r="F149" s="3"/>
      <c r="G149" s="3"/>
      <c r="H149" s="3"/>
      <c r="I149" s="3"/>
      <c r="J149" s="3"/>
      <c r="K149" s="3"/>
      <c r="L149" s="3"/>
      <c r="M149" s="3"/>
      <c r="N149" s="3"/>
      <c r="O149" s="3"/>
      <c r="P149" s="3"/>
      <c r="Q149" s="3"/>
      <c r="R149" s="3"/>
      <c r="S149" s="3"/>
      <c r="T149" s="3"/>
      <c r="U149" s="3"/>
      <c r="V149" s="3"/>
    </row>
    <row r="150" ht="13.5" customHeight="1">
      <c r="A150" s="3"/>
      <c r="B150" s="3"/>
      <c r="C150" s="3"/>
      <c r="D150" s="3"/>
      <c r="E150" s="3"/>
      <c r="F150" s="3"/>
      <c r="G150" s="3"/>
      <c r="H150" s="3"/>
      <c r="I150" s="3"/>
      <c r="J150" s="3"/>
      <c r="K150" s="3"/>
      <c r="L150" s="3"/>
      <c r="M150" s="3"/>
      <c r="N150" s="3"/>
      <c r="O150" s="3"/>
      <c r="P150" s="3"/>
      <c r="Q150" s="3"/>
      <c r="R150" s="3"/>
      <c r="S150" s="3"/>
      <c r="T150" s="3"/>
      <c r="U150" s="3"/>
      <c r="V150" s="3"/>
    </row>
    <row r="151" ht="13.5" customHeight="1">
      <c r="A151" s="3"/>
      <c r="B151" s="3"/>
      <c r="C151" s="3"/>
      <c r="D151" s="3"/>
      <c r="E151" s="3"/>
      <c r="F151" s="3"/>
      <c r="G151" s="3"/>
      <c r="H151" s="3"/>
      <c r="I151" s="3"/>
      <c r="J151" s="3"/>
      <c r="K151" s="3"/>
      <c r="L151" s="3"/>
      <c r="M151" s="3"/>
      <c r="N151" s="3"/>
      <c r="O151" s="3"/>
      <c r="P151" s="3"/>
      <c r="Q151" s="3"/>
      <c r="R151" s="3"/>
      <c r="S151" s="3"/>
      <c r="T151" s="3"/>
      <c r="U151" s="3"/>
      <c r="V151" s="3"/>
    </row>
    <row r="152" ht="13.5" customHeight="1">
      <c r="A152" s="3"/>
      <c r="B152" s="3"/>
      <c r="C152" s="3"/>
      <c r="D152" s="3"/>
      <c r="E152" s="3"/>
      <c r="F152" s="3"/>
      <c r="G152" s="3"/>
      <c r="H152" s="3"/>
      <c r="I152" s="3"/>
      <c r="J152" s="3"/>
      <c r="K152" s="3"/>
      <c r="L152" s="3"/>
      <c r="M152" s="3"/>
      <c r="N152" s="3"/>
      <c r="O152" s="3"/>
      <c r="P152" s="3"/>
      <c r="Q152" s="3"/>
      <c r="R152" s="3"/>
      <c r="S152" s="3"/>
      <c r="T152" s="3"/>
      <c r="U152" s="3"/>
      <c r="V152" s="3"/>
    </row>
    <row r="153" ht="13.5" customHeight="1">
      <c r="A153" s="3"/>
      <c r="B153" s="3"/>
      <c r="C153" s="3"/>
      <c r="D153" s="3"/>
      <c r="E153" s="3"/>
      <c r="F153" s="3"/>
      <c r="G153" s="3"/>
      <c r="H153" s="3"/>
      <c r="I153" s="3"/>
      <c r="J153" s="3"/>
      <c r="K153" s="3"/>
      <c r="L153" s="3"/>
      <c r="M153" s="3"/>
      <c r="N153" s="3"/>
      <c r="O153" s="3"/>
      <c r="P153" s="3"/>
      <c r="Q153" s="3"/>
      <c r="R153" s="3"/>
      <c r="S153" s="3"/>
      <c r="T153" s="3"/>
      <c r="U153" s="3"/>
      <c r="V153" s="3"/>
    </row>
    <row r="154" ht="13.5" customHeight="1">
      <c r="A154" s="3"/>
      <c r="B154" s="3"/>
      <c r="C154" s="3"/>
      <c r="D154" s="3"/>
      <c r="E154" s="3"/>
      <c r="F154" s="3"/>
      <c r="G154" s="3"/>
      <c r="H154" s="3"/>
      <c r="I154" s="3"/>
      <c r="J154" s="3"/>
      <c r="K154" s="3"/>
      <c r="L154" s="3"/>
      <c r="M154" s="3"/>
      <c r="N154" s="3"/>
      <c r="O154" s="3"/>
      <c r="P154" s="3"/>
      <c r="Q154" s="3"/>
      <c r="R154" s="3"/>
      <c r="S154" s="3"/>
      <c r="T154" s="3"/>
      <c r="U154" s="3"/>
      <c r="V154" s="3"/>
    </row>
    <row r="155" ht="13.5" customHeight="1">
      <c r="A155" s="3"/>
      <c r="B155" s="3"/>
      <c r="C155" s="3"/>
      <c r="D155" s="3"/>
      <c r="E155" s="3"/>
      <c r="F155" s="3"/>
      <c r="G155" s="3"/>
      <c r="H155" s="3"/>
      <c r="I155" s="3"/>
      <c r="J155" s="3"/>
      <c r="K155" s="3"/>
      <c r="L155" s="3"/>
      <c r="M155" s="3"/>
      <c r="N155" s="3"/>
      <c r="O155" s="3"/>
      <c r="P155" s="3"/>
      <c r="Q155" s="3"/>
      <c r="R155" s="3"/>
      <c r="S155" s="3"/>
      <c r="T155" s="3"/>
      <c r="U155" s="3"/>
      <c r="V155" s="3"/>
    </row>
    <row r="156" ht="13.5" customHeight="1">
      <c r="A156" s="3"/>
      <c r="B156" s="3"/>
      <c r="C156" s="3"/>
      <c r="D156" s="3"/>
      <c r="E156" s="3"/>
      <c r="F156" s="3"/>
      <c r="G156" s="3"/>
      <c r="H156" s="3"/>
      <c r="I156" s="3"/>
      <c r="J156" s="3"/>
      <c r="K156" s="3"/>
      <c r="L156" s="3"/>
      <c r="M156" s="3"/>
      <c r="N156" s="3"/>
      <c r="O156" s="3"/>
      <c r="P156" s="3"/>
      <c r="Q156" s="3"/>
      <c r="R156" s="3"/>
      <c r="S156" s="3"/>
      <c r="T156" s="3"/>
      <c r="U156" s="3"/>
      <c r="V156" s="3"/>
    </row>
    <row r="157" ht="13.5" customHeight="1">
      <c r="A157" s="3"/>
      <c r="B157" s="3"/>
      <c r="C157" s="3"/>
      <c r="D157" s="3"/>
      <c r="E157" s="3"/>
      <c r="F157" s="3"/>
      <c r="G157" s="3"/>
      <c r="H157" s="3"/>
      <c r="I157" s="3"/>
      <c r="J157" s="3"/>
      <c r="K157" s="3"/>
      <c r="L157" s="3"/>
      <c r="M157" s="3"/>
      <c r="N157" s="3"/>
      <c r="O157" s="3"/>
      <c r="P157" s="3"/>
      <c r="Q157" s="3"/>
      <c r="R157" s="3"/>
      <c r="S157" s="3"/>
      <c r="T157" s="3"/>
      <c r="U157" s="3"/>
      <c r="V157" s="3"/>
    </row>
    <row r="158" ht="13.5" customHeight="1">
      <c r="A158" s="3"/>
      <c r="B158" s="3"/>
      <c r="C158" s="3"/>
      <c r="D158" s="3"/>
      <c r="E158" s="3"/>
      <c r="F158" s="3"/>
      <c r="G158" s="3"/>
      <c r="H158" s="3"/>
      <c r="I158" s="3"/>
      <c r="J158" s="3"/>
      <c r="K158" s="3"/>
      <c r="L158" s="3"/>
      <c r="M158" s="3"/>
      <c r="N158" s="3"/>
      <c r="O158" s="3"/>
      <c r="P158" s="3"/>
      <c r="Q158" s="3"/>
      <c r="R158" s="3"/>
      <c r="S158" s="3"/>
      <c r="T158" s="3"/>
      <c r="U158" s="3"/>
      <c r="V158" s="3"/>
    </row>
    <row r="159" ht="13.5" customHeight="1">
      <c r="A159" s="3"/>
      <c r="B159" s="3"/>
      <c r="C159" s="3"/>
      <c r="D159" s="3"/>
      <c r="E159" s="3"/>
      <c r="F159" s="3"/>
      <c r="G159" s="3"/>
      <c r="H159" s="3"/>
      <c r="I159" s="3"/>
      <c r="J159" s="3"/>
      <c r="K159" s="3"/>
      <c r="L159" s="3"/>
      <c r="M159" s="3"/>
      <c r="N159" s="3"/>
      <c r="O159" s="3"/>
      <c r="P159" s="3"/>
      <c r="Q159" s="3"/>
      <c r="R159" s="3"/>
      <c r="S159" s="3"/>
      <c r="T159" s="3"/>
      <c r="U159" s="3"/>
      <c r="V159" s="3"/>
    </row>
    <row r="160" ht="13.5" customHeight="1">
      <c r="A160" s="40"/>
      <c r="B160" s="40"/>
      <c r="C160" s="40"/>
      <c r="D160" s="40"/>
      <c r="E160" s="40"/>
      <c r="F160" s="40"/>
      <c r="G160" s="40"/>
      <c r="H160" s="40"/>
      <c r="I160" s="40"/>
      <c r="J160" s="40"/>
      <c r="K160" s="40"/>
      <c r="L160" s="3"/>
      <c r="M160" s="3"/>
      <c r="N160" s="3"/>
      <c r="O160" s="3"/>
      <c r="P160" s="3"/>
      <c r="Q160" s="3"/>
      <c r="R160" s="3"/>
      <c r="S160" s="3"/>
      <c r="T160" s="3"/>
      <c r="U160" s="3"/>
      <c r="V160" s="3"/>
    </row>
    <row r="161" ht="13.5" customHeight="1">
      <c r="A161" s="40"/>
      <c r="B161" s="40"/>
      <c r="C161" s="40"/>
      <c r="D161" s="40"/>
      <c r="E161" s="40"/>
      <c r="F161" s="40"/>
      <c r="G161" s="40"/>
      <c r="H161" s="40"/>
      <c r="I161" s="40"/>
      <c r="J161" s="40"/>
      <c r="K161" s="40"/>
      <c r="L161" s="3"/>
      <c r="M161" s="3"/>
      <c r="N161" s="3"/>
      <c r="O161" s="3"/>
      <c r="P161" s="3"/>
      <c r="Q161" s="3"/>
      <c r="R161" s="3"/>
      <c r="S161" s="3"/>
      <c r="T161" s="3"/>
      <c r="U161" s="3"/>
      <c r="V161" s="3"/>
    </row>
    <row r="162" ht="13.5" customHeight="1">
      <c r="A162" s="40"/>
      <c r="B162" s="40"/>
      <c r="C162" s="40"/>
      <c r="D162" s="40"/>
      <c r="E162" s="40"/>
      <c r="F162" s="40"/>
      <c r="G162" s="40"/>
      <c r="H162" s="40"/>
      <c r="I162" s="40"/>
      <c r="J162" s="40"/>
      <c r="K162" s="40"/>
      <c r="L162" s="3"/>
      <c r="M162" s="3"/>
      <c r="N162" s="3"/>
      <c r="O162" s="3"/>
      <c r="P162" s="3"/>
      <c r="Q162" s="3"/>
      <c r="R162" s="3"/>
      <c r="S162" s="3"/>
      <c r="T162" s="3"/>
      <c r="U162" s="3"/>
      <c r="V162" s="3"/>
    </row>
    <row r="163" ht="13.5" customHeight="1">
      <c r="A163" s="40"/>
      <c r="B163" s="40"/>
      <c r="C163" s="40"/>
      <c r="D163" s="40"/>
      <c r="E163" s="40"/>
      <c r="F163" s="40"/>
      <c r="G163" s="40"/>
      <c r="H163" s="40"/>
      <c r="I163" s="40"/>
      <c r="J163" s="40"/>
      <c r="K163" s="40"/>
      <c r="L163" s="3"/>
      <c r="M163" s="3"/>
      <c r="N163" s="3"/>
      <c r="O163" s="3"/>
      <c r="P163" s="3"/>
      <c r="Q163" s="3"/>
      <c r="R163" s="3"/>
      <c r="S163" s="3"/>
      <c r="T163" s="3"/>
      <c r="U163" s="3"/>
      <c r="V163" s="3"/>
    </row>
    <row r="164" ht="13.5" customHeight="1">
      <c r="A164" s="40"/>
      <c r="B164" s="40"/>
      <c r="C164" s="40"/>
      <c r="D164" s="40"/>
      <c r="E164" s="40"/>
      <c r="F164" s="40"/>
      <c r="G164" s="40"/>
      <c r="H164" s="40"/>
      <c r="I164" s="40"/>
      <c r="J164" s="40"/>
      <c r="K164" s="40"/>
      <c r="L164" s="3"/>
      <c r="M164" s="3"/>
      <c r="N164" s="3"/>
      <c r="O164" s="3"/>
      <c r="P164" s="3"/>
      <c r="Q164" s="3"/>
      <c r="R164" s="3"/>
      <c r="S164" s="3"/>
      <c r="T164" s="3"/>
      <c r="U164" s="3"/>
      <c r="V164" s="3"/>
    </row>
    <row r="165" ht="13.5" customHeight="1">
      <c r="A165" s="40"/>
      <c r="B165" s="40"/>
      <c r="C165" s="40"/>
      <c r="D165" s="40"/>
      <c r="E165" s="40"/>
      <c r="F165" s="40"/>
      <c r="G165" s="40"/>
      <c r="H165" s="40"/>
      <c r="I165" s="40"/>
      <c r="J165" s="40"/>
      <c r="K165" s="40"/>
      <c r="L165" s="3"/>
      <c r="M165" s="3"/>
      <c r="N165" s="3"/>
      <c r="O165" s="3"/>
      <c r="P165" s="3"/>
      <c r="Q165" s="3"/>
      <c r="R165" s="3"/>
      <c r="S165" s="3"/>
      <c r="T165" s="3"/>
      <c r="U165" s="3"/>
      <c r="V165" s="3"/>
    </row>
    <row r="166" ht="13.5" customHeight="1">
      <c r="A166" s="40"/>
      <c r="B166" s="40"/>
      <c r="C166" s="40"/>
      <c r="D166" s="40"/>
      <c r="E166" s="40"/>
      <c r="F166" s="40"/>
      <c r="G166" s="40"/>
      <c r="H166" s="40"/>
      <c r="I166" s="40"/>
      <c r="J166" s="40"/>
      <c r="K166" s="40"/>
      <c r="L166" s="3"/>
      <c r="M166" s="3"/>
      <c r="N166" s="3"/>
      <c r="O166" s="3"/>
      <c r="P166" s="3"/>
      <c r="Q166" s="3"/>
      <c r="R166" s="3"/>
      <c r="S166" s="3"/>
      <c r="T166" s="3"/>
      <c r="U166" s="3"/>
      <c r="V166" s="3"/>
    </row>
    <row r="167" ht="13.5" customHeight="1">
      <c r="A167" s="40"/>
      <c r="B167" s="40"/>
      <c r="C167" s="40"/>
      <c r="D167" s="40"/>
      <c r="E167" s="40"/>
      <c r="F167" s="40"/>
      <c r="G167" s="40"/>
      <c r="H167" s="40"/>
      <c r="I167" s="40"/>
      <c r="J167" s="40"/>
      <c r="K167" s="40"/>
      <c r="L167" s="3"/>
      <c r="M167" s="3"/>
      <c r="N167" s="3"/>
      <c r="O167" s="3"/>
      <c r="P167" s="3"/>
      <c r="Q167" s="3"/>
      <c r="R167" s="3"/>
      <c r="S167" s="3"/>
      <c r="T167" s="3"/>
      <c r="U167" s="3"/>
      <c r="V167" s="3"/>
    </row>
    <row r="168" ht="13.5" customHeight="1">
      <c r="A168" s="40"/>
      <c r="B168" s="40"/>
      <c r="C168" s="40"/>
      <c r="D168" s="40"/>
      <c r="E168" s="40"/>
      <c r="F168" s="40"/>
      <c r="G168" s="40"/>
      <c r="H168" s="40"/>
      <c r="I168" s="40"/>
      <c r="J168" s="40"/>
      <c r="K168" s="40"/>
      <c r="L168" s="3"/>
      <c r="M168" s="3"/>
      <c r="N168" s="3"/>
      <c r="O168" s="3"/>
      <c r="P168" s="3"/>
      <c r="Q168" s="3"/>
      <c r="R168" s="3"/>
      <c r="S168" s="3"/>
      <c r="T168" s="3"/>
      <c r="U168" s="3"/>
      <c r="V168" s="3"/>
    </row>
    <row r="169" ht="13.5" customHeight="1">
      <c r="A169" s="40"/>
      <c r="B169" s="40"/>
      <c r="C169" s="40"/>
      <c r="D169" s="40"/>
      <c r="E169" s="40"/>
      <c r="F169" s="40"/>
      <c r="G169" s="40"/>
      <c r="H169" s="40"/>
      <c r="I169" s="40"/>
      <c r="J169" s="40"/>
      <c r="K169" s="40"/>
      <c r="L169" s="3"/>
      <c r="M169" s="3"/>
      <c r="N169" s="3"/>
      <c r="O169" s="3"/>
      <c r="P169" s="3"/>
      <c r="Q169" s="3"/>
      <c r="R169" s="3"/>
      <c r="S169" s="3"/>
      <c r="T169" s="3"/>
      <c r="U169" s="3"/>
      <c r="V169" s="3"/>
    </row>
    <row r="170" ht="13.5" customHeight="1">
      <c r="A170" s="40"/>
      <c r="B170" s="40"/>
      <c r="C170" s="40"/>
      <c r="D170" s="40"/>
      <c r="E170" s="40"/>
      <c r="F170" s="40"/>
      <c r="G170" s="40"/>
      <c r="H170" s="40"/>
      <c r="I170" s="40"/>
      <c r="J170" s="40"/>
      <c r="K170" s="40"/>
      <c r="L170" s="3"/>
      <c r="M170" s="3"/>
      <c r="N170" s="3"/>
      <c r="O170" s="3"/>
      <c r="P170" s="3"/>
      <c r="Q170" s="3"/>
      <c r="R170" s="3"/>
      <c r="S170" s="3"/>
      <c r="T170" s="3"/>
      <c r="U170" s="3"/>
      <c r="V170" s="3"/>
    </row>
    <row r="171" ht="13.5" customHeight="1">
      <c r="A171" s="40"/>
      <c r="B171" s="40"/>
      <c r="C171" s="40"/>
      <c r="D171" s="40"/>
      <c r="E171" s="40"/>
      <c r="F171" s="40"/>
      <c r="G171" s="40"/>
      <c r="H171" s="40"/>
      <c r="I171" s="40"/>
      <c r="J171" s="40"/>
      <c r="K171" s="40"/>
      <c r="L171" s="3"/>
      <c r="M171" s="3"/>
      <c r="N171" s="3"/>
      <c r="O171" s="3"/>
      <c r="P171" s="3"/>
      <c r="Q171" s="3"/>
      <c r="R171" s="3"/>
      <c r="S171" s="3"/>
      <c r="T171" s="3"/>
      <c r="U171" s="3"/>
      <c r="V171" s="3"/>
    </row>
    <row r="172" ht="13.5" customHeight="1">
      <c r="A172" s="40"/>
      <c r="B172" s="40"/>
      <c r="C172" s="40"/>
      <c r="D172" s="40"/>
      <c r="E172" s="40"/>
      <c r="F172" s="40"/>
      <c r="G172" s="40"/>
      <c r="H172" s="40"/>
      <c r="I172" s="40"/>
      <c r="J172" s="40"/>
      <c r="K172" s="40"/>
      <c r="L172" s="3"/>
      <c r="M172" s="3"/>
      <c r="N172" s="3"/>
      <c r="O172" s="3"/>
      <c r="P172" s="3"/>
      <c r="Q172" s="3"/>
      <c r="R172" s="3"/>
      <c r="S172" s="3"/>
      <c r="T172" s="3"/>
      <c r="U172" s="3"/>
      <c r="V172" s="3"/>
    </row>
    <row r="173" ht="13.5" customHeight="1">
      <c r="A173" s="40"/>
      <c r="B173" s="40"/>
      <c r="C173" s="40"/>
      <c r="D173" s="40"/>
      <c r="E173" s="40"/>
      <c r="F173" s="40"/>
      <c r="G173" s="40"/>
      <c r="H173" s="40"/>
      <c r="I173" s="40"/>
      <c r="J173" s="40"/>
      <c r="K173" s="40"/>
      <c r="L173" s="3"/>
      <c r="M173" s="3"/>
      <c r="N173" s="3"/>
      <c r="O173" s="3"/>
      <c r="P173" s="3"/>
      <c r="Q173" s="3"/>
      <c r="R173" s="3"/>
      <c r="S173" s="3"/>
      <c r="T173" s="3"/>
      <c r="U173" s="3"/>
      <c r="V173" s="3"/>
    </row>
    <row r="174" ht="13.5" customHeight="1">
      <c r="A174" s="40"/>
      <c r="B174" s="40"/>
      <c r="C174" s="40"/>
      <c r="D174" s="40"/>
      <c r="E174" s="40"/>
      <c r="F174" s="40"/>
      <c r="G174" s="40"/>
      <c r="H174" s="40"/>
      <c r="I174" s="40"/>
      <c r="J174" s="40"/>
      <c r="K174" s="40"/>
      <c r="L174" s="3"/>
      <c r="M174" s="3"/>
      <c r="N174" s="3"/>
      <c r="O174" s="3"/>
      <c r="P174" s="3"/>
      <c r="Q174" s="3"/>
      <c r="R174" s="3"/>
      <c r="S174" s="3"/>
      <c r="T174" s="3"/>
      <c r="U174" s="3"/>
      <c r="V174" s="3"/>
    </row>
    <row r="175" ht="13.5" customHeight="1">
      <c r="A175" s="40"/>
      <c r="B175" s="40"/>
      <c r="C175" s="40"/>
      <c r="D175" s="40"/>
      <c r="E175" s="40"/>
      <c r="F175" s="40"/>
      <c r="G175" s="40"/>
      <c r="H175" s="40"/>
      <c r="I175" s="40"/>
      <c r="J175" s="40"/>
      <c r="K175" s="40"/>
      <c r="L175" s="3"/>
      <c r="M175" s="3"/>
      <c r="N175" s="3"/>
      <c r="O175" s="3"/>
      <c r="P175" s="3"/>
      <c r="Q175" s="3"/>
      <c r="R175" s="3"/>
      <c r="S175" s="3"/>
      <c r="T175" s="3"/>
      <c r="U175" s="3"/>
      <c r="V175" s="3"/>
    </row>
    <row r="176" ht="13.5" customHeight="1">
      <c r="A176" s="40"/>
      <c r="B176" s="40"/>
      <c r="C176" s="40"/>
      <c r="D176" s="40"/>
      <c r="E176" s="40"/>
      <c r="F176" s="40"/>
      <c r="G176" s="40"/>
      <c r="H176" s="40"/>
      <c r="I176" s="40"/>
      <c r="J176" s="40"/>
      <c r="K176" s="40"/>
      <c r="L176" s="3"/>
      <c r="M176" s="3"/>
      <c r="N176" s="3"/>
      <c r="O176" s="3"/>
      <c r="P176" s="3"/>
      <c r="Q176" s="3"/>
      <c r="R176" s="3"/>
      <c r="S176" s="3"/>
      <c r="T176" s="3"/>
      <c r="U176" s="3"/>
      <c r="V176" s="3"/>
    </row>
    <row r="177" ht="13.5" customHeight="1">
      <c r="A177" s="40"/>
      <c r="B177" s="40"/>
      <c r="C177" s="40"/>
      <c r="D177" s="40"/>
      <c r="E177" s="40"/>
      <c r="F177" s="40"/>
      <c r="G177" s="40"/>
      <c r="H177" s="40"/>
      <c r="I177" s="40"/>
      <c r="J177" s="40"/>
      <c r="K177" s="40"/>
      <c r="L177" s="3"/>
      <c r="M177" s="3"/>
      <c r="N177" s="3"/>
      <c r="O177" s="3"/>
      <c r="P177" s="3"/>
      <c r="Q177" s="3"/>
      <c r="R177" s="3"/>
      <c r="S177" s="3"/>
      <c r="T177" s="3"/>
      <c r="U177" s="3"/>
      <c r="V177" s="3"/>
    </row>
    <row r="178" ht="13.5" customHeight="1">
      <c r="A178" s="40"/>
      <c r="B178" s="40"/>
      <c r="C178" s="40"/>
      <c r="D178" s="40"/>
      <c r="E178" s="40"/>
      <c r="F178" s="40"/>
      <c r="G178" s="40"/>
      <c r="H178" s="40"/>
      <c r="I178" s="40"/>
      <c r="J178" s="40"/>
      <c r="K178" s="40"/>
      <c r="L178" s="3"/>
      <c r="M178" s="3"/>
      <c r="N178" s="3"/>
      <c r="O178" s="3"/>
      <c r="P178" s="3"/>
      <c r="Q178" s="3"/>
      <c r="R178" s="3"/>
      <c r="S178" s="3"/>
      <c r="T178" s="3"/>
      <c r="U178" s="3"/>
      <c r="V178" s="3"/>
    </row>
    <row r="179" ht="13.5" customHeight="1">
      <c r="A179" s="40"/>
      <c r="B179" s="40"/>
      <c r="C179" s="40"/>
      <c r="D179" s="40"/>
      <c r="E179" s="40"/>
      <c r="F179" s="40"/>
      <c r="G179" s="40"/>
      <c r="H179" s="40"/>
      <c r="I179" s="40"/>
      <c r="J179" s="40"/>
      <c r="K179" s="40"/>
      <c r="L179" s="3"/>
      <c r="M179" s="3"/>
      <c r="N179" s="3"/>
      <c r="O179" s="3"/>
      <c r="P179" s="3"/>
      <c r="Q179" s="3"/>
      <c r="R179" s="3"/>
      <c r="S179" s="3"/>
      <c r="T179" s="3"/>
      <c r="U179" s="3"/>
      <c r="V179" s="3"/>
    </row>
    <row r="180" ht="13.5" customHeight="1">
      <c r="A180" s="40"/>
      <c r="B180" s="40"/>
      <c r="C180" s="40"/>
      <c r="D180" s="40"/>
      <c r="E180" s="40"/>
      <c r="F180" s="40"/>
      <c r="G180" s="40"/>
      <c r="H180" s="40"/>
      <c r="I180" s="40"/>
      <c r="J180" s="40"/>
      <c r="K180" s="40"/>
      <c r="L180" s="3"/>
      <c r="M180" s="3"/>
      <c r="N180" s="3"/>
      <c r="O180" s="3"/>
      <c r="P180" s="3"/>
      <c r="Q180" s="3"/>
      <c r="R180" s="3"/>
      <c r="S180" s="3"/>
      <c r="T180" s="3"/>
      <c r="U180" s="3"/>
      <c r="V180" s="3"/>
    </row>
    <row r="181" ht="13.5" customHeight="1">
      <c r="A181" s="40"/>
      <c r="B181" s="40"/>
      <c r="C181" s="40"/>
      <c r="D181" s="40"/>
      <c r="E181" s="40"/>
      <c r="F181" s="40"/>
      <c r="G181" s="40"/>
      <c r="H181" s="40"/>
      <c r="I181" s="40"/>
      <c r="J181" s="40"/>
      <c r="K181" s="40"/>
      <c r="L181" s="3"/>
      <c r="M181" s="3"/>
      <c r="N181" s="3"/>
      <c r="O181" s="3"/>
      <c r="P181" s="3"/>
      <c r="Q181" s="3"/>
      <c r="R181" s="3"/>
      <c r="S181" s="3"/>
      <c r="T181" s="3"/>
      <c r="U181" s="3"/>
      <c r="V181" s="3"/>
    </row>
    <row r="182" ht="13.5" customHeight="1">
      <c r="A182" s="40"/>
      <c r="B182" s="40"/>
      <c r="C182" s="40"/>
      <c r="D182" s="40"/>
      <c r="E182" s="40"/>
      <c r="F182" s="40"/>
      <c r="G182" s="40"/>
      <c r="H182" s="40"/>
      <c r="I182" s="40"/>
      <c r="J182" s="40"/>
      <c r="K182" s="40"/>
      <c r="L182" s="3"/>
      <c r="M182" s="3"/>
      <c r="N182" s="3"/>
      <c r="O182" s="3"/>
      <c r="P182" s="3"/>
      <c r="Q182" s="3"/>
      <c r="R182" s="3"/>
      <c r="S182" s="3"/>
      <c r="T182" s="3"/>
      <c r="U182" s="3"/>
      <c r="V182" s="3"/>
    </row>
    <row r="183" ht="13.5" customHeight="1">
      <c r="A183" s="40"/>
      <c r="B183" s="40"/>
      <c r="C183" s="40"/>
      <c r="D183" s="40"/>
      <c r="E183" s="40"/>
      <c r="F183" s="40"/>
      <c r="G183" s="40"/>
      <c r="H183" s="40"/>
      <c r="I183" s="40"/>
      <c r="J183" s="40"/>
      <c r="K183" s="40"/>
      <c r="L183" s="3"/>
      <c r="M183" s="3"/>
      <c r="N183" s="3"/>
      <c r="O183" s="3"/>
      <c r="P183" s="3"/>
      <c r="Q183" s="3"/>
      <c r="R183" s="3"/>
      <c r="S183" s="3"/>
      <c r="T183" s="3"/>
      <c r="U183" s="3"/>
      <c r="V183" s="3"/>
    </row>
    <row r="184" ht="13.5" customHeight="1">
      <c r="A184" s="40"/>
      <c r="B184" s="40"/>
      <c r="C184" s="40"/>
      <c r="D184" s="40"/>
      <c r="E184" s="40"/>
      <c r="F184" s="40"/>
      <c r="G184" s="40"/>
      <c r="H184" s="40"/>
      <c r="I184" s="40"/>
      <c r="J184" s="40"/>
      <c r="K184" s="40"/>
      <c r="L184" s="3"/>
      <c r="M184" s="3"/>
      <c r="N184" s="3"/>
      <c r="O184" s="3"/>
      <c r="P184" s="3"/>
      <c r="Q184" s="3"/>
      <c r="R184" s="3"/>
      <c r="S184" s="3"/>
      <c r="T184" s="3"/>
      <c r="U184" s="3"/>
      <c r="V184" s="3"/>
    </row>
    <row r="185" ht="13.5" customHeight="1">
      <c r="A185" s="40"/>
      <c r="B185" s="40"/>
      <c r="C185" s="40"/>
      <c r="D185" s="40"/>
      <c r="E185" s="40"/>
      <c r="F185" s="40"/>
      <c r="G185" s="40"/>
      <c r="H185" s="40"/>
      <c r="I185" s="40"/>
      <c r="J185" s="40"/>
      <c r="K185" s="40"/>
      <c r="L185" s="3"/>
      <c r="M185" s="3"/>
      <c r="N185" s="3"/>
      <c r="O185" s="3"/>
      <c r="P185" s="3"/>
      <c r="Q185" s="3"/>
      <c r="R185" s="3"/>
      <c r="S185" s="3"/>
      <c r="T185" s="3"/>
      <c r="U185" s="3"/>
      <c r="V185" s="3"/>
    </row>
    <row r="186" ht="13.5" customHeight="1">
      <c r="A186" s="40"/>
      <c r="B186" s="40"/>
      <c r="C186" s="40"/>
      <c r="D186" s="40"/>
      <c r="E186" s="40"/>
      <c r="F186" s="40"/>
      <c r="G186" s="40"/>
      <c r="H186" s="40"/>
      <c r="I186" s="40"/>
      <c r="J186" s="40"/>
      <c r="K186" s="40"/>
      <c r="L186" s="3"/>
      <c r="M186" s="3"/>
      <c r="N186" s="3"/>
      <c r="O186" s="3"/>
      <c r="P186" s="3"/>
      <c r="Q186" s="3"/>
      <c r="R186" s="3"/>
      <c r="S186" s="3"/>
      <c r="T186" s="3"/>
      <c r="U186" s="3"/>
      <c r="V186" s="3"/>
    </row>
    <row r="187" ht="13.5" customHeight="1">
      <c r="A187" s="40"/>
      <c r="B187" s="40"/>
      <c r="C187" s="40"/>
      <c r="D187" s="40"/>
      <c r="E187" s="40"/>
      <c r="F187" s="40"/>
      <c r="G187" s="40"/>
      <c r="H187" s="40"/>
      <c r="I187" s="40"/>
      <c r="J187" s="40"/>
      <c r="K187" s="40"/>
      <c r="L187" s="3"/>
      <c r="M187" s="3"/>
      <c r="N187" s="3"/>
      <c r="O187" s="3"/>
      <c r="P187" s="3"/>
      <c r="Q187" s="3"/>
      <c r="R187" s="3"/>
      <c r="S187" s="3"/>
      <c r="T187" s="3"/>
      <c r="U187" s="3"/>
      <c r="V187" s="3"/>
    </row>
    <row r="188" ht="13.5" customHeight="1">
      <c r="A188" s="40"/>
      <c r="B188" s="40"/>
      <c r="C188" s="40"/>
      <c r="D188" s="40"/>
      <c r="E188" s="40"/>
      <c r="F188" s="40"/>
      <c r="G188" s="40"/>
      <c r="H188" s="40"/>
      <c r="I188" s="40"/>
      <c r="J188" s="40"/>
      <c r="K188" s="40"/>
      <c r="L188" s="3"/>
      <c r="M188" s="3"/>
      <c r="N188" s="3"/>
      <c r="O188" s="3"/>
      <c r="P188" s="3"/>
      <c r="Q188" s="3"/>
      <c r="R188" s="3"/>
      <c r="S188" s="3"/>
      <c r="T188" s="3"/>
      <c r="U188" s="3"/>
      <c r="V188" s="3"/>
    </row>
    <row r="189" ht="13.5" customHeight="1">
      <c r="A189" s="40"/>
      <c r="B189" s="40"/>
      <c r="C189" s="40"/>
      <c r="D189" s="40"/>
      <c r="E189" s="40"/>
      <c r="F189" s="40"/>
      <c r="G189" s="40"/>
      <c r="H189" s="40"/>
      <c r="I189" s="40"/>
      <c r="J189" s="40"/>
      <c r="K189" s="40"/>
      <c r="L189" s="3"/>
      <c r="M189" s="3"/>
      <c r="N189" s="3"/>
      <c r="O189" s="3"/>
      <c r="P189" s="3"/>
      <c r="Q189" s="3"/>
      <c r="R189" s="3"/>
      <c r="S189" s="3"/>
      <c r="T189" s="3"/>
      <c r="U189" s="3"/>
      <c r="V189" s="3"/>
    </row>
    <row r="190" ht="13.5" customHeight="1">
      <c r="A190" s="40"/>
      <c r="B190" s="40"/>
      <c r="C190" s="40"/>
      <c r="D190" s="40"/>
      <c r="E190" s="40"/>
      <c r="F190" s="40"/>
      <c r="G190" s="40"/>
      <c r="H190" s="40"/>
      <c r="I190" s="40"/>
      <c r="J190" s="40"/>
      <c r="K190" s="40"/>
      <c r="L190" s="3"/>
      <c r="M190" s="3"/>
      <c r="N190" s="3"/>
      <c r="O190" s="3"/>
      <c r="P190" s="3"/>
      <c r="Q190" s="3"/>
      <c r="R190" s="3"/>
      <c r="S190" s="3"/>
      <c r="T190" s="3"/>
      <c r="U190" s="3"/>
      <c r="V190" s="3"/>
    </row>
    <row r="191" ht="13.5" customHeight="1">
      <c r="A191" s="40"/>
      <c r="B191" s="40"/>
      <c r="C191" s="40"/>
      <c r="D191" s="40"/>
      <c r="E191" s="40"/>
      <c r="F191" s="40"/>
      <c r="G191" s="40"/>
      <c r="H191" s="40"/>
      <c r="I191" s="40"/>
      <c r="J191" s="40"/>
      <c r="K191" s="40"/>
      <c r="L191" s="3"/>
      <c r="M191" s="3"/>
      <c r="N191" s="3"/>
      <c r="O191" s="3"/>
      <c r="P191" s="3"/>
      <c r="Q191" s="3"/>
      <c r="R191" s="3"/>
      <c r="S191" s="3"/>
      <c r="T191" s="3"/>
      <c r="U191" s="3"/>
      <c r="V191" s="3"/>
    </row>
    <row r="192" ht="13.5" customHeight="1">
      <c r="A192" s="40"/>
      <c r="B192" s="40"/>
      <c r="C192" s="40"/>
      <c r="D192" s="40"/>
      <c r="E192" s="40"/>
      <c r="F192" s="40"/>
      <c r="G192" s="40"/>
      <c r="H192" s="40"/>
      <c r="I192" s="40"/>
      <c r="J192" s="40"/>
      <c r="K192" s="40"/>
      <c r="L192" s="3"/>
      <c r="M192" s="3"/>
      <c r="N192" s="3"/>
      <c r="O192" s="3"/>
      <c r="P192" s="3"/>
      <c r="Q192" s="3"/>
      <c r="R192" s="3"/>
      <c r="S192" s="3"/>
      <c r="T192" s="3"/>
      <c r="U192" s="3"/>
      <c r="V192" s="3"/>
    </row>
    <row r="193" ht="13.5" customHeight="1">
      <c r="A193" s="40"/>
      <c r="B193" s="40"/>
      <c r="C193" s="40"/>
      <c r="D193" s="40"/>
      <c r="E193" s="40"/>
      <c r="F193" s="40"/>
      <c r="G193" s="40"/>
      <c r="H193" s="40"/>
      <c r="I193" s="40"/>
      <c r="J193" s="40"/>
      <c r="K193" s="40"/>
      <c r="L193" s="3"/>
      <c r="M193" s="3"/>
      <c r="N193" s="3"/>
      <c r="O193" s="3"/>
      <c r="P193" s="3"/>
      <c r="Q193" s="3"/>
      <c r="R193" s="3"/>
      <c r="S193" s="3"/>
      <c r="T193" s="3"/>
      <c r="U193" s="3"/>
      <c r="V193" s="3"/>
    </row>
    <row r="194" ht="13.5" customHeight="1">
      <c r="A194" s="40"/>
      <c r="B194" s="40"/>
      <c r="C194" s="40"/>
      <c r="D194" s="40"/>
      <c r="E194" s="40"/>
      <c r="F194" s="40"/>
      <c r="G194" s="40"/>
      <c r="H194" s="40"/>
      <c r="I194" s="40"/>
      <c r="J194" s="40"/>
      <c r="K194" s="40"/>
      <c r="L194" s="3"/>
      <c r="M194" s="3"/>
      <c r="N194" s="3"/>
      <c r="O194" s="3"/>
      <c r="P194" s="3"/>
      <c r="Q194" s="3"/>
      <c r="R194" s="3"/>
      <c r="S194" s="3"/>
      <c r="T194" s="3"/>
      <c r="U194" s="3"/>
      <c r="V194" s="3"/>
    </row>
    <row r="195" ht="13.5" customHeight="1">
      <c r="A195" s="40"/>
      <c r="B195" s="40"/>
      <c r="C195" s="40"/>
      <c r="D195" s="40"/>
      <c r="E195" s="40"/>
      <c r="F195" s="40"/>
      <c r="G195" s="40"/>
      <c r="H195" s="40"/>
      <c r="I195" s="40"/>
      <c r="J195" s="40"/>
      <c r="K195" s="40"/>
      <c r="L195" s="3"/>
      <c r="M195" s="3"/>
      <c r="N195" s="3"/>
      <c r="O195" s="3"/>
      <c r="P195" s="3"/>
      <c r="Q195" s="3"/>
      <c r="R195" s="3"/>
      <c r="S195" s="3"/>
      <c r="T195" s="3"/>
      <c r="U195" s="3"/>
      <c r="V195" s="3"/>
    </row>
    <row r="196" ht="13.5" customHeight="1">
      <c r="A196" s="40"/>
      <c r="B196" s="40"/>
      <c r="C196" s="40"/>
      <c r="D196" s="40"/>
      <c r="E196" s="40"/>
      <c r="F196" s="40"/>
      <c r="G196" s="40"/>
      <c r="H196" s="40"/>
      <c r="I196" s="40"/>
      <c r="J196" s="40"/>
      <c r="K196" s="40"/>
      <c r="L196" s="3"/>
      <c r="M196" s="3"/>
      <c r="N196" s="3"/>
      <c r="O196" s="3"/>
      <c r="P196" s="3"/>
      <c r="Q196" s="3"/>
      <c r="R196" s="3"/>
      <c r="S196" s="3"/>
      <c r="T196" s="3"/>
      <c r="U196" s="3"/>
      <c r="V196" s="3"/>
    </row>
    <row r="197" ht="13.5" customHeight="1">
      <c r="A197" s="40"/>
      <c r="B197" s="40"/>
      <c r="C197" s="40"/>
      <c r="D197" s="40"/>
      <c r="E197" s="40"/>
      <c r="F197" s="40"/>
      <c r="G197" s="40"/>
      <c r="H197" s="40"/>
      <c r="I197" s="40"/>
      <c r="J197" s="40"/>
      <c r="K197" s="40"/>
      <c r="L197" s="3"/>
      <c r="M197" s="3"/>
      <c r="N197" s="3"/>
      <c r="O197" s="3"/>
      <c r="P197" s="3"/>
      <c r="Q197" s="3"/>
      <c r="R197" s="3"/>
      <c r="S197" s="3"/>
      <c r="T197" s="3"/>
      <c r="U197" s="3"/>
      <c r="V197" s="3"/>
    </row>
    <row r="198" ht="13.5" customHeight="1">
      <c r="A198" s="40"/>
      <c r="B198" s="40"/>
      <c r="C198" s="40"/>
      <c r="D198" s="40"/>
      <c r="E198" s="40"/>
      <c r="F198" s="40"/>
      <c r="G198" s="40"/>
      <c r="H198" s="40"/>
      <c r="I198" s="40"/>
      <c r="J198" s="40"/>
      <c r="K198" s="40"/>
      <c r="L198" s="3"/>
      <c r="M198" s="3"/>
      <c r="N198" s="3"/>
      <c r="O198" s="3"/>
      <c r="P198" s="3"/>
      <c r="Q198" s="3"/>
      <c r="R198" s="3"/>
      <c r="S198" s="3"/>
      <c r="T198" s="3"/>
      <c r="U198" s="3"/>
      <c r="V198" s="3"/>
    </row>
    <row r="199" ht="13.5" customHeight="1">
      <c r="A199" s="40"/>
      <c r="B199" s="40"/>
      <c r="C199" s="40"/>
      <c r="D199" s="40"/>
      <c r="E199" s="40"/>
      <c r="F199" s="40"/>
      <c r="G199" s="40"/>
      <c r="H199" s="40"/>
      <c r="I199" s="40"/>
      <c r="J199" s="40"/>
      <c r="K199" s="40"/>
      <c r="L199" s="3"/>
      <c r="M199" s="3"/>
      <c r="N199" s="3"/>
      <c r="O199" s="3"/>
      <c r="P199" s="3"/>
      <c r="Q199" s="3"/>
      <c r="R199" s="3"/>
      <c r="S199" s="3"/>
      <c r="T199" s="3"/>
      <c r="U199" s="3"/>
      <c r="V199" s="3"/>
    </row>
    <row r="200" ht="13.5" customHeight="1">
      <c r="A200" s="40"/>
      <c r="B200" s="40"/>
      <c r="C200" s="40"/>
      <c r="D200" s="40"/>
      <c r="E200" s="40"/>
      <c r="F200" s="40"/>
      <c r="G200" s="40"/>
      <c r="H200" s="40"/>
      <c r="I200" s="40"/>
      <c r="J200" s="40"/>
      <c r="K200" s="40"/>
      <c r="L200" s="3"/>
      <c r="M200" s="3"/>
      <c r="N200" s="3"/>
      <c r="O200" s="3"/>
      <c r="P200" s="3"/>
      <c r="Q200" s="3"/>
      <c r="R200" s="3"/>
      <c r="S200" s="3"/>
      <c r="T200" s="3"/>
      <c r="U200" s="3"/>
      <c r="V200" s="3"/>
    </row>
    <row r="201" ht="13.5" customHeight="1">
      <c r="A201" s="40"/>
      <c r="B201" s="40"/>
      <c r="C201" s="40"/>
      <c r="D201" s="40"/>
      <c r="E201" s="40"/>
      <c r="F201" s="40"/>
      <c r="G201" s="40"/>
      <c r="H201" s="40"/>
      <c r="I201" s="40"/>
      <c r="J201" s="40"/>
      <c r="K201" s="40"/>
      <c r="L201" s="3"/>
      <c r="M201" s="3"/>
      <c r="N201" s="3"/>
      <c r="O201" s="3"/>
      <c r="P201" s="3"/>
      <c r="Q201" s="3"/>
      <c r="R201" s="3"/>
      <c r="S201" s="3"/>
      <c r="T201" s="3"/>
      <c r="U201" s="3"/>
      <c r="V201" s="3"/>
    </row>
    <row r="202" ht="13.5" customHeight="1">
      <c r="A202" s="40"/>
      <c r="B202" s="40"/>
      <c r="C202" s="40"/>
      <c r="D202" s="40"/>
      <c r="E202" s="40"/>
      <c r="F202" s="40"/>
      <c r="G202" s="40"/>
      <c r="H202" s="40"/>
      <c r="I202" s="40"/>
      <c r="J202" s="40"/>
      <c r="K202" s="40"/>
      <c r="L202" s="3"/>
      <c r="M202" s="3"/>
      <c r="N202" s="3"/>
      <c r="O202" s="3"/>
      <c r="P202" s="3"/>
      <c r="Q202" s="3"/>
      <c r="R202" s="3"/>
      <c r="S202" s="3"/>
      <c r="T202" s="3"/>
      <c r="U202" s="3"/>
      <c r="V202" s="3"/>
    </row>
    <row r="203" ht="13.5" customHeight="1">
      <c r="A203" s="40"/>
      <c r="B203" s="40"/>
      <c r="C203" s="40"/>
      <c r="D203" s="40"/>
      <c r="E203" s="40"/>
      <c r="F203" s="40"/>
      <c r="G203" s="40"/>
      <c r="H203" s="40"/>
      <c r="I203" s="40"/>
      <c r="J203" s="40"/>
      <c r="K203" s="40"/>
      <c r="L203" s="3"/>
      <c r="M203" s="3"/>
      <c r="N203" s="3"/>
      <c r="O203" s="3"/>
      <c r="P203" s="3"/>
      <c r="Q203" s="3"/>
      <c r="R203" s="3"/>
      <c r="S203" s="3"/>
      <c r="T203" s="3"/>
      <c r="U203" s="3"/>
      <c r="V203" s="3"/>
    </row>
    <row r="204" ht="13.5" customHeight="1">
      <c r="A204" s="40"/>
      <c r="B204" s="40"/>
      <c r="C204" s="40"/>
      <c r="D204" s="40"/>
      <c r="E204" s="40"/>
      <c r="F204" s="40"/>
      <c r="G204" s="40"/>
      <c r="H204" s="40"/>
      <c r="I204" s="40"/>
      <c r="J204" s="40"/>
      <c r="K204" s="40"/>
      <c r="L204" s="3"/>
      <c r="M204" s="3"/>
      <c r="N204" s="3"/>
      <c r="O204" s="3"/>
      <c r="P204" s="3"/>
      <c r="Q204" s="3"/>
      <c r="R204" s="3"/>
      <c r="S204" s="3"/>
      <c r="T204" s="3"/>
      <c r="U204" s="3"/>
      <c r="V204" s="3"/>
    </row>
    <row r="205" ht="13.5" customHeight="1">
      <c r="A205" s="40"/>
      <c r="B205" s="40"/>
      <c r="C205" s="40"/>
      <c r="D205" s="40"/>
      <c r="E205" s="40"/>
      <c r="F205" s="40"/>
      <c r="G205" s="40"/>
      <c r="H205" s="40"/>
      <c r="I205" s="40"/>
      <c r="J205" s="40"/>
      <c r="K205" s="40"/>
      <c r="L205" s="3"/>
      <c r="M205" s="3"/>
      <c r="N205" s="3"/>
      <c r="O205" s="3"/>
      <c r="P205" s="3"/>
      <c r="Q205" s="3"/>
      <c r="R205" s="3"/>
      <c r="S205" s="3"/>
      <c r="T205" s="3"/>
      <c r="U205" s="3"/>
      <c r="V205" s="3"/>
    </row>
    <row r="206" ht="13.5" customHeight="1">
      <c r="A206" s="40"/>
      <c r="B206" s="40"/>
      <c r="C206" s="40"/>
      <c r="D206" s="40"/>
      <c r="E206" s="40"/>
      <c r="F206" s="40"/>
      <c r="G206" s="40"/>
      <c r="H206" s="40"/>
      <c r="I206" s="40"/>
      <c r="J206" s="40"/>
      <c r="K206" s="40"/>
      <c r="L206" s="3"/>
      <c r="M206" s="3"/>
      <c r="N206" s="3"/>
      <c r="O206" s="3"/>
      <c r="P206" s="3"/>
      <c r="Q206" s="3"/>
      <c r="R206" s="3"/>
      <c r="S206" s="3"/>
      <c r="T206" s="3"/>
      <c r="U206" s="3"/>
      <c r="V206" s="3"/>
    </row>
    <row r="207" ht="13.5" customHeight="1">
      <c r="A207" s="40"/>
      <c r="B207" s="40"/>
      <c r="C207" s="40"/>
      <c r="D207" s="40"/>
      <c r="E207" s="40"/>
      <c r="F207" s="40"/>
      <c r="G207" s="40"/>
      <c r="H207" s="40"/>
      <c r="I207" s="40"/>
      <c r="J207" s="40"/>
      <c r="K207" s="40"/>
      <c r="L207" s="3"/>
      <c r="M207" s="3"/>
      <c r="N207" s="3"/>
      <c r="O207" s="3"/>
      <c r="P207" s="3"/>
      <c r="Q207" s="3"/>
      <c r="R207" s="3"/>
      <c r="S207" s="3"/>
      <c r="T207" s="3"/>
      <c r="U207" s="3"/>
      <c r="V207" s="3"/>
    </row>
    <row r="208" ht="13.5" customHeight="1">
      <c r="A208" s="40"/>
      <c r="B208" s="40"/>
      <c r="C208" s="40"/>
      <c r="D208" s="40"/>
      <c r="E208" s="40"/>
      <c r="F208" s="40"/>
      <c r="G208" s="40"/>
      <c r="H208" s="40"/>
      <c r="I208" s="40"/>
      <c r="J208" s="40"/>
      <c r="K208" s="40"/>
      <c r="L208" s="3"/>
      <c r="M208" s="3"/>
      <c r="N208" s="3"/>
      <c r="O208" s="3"/>
      <c r="P208" s="3"/>
      <c r="Q208" s="3"/>
      <c r="R208" s="3"/>
      <c r="S208" s="3"/>
      <c r="T208" s="3"/>
      <c r="U208" s="3"/>
      <c r="V208" s="3"/>
    </row>
    <row r="209" ht="13.5" customHeight="1">
      <c r="A209" s="40"/>
      <c r="B209" s="40"/>
      <c r="C209" s="40"/>
      <c r="D209" s="40"/>
      <c r="E209" s="40"/>
      <c r="F209" s="40"/>
      <c r="G209" s="40"/>
      <c r="H209" s="40"/>
      <c r="I209" s="40"/>
      <c r="J209" s="40"/>
      <c r="K209" s="40"/>
      <c r="L209" s="3"/>
      <c r="M209" s="3"/>
      <c r="N209" s="3"/>
      <c r="O209" s="3"/>
      <c r="P209" s="3"/>
      <c r="Q209" s="3"/>
      <c r="R209" s="3"/>
      <c r="S209" s="3"/>
      <c r="T209" s="3"/>
      <c r="U209" s="3"/>
      <c r="V209" s="3"/>
    </row>
    <row r="210" ht="13.5" customHeight="1">
      <c r="A210" s="40"/>
      <c r="B210" s="40"/>
      <c r="C210" s="40"/>
      <c r="D210" s="40"/>
      <c r="E210" s="40"/>
      <c r="F210" s="40"/>
      <c r="G210" s="40"/>
      <c r="H210" s="40"/>
      <c r="I210" s="40"/>
      <c r="J210" s="40"/>
      <c r="K210" s="40"/>
      <c r="L210" s="3"/>
      <c r="M210" s="3"/>
      <c r="N210" s="3"/>
      <c r="O210" s="3"/>
      <c r="P210" s="3"/>
      <c r="Q210" s="3"/>
      <c r="R210" s="3"/>
      <c r="S210" s="3"/>
      <c r="T210" s="3"/>
      <c r="U210" s="3"/>
      <c r="V210" s="3"/>
    </row>
    <row r="211" ht="13.5" customHeight="1">
      <c r="A211" s="40"/>
      <c r="B211" s="40"/>
      <c r="C211" s="40"/>
      <c r="D211" s="40"/>
      <c r="E211" s="40"/>
      <c r="F211" s="40"/>
      <c r="G211" s="40"/>
      <c r="H211" s="40"/>
      <c r="I211" s="40"/>
      <c r="J211" s="40"/>
      <c r="K211" s="40"/>
      <c r="L211" s="3"/>
      <c r="M211" s="3"/>
      <c r="N211" s="3"/>
      <c r="O211" s="3"/>
      <c r="P211" s="3"/>
      <c r="Q211" s="3"/>
      <c r="R211" s="3"/>
      <c r="S211" s="3"/>
      <c r="T211" s="3"/>
      <c r="U211" s="3"/>
      <c r="V211" s="3"/>
    </row>
    <row r="212" ht="13.5" customHeight="1">
      <c r="A212" s="40"/>
      <c r="B212" s="40"/>
      <c r="C212" s="40"/>
      <c r="D212" s="40"/>
      <c r="E212" s="40"/>
      <c r="F212" s="40"/>
      <c r="G212" s="40"/>
      <c r="H212" s="40"/>
      <c r="I212" s="40"/>
      <c r="J212" s="40"/>
      <c r="K212" s="40"/>
      <c r="L212" s="3"/>
      <c r="M212" s="3"/>
      <c r="N212" s="3"/>
      <c r="O212" s="3"/>
      <c r="P212" s="3"/>
      <c r="Q212" s="3"/>
      <c r="R212" s="3"/>
      <c r="S212" s="3"/>
      <c r="T212" s="3"/>
      <c r="U212" s="3"/>
      <c r="V212" s="3"/>
    </row>
    <row r="213" ht="13.5" customHeight="1">
      <c r="A213" s="40"/>
      <c r="B213" s="40"/>
      <c r="C213" s="40"/>
      <c r="D213" s="40"/>
      <c r="E213" s="40"/>
      <c r="F213" s="40"/>
      <c r="G213" s="40"/>
      <c r="H213" s="40"/>
      <c r="I213" s="40"/>
      <c r="J213" s="40"/>
      <c r="K213" s="40"/>
      <c r="L213" s="3"/>
      <c r="M213" s="3"/>
      <c r="N213" s="3"/>
      <c r="O213" s="3"/>
      <c r="P213" s="3"/>
      <c r="Q213" s="3"/>
      <c r="R213" s="3"/>
      <c r="S213" s="3"/>
      <c r="T213" s="3"/>
      <c r="U213" s="3"/>
      <c r="V213" s="3"/>
    </row>
    <row r="214" ht="13.5" customHeight="1">
      <c r="A214" s="40"/>
      <c r="B214" s="40"/>
      <c r="C214" s="40"/>
      <c r="D214" s="40"/>
      <c r="E214" s="40"/>
      <c r="F214" s="40"/>
      <c r="G214" s="40"/>
      <c r="H214" s="40"/>
      <c r="I214" s="40"/>
      <c r="J214" s="40"/>
      <c r="K214" s="40"/>
      <c r="L214" s="3"/>
      <c r="M214" s="3"/>
      <c r="N214" s="3"/>
      <c r="O214" s="3"/>
      <c r="P214" s="3"/>
      <c r="Q214" s="3"/>
      <c r="R214" s="3"/>
      <c r="S214" s="3"/>
      <c r="T214" s="3"/>
      <c r="U214" s="3"/>
      <c r="V214" s="3"/>
    </row>
    <row r="215" ht="13.5" customHeight="1">
      <c r="A215" s="40"/>
      <c r="B215" s="40"/>
      <c r="C215" s="40"/>
      <c r="D215" s="40"/>
      <c r="E215" s="40"/>
      <c r="F215" s="40"/>
      <c r="G215" s="40"/>
      <c r="H215" s="40"/>
      <c r="I215" s="40"/>
      <c r="J215" s="40"/>
      <c r="K215" s="40"/>
      <c r="L215" s="3"/>
      <c r="M215" s="3"/>
      <c r="N215" s="3"/>
      <c r="O215" s="3"/>
      <c r="P215" s="3"/>
      <c r="Q215" s="3"/>
      <c r="R215" s="3"/>
      <c r="S215" s="3"/>
      <c r="T215" s="3"/>
      <c r="U215" s="3"/>
      <c r="V215" s="3"/>
    </row>
    <row r="216" ht="13.5" customHeight="1">
      <c r="A216" s="40"/>
      <c r="B216" s="40"/>
      <c r="C216" s="40"/>
      <c r="D216" s="40"/>
      <c r="E216" s="40"/>
      <c r="F216" s="40"/>
      <c r="G216" s="40"/>
      <c r="H216" s="40"/>
      <c r="I216" s="40"/>
      <c r="J216" s="40"/>
      <c r="K216" s="40"/>
      <c r="L216" s="3"/>
      <c r="M216" s="3"/>
      <c r="N216" s="3"/>
      <c r="O216" s="3"/>
      <c r="P216" s="3"/>
      <c r="Q216" s="3"/>
      <c r="R216" s="3"/>
      <c r="S216" s="3"/>
      <c r="T216" s="3"/>
      <c r="U216" s="3"/>
      <c r="V216" s="3"/>
    </row>
    <row r="217" ht="13.5" customHeight="1">
      <c r="A217" s="40"/>
      <c r="B217" s="40"/>
      <c r="C217" s="40"/>
      <c r="D217" s="40"/>
      <c r="E217" s="40"/>
      <c r="F217" s="40"/>
      <c r="G217" s="40"/>
      <c r="H217" s="40"/>
      <c r="I217" s="40"/>
      <c r="J217" s="40"/>
      <c r="K217" s="40"/>
      <c r="L217" s="3"/>
      <c r="M217" s="3"/>
      <c r="N217" s="3"/>
      <c r="O217" s="3"/>
      <c r="P217" s="3"/>
      <c r="Q217" s="3"/>
      <c r="R217" s="3"/>
      <c r="S217" s="3"/>
      <c r="T217" s="3"/>
      <c r="U217" s="3"/>
      <c r="V217" s="3"/>
    </row>
    <row r="218" ht="13.5" customHeight="1">
      <c r="A218" s="40"/>
      <c r="B218" s="40"/>
      <c r="C218" s="40"/>
      <c r="D218" s="40"/>
      <c r="E218" s="40"/>
      <c r="F218" s="40"/>
      <c r="G218" s="40"/>
      <c r="H218" s="40"/>
      <c r="I218" s="40"/>
      <c r="J218" s="40"/>
      <c r="K218" s="40"/>
      <c r="L218" s="3"/>
      <c r="M218" s="3"/>
      <c r="N218" s="3"/>
      <c r="O218" s="3"/>
      <c r="P218" s="3"/>
      <c r="Q218" s="3"/>
      <c r="R218" s="3"/>
      <c r="S218" s="3"/>
      <c r="T218" s="3"/>
      <c r="U218" s="3"/>
      <c r="V218" s="3"/>
    </row>
    <row r="219" ht="13.5" customHeight="1">
      <c r="A219" s="40"/>
      <c r="B219" s="40"/>
      <c r="C219" s="40"/>
      <c r="D219" s="40"/>
      <c r="E219" s="40"/>
      <c r="F219" s="40"/>
      <c r="G219" s="40"/>
      <c r="H219" s="40"/>
      <c r="I219" s="40"/>
      <c r="J219" s="40"/>
      <c r="K219" s="40"/>
      <c r="L219" s="3"/>
      <c r="M219" s="3"/>
      <c r="N219" s="3"/>
      <c r="O219" s="3"/>
      <c r="P219" s="3"/>
      <c r="Q219" s="3"/>
      <c r="R219" s="3"/>
      <c r="S219" s="3"/>
      <c r="T219" s="3"/>
      <c r="U219" s="3"/>
      <c r="V219" s="3"/>
    </row>
    <row r="220" ht="13.5" customHeight="1">
      <c r="A220" s="40"/>
      <c r="B220" s="40"/>
      <c r="C220" s="40"/>
      <c r="D220" s="40"/>
      <c r="E220" s="40"/>
      <c r="F220" s="40"/>
      <c r="G220" s="40"/>
      <c r="H220" s="40"/>
      <c r="I220" s="40"/>
      <c r="J220" s="40"/>
      <c r="K220" s="40"/>
      <c r="L220" s="3"/>
      <c r="M220" s="3"/>
      <c r="N220" s="3"/>
      <c r="O220" s="3"/>
      <c r="P220" s="3"/>
      <c r="Q220" s="3"/>
      <c r="R220" s="3"/>
      <c r="S220" s="3"/>
      <c r="T220" s="3"/>
      <c r="U220" s="3"/>
      <c r="V220" s="3"/>
    </row>
    <row r="221" ht="13.5" customHeight="1">
      <c r="A221" s="40"/>
      <c r="B221" s="40"/>
      <c r="C221" s="40"/>
      <c r="D221" s="40"/>
      <c r="E221" s="40"/>
      <c r="F221" s="40"/>
      <c r="G221" s="40"/>
      <c r="H221" s="40"/>
      <c r="I221" s="40"/>
      <c r="J221" s="40"/>
      <c r="K221" s="40"/>
      <c r="L221" s="3"/>
      <c r="M221" s="3"/>
      <c r="N221" s="3"/>
      <c r="O221" s="3"/>
      <c r="P221" s="3"/>
      <c r="Q221" s="3"/>
      <c r="R221" s="3"/>
      <c r="S221" s="3"/>
      <c r="T221" s="3"/>
      <c r="U221" s="3"/>
      <c r="V221" s="3"/>
    </row>
    <row r="222" ht="13.5" customHeight="1">
      <c r="A222" s="40"/>
      <c r="B222" s="40"/>
      <c r="C222" s="40"/>
      <c r="D222" s="40"/>
      <c r="E222" s="40"/>
      <c r="F222" s="40"/>
      <c r="G222" s="40"/>
      <c r="H222" s="40"/>
      <c r="I222" s="40"/>
      <c r="J222" s="40"/>
      <c r="K222" s="40"/>
      <c r="L222" s="3"/>
      <c r="M222" s="3"/>
      <c r="N222" s="3"/>
      <c r="O222" s="3"/>
      <c r="P222" s="3"/>
      <c r="Q222" s="3"/>
      <c r="R222" s="3"/>
      <c r="S222" s="3"/>
      <c r="T222" s="3"/>
      <c r="U222" s="3"/>
      <c r="V222" s="3"/>
    </row>
    <row r="223" ht="13.5" customHeight="1">
      <c r="A223" s="40"/>
      <c r="B223" s="40"/>
      <c r="C223" s="40"/>
      <c r="D223" s="40"/>
      <c r="E223" s="40"/>
      <c r="F223" s="40"/>
      <c r="G223" s="40"/>
      <c r="H223" s="40"/>
      <c r="I223" s="40"/>
      <c r="J223" s="40"/>
      <c r="K223" s="40"/>
      <c r="L223" s="3"/>
      <c r="M223" s="3"/>
      <c r="N223" s="3"/>
      <c r="O223" s="3"/>
      <c r="P223" s="3"/>
      <c r="Q223" s="3"/>
      <c r="R223" s="3"/>
      <c r="S223" s="3"/>
      <c r="T223" s="3"/>
      <c r="U223" s="3"/>
      <c r="V223" s="3"/>
    </row>
    <row r="224" ht="13.5" customHeight="1">
      <c r="A224" s="40"/>
      <c r="B224" s="40"/>
      <c r="C224" s="40"/>
      <c r="D224" s="40"/>
      <c r="E224" s="40"/>
      <c r="F224" s="40"/>
      <c r="G224" s="40"/>
      <c r="H224" s="40"/>
      <c r="I224" s="40"/>
      <c r="J224" s="40"/>
      <c r="K224" s="40"/>
      <c r="L224" s="3"/>
      <c r="M224" s="3"/>
      <c r="N224" s="3"/>
      <c r="O224" s="3"/>
      <c r="P224" s="3"/>
      <c r="Q224" s="3"/>
      <c r="R224" s="3"/>
      <c r="S224" s="3"/>
      <c r="T224" s="3"/>
      <c r="U224" s="3"/>
      <c r="V224" s="3"/>
    </row>
    <row r="225" ht="13.5" customHeight="1">
      <c r="A225" s="40"/>
      <c r="B225" s="40"/>
      <c r="C225" s="40"/>
      <c r="D225" s="40"/>
      <c r="E225" s="40"/>
      <c r="F225" s="40"/>
      <c r="G225" s="40"/>
      <c r="H225" s="40"/>
      <c r="I225" s="40"/>
      <c r="J225" s="40"/>
      <c r="K225" s="40"/>
      <c r="L225" s="3"/>
      <c r="M225" s="3"/>
      <c r="N225" s="3"/>
      <c r="O225" s="3"/>
      <c r="P225" s="3"/>
      <c r="Q225" s="3"/>
      <c r="R225" s="3"/>
      <c r="S225" s="3"/>
      <c r="T225" s="3"/>
      <c r="U225" s="3"/>
      <c r="V225" s="3"/>
    </row>
    <row r="226" ht="13.5" customHeight="1">
      <c r="A226" s="40"/>
      <c r="B226" s="40"/>
      <c r="C226" s="40"/>
      <c r="D226" s="40"/>
      <c r="E226" s="40"/>
      <c r="F226" s="40"/>
      <c r="G226" s="40"/>
      <c r="H226" s="40"/>
      <c r="I226" s="40"/>
      <c r="J226" s="40"/>
      <c r="K226" s="40"/>
      <c r="L226" s="3"/>
      <c r="M226" s="3"/>
      <c r="N226" s="3"/>
      <c r="O226" s="3"/>
      <c r="P226" s="3"/>
      <c r="Q226" s="3"/>
      <c r="R226" s="3"/>
      <c r="S226" s="3"/>
      <c r="T226" s="3"/>
      <c r="U226" s="3"/>
      <c r="V226" s="3"/>
    </row>
    <row r="227" ht="13.5" customHeight="1">
      <c r="A227" s="40"/>
      <c r="B227" s="40"/>
      <c r="C227" s="40"/>
      <c r="D227" s="40"/>
      <c r="E227" s="40"/>
      <c r="F227" s="40"/>
      <c r="G227" s="40"/>
      <c r="H227" s="40"/>
      <c r="I227" s="40"/>
      <c r="J227" s="40"/>
      <c r="K227" s="40"/>
      <c r="L227" s="3"/>
      <c r="M227" s="3"/>
      <c r="N227" s="3"/>
      <c r="O227" s="3"/>
      <c r="P227" s="3"/>
      <c r="Q227" s="3"/>
      <c r="R227" s="3"/>
      <c r="S227" s="3"/>
      <c r="T227" s="3"/>
      <c r="U227" s="3"/>
      <c r="V227" s="3"/>
    </row>
    <row r="228" ht="13.5" customHeight="1">
      <c r="A228" s="40"/>
      <c r="B228" s="40"/>
      <c r="C228" s="40"/>
      <c r="D228" s="40"/>
      <c r="E228" s="40"/>
      <c r="F228" s="40"/>
      <c r="G228" s="40"/>
      <c r="H228" s="40"/>
      <c r="I228" s="40"/>
      <c r="J228" s="40"/>
      <c r="K228" s="40"/>
      <c r="L228" s="3"/>
      <c r="M228" s="3"/>
      <c r="N228" s="3"/>
      <c r="O228" s="3"/>
      <c r="P228" s="3"/>
      <c r="Q228" s="3"/>
      <c r="R228" s="3"/>
      <c r="S228" s="3"/>
      <c r="T228" s="3"/>
      <c r="U228" s="3"/>
      <c r="V228" s="3"/>
    </row>
    <row r="229" ht="13.5" customHeight="1">
      <c r="A229" s="40"/>
      <c r="B229" s="40"/>
      <c r="C229" s="40"/>
      <c r="D229" s="40"/>
      <c r="E229" s="40"/>
      <c r="F229" s="40"/>
      <c r="G229" s="40"/>
      <c r="H229" s="40"/>
      <c r="I229" s="40"/>
      <c r="J229" s="40"/>
      <c r="K229" s="40"/>
      <c r="L229" s="3"/>
      <c r="M229" s="3"/>
      <c r="N229" s="3"/>
      <c r="O229" s="3"/>
      <c r="P229" s="3"/>
      <c r="Q229" s="3"/>
      <c r="R229" s="3"/>
      <c r="S229" s="3"/>
      <c r="T229" s="3"/>
      <c r="U229" s="3"/>
      <c r="V229" s="3"/>
    </row>
    <row r="230" ht="13.5" customHeight="1">
      <c r="A230" s="40"/>
      <c r="B230" s="40"/>
      <c r="C230" s="40"/>
      <c r="D230" s="40"/>
      <c r="E230" s="40"/>
      <c r="F230" s="40"/>
      <c r="G230" s="40"/>
      <c r="H230" s="40"/>
      <c r="I230" s="40"/>
      <c r="J230" s="40"/>
      <c r="K230" s="40"/>
      <c r="L230" s="3"/>
      <c r="M230" s="3"/>
      <c r="N230" s="3"/>
      <c r="O230" s="3"/>
      <c r="P230" s="3"/>
      <c r="Q230" s="3"/>
      <c r="R230" s="3"/>
      <c r="S230" s="3"/>
      <c r="T230" s="3"/>
      <c r="U230" s="3"/>
      <c r="V230" s="3"/>
    </row>
    <row r="231" ht="13.5" customHeight="1">
      <c r="A231" s="40"/>
      <c r="B231" s="40"/>
      <c r="C231" s="40"/>
      <c r="D231" s="40"/>
      <c r="E231" s="40"/>
      <c r="F231" s="40"/>
      <c r="G231" s="40"/>
      <c r="H231" s="40"/>
      <c r="I231" s="40"/>
      <c r="J231" s="40"/>
      <c r="K231" s="40"/>
      <c r="L231" s="3"/>
      <c r="M231" s="3"/>
      <c r="N231" s="3"/>
      <c r="O231" s="3"/>
      <c r="P231" s="3"/>
      <c r="Q231" s="3"/>
      <c r="R231" s="3"/>
      <c r="S231" s="3"/>
      <c r="T231" s="3"/>
      <c r="U231" s="3"/>
      <c r="V231" s="3"/>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3" width="6.63"/>
    <col customWidth="1" min="4" max="4" width="6.75"/>
    <col customWidth="1" min="5" max="5" width="13.5"/>
    <col customWidth="1" min="6" max="6" width="4.75"/>
    <col customWidth="1" min="7" max="12" width="9.5"/>
    <col customWidth="1" min="13" max="13" width="2.5"/>
    <col customWidth="1" min="14" max="15" width="3.63"/>
    <col customWidth="1" min="16" max="16" width="2.5"/>
    <col customWidth="1" min="17" max="17" width="16.38"/>
    <col customWidth="1" min="18" max="20" width="6.63"/>
    <col customWidth="1" min="21" max="21" width="6.75"/>
    <col customWidth="1" min="22" max="22" width="13.5"/>
    <col customWidth="1" min="23" max="23" width="4.75"/>
    <col customWidth="1" min="24" max="29" width="9.5"/>
    <col customWidth="1" min="30" max="30" width="2.5"/>
    <col customWidth="1" min="31" max="32" width="3.63"/>
    <col customWidth="1" min="33" max="33" width="2.5"/>
    <col customWidth="1" min="34" max="34" width="16.38"/>
  </cols>
  <sheetData>
    <row r="1" ht="30.0" customHeight="1">
      <c r="A1" s="310" t="str">
        <f>Score!$A$1</f>
        <v>Minnesota Roller Derby</v>
      </c>
      <c r="B1" s="204"/>
      <c r="C1" s="204"/>
      <c r="D1" s="204"/>
      <c r="E1" s="204"/>
      <c r="F1" s="204"/>
      <c r="G1" s="204"/>
      <c r="H1" s="205" t="str">
        <f>IF(ISBLANK(IGRF!$B$12), "", IGRF!$B$12)</f>
        <v>Black</v>
      </c>
      <c r="I1" s="148"/>
      <c r="J1" s="311">
        <f>IF(ISBLANK(IGRF!$B$7), "", IGRF!$B$7)</f>
        <v>45101</v>
      </c>
      <c r="K1" s="163"/>
      <c r="L1" s="207"/>
      <c r="M1" s="148"/>
      <c r="N1" s="148"/>
      <c r="O1" s="148"/>
      <c r="P1" s="148"/>
      <c r="Q1" s="148"/>
      <c r="R1" s="310" t="str">
        <f>Score!$T$1</f>
        <v>Ann Arbor Roller Derby</v>
      </c>
      <c r="S1" s="204"/>
      <c r="T1" s="204"/>
      <c r="U1" s="204"/>
      <c r="V1" s="204"/>
      <c r="W1" s="204"/>
      <c r="X1" s="204"/>
      <c r="Y1" s="205" t="str">
        <f>IF(ISBLANK(IGRF!$I$12), "", IGRF!$I$12)</f>
        <v>White</v>
      </c>
      <c r="Z1" s="148"/>
      <c r="AA1" s="311">
        <f>IF(ISBLANK(IGRF!$B$7), "", IGRF!$B$7)</f>
        <v>45101</v>
      </c>
      <c r="AB1" s="163"/>
      <c r="AC1" s="207"/>
      <c r="AD1" s="148"/>
      <c r="AE1" s="148"/>
      <c r="AF1" s="148"/>
      <c r="AG1" s="148"/>
      <c r="AH1" s="148"/>
    </row>
    <row r="2" ht="11.25" customHeight="1">
      <c r="A2" s="211"/>
      <c r="B2" s="19"/>
      <c r="C2" s="19"/>
      <c r="D2" s="19"/>
      <c r="E2" s="19"/>
      <c r="F2" s="19"/>
      <c r="G2" s="19"/>
      <c r="H2" s="711" t="s">
        <v>206</v>
      </c>
      <c r="I2" s="67"/>
      <c r="J2" s="712" t="s">
        <v>207</v>
      </c>
      <c r="K2" s="67"/>
      <c r="L2" s="713" t="s">
        <v>184</v>
      </c>
      <c r="M2" s="145"/>
      <c r="N2" s="145"/>
      <c r="O2" s="145"/>
      <c r="P2" s="145"/>
      <c r="Q2" s="714" t="str">
        <f>IF(ISBLANK(IGRF!$L$3), "", "GAME " &amp; IGRF!$L$3)</f>
        <v>GAME Sat 4</v>
      </c>
      <c r="R2" s="211"/>
      <c r="S2" s="19"/>
      <c r="T2" s="19"/>
      <c r="U2" s="19"/>
      <c r="V2" s="19"/>
      <c r="W2" s="19"/>
      <c r="X2" s="19"/>
      <c r="Y2" s="711" t="s">
        <v>206</v>
      </c>
      <c r="Z2" s="67"/>
      <c r="AA2" s="712" t="s">
        <v>207</v>
      </c>
      <c r="AB2" s="67"/>
      <c r="AC2" s="713" t="s">
        <v>184</v>
      </c>
      <c r="AD2" s="145"/>
      <c r="AE2" s="145"/>
      <c r="AF2" s="145"/>
      <c r="AG2" s="145"/>
      <c r="AH2" s="714" t="str">
        <f t="shared" ref="AH2:AH3" si="1">Q2</f>
        <v>GAME Sat 4</v>
      </c>
    </row>
    <row r="3" ht="25.5" customHeight="1">
      <c r="A3" s="715" t="s">
        <v>369</v>
      </c>
      <c r="B3" s="716" t="s">
        <v>370</v>
      </c>
      <c r="C3" s="717" t="s">
        <v>371</v>
      </c>
      <c r="D3" s="716" t="s">
        <v>372</v>
      </c>
      <c r="E3" s="716" t="s">
        <v>373</v>
      </c>
      <c r="F3" s="716" t="s">
        <v>374</v>
      </c>
      <c r="G3" s="716" t="s">
        <v>375</v>
      </c>
      <c r="H3" s="716" t="s">
        <v>376</v>
      </c>
      <c r="I3" s="716" t="s">
        <v>377</v>
      </c>
      <c r="J3" s="718" t="s">
        <v>378</v>
      </c>
      <c r="K3" s="42"/>
      <c r="L3" s="43"/>
      <c r="M3" s="410"/>
      <c r="N3" s="719" t="s">
        <v>370</v>
      </c>
      <c r="O3" s="52"/>
      <c r="P3" s="410"/>
      <c r="Q3" s="720" t="s">
        <v>361</v>
      </c>
      <c r="R3" s="715" t="s">
        <v>369</v>
      </c>
      <c r="S3" s="716" t="s">
        <v>370</v>
      </c>
      <c r="T3" s="717" t="s">
        <v>371</v>
      </c>
      <c r="U3" s="716" t="s">
        <v>372</v>
      </c>
      <c r="V3" s="716" t="s">
        <v>373</v>
      </c>
      <c r="W3" s="716" t="s">
        <v>374</v>
      </c>
      <c r="X3" s="716" t="s">
        <v>375</v>
      </c>
      <c r="Y3" s="716" t="s">
        <v>376</v>
      </c>
      <c r="Z3" s="716" t="s">
        <v>377</v>
      </c>
      <c r="AA3" s="718" t="s">
        <v>378</v>
      </c>
      <c r="AB3" s="42"/>
      <c r="AC3" s="43"/>
      <c r="AD3" s="410"/>
      <c r="AE3" s="719" t="s">
        <v>370</v>
      </c>
      <c r="AF3" s="52"/>
      <c r="AG3" s="410"/>
      <c r="AH3" s="720" t="str">
        <f t="shared" si="1"/>
        <v>Total Penalties</v>
      </c>
    </row>
    <row r="4" ht="24.0" customHeight="1">
      <c r="A4" s="721"/>
      <c r="B4" s="722"/>
      <c r="C4" s="722"/>
      <c r="D4" s="723"/>
      <c r="E4" s="724"/>
      <c r="F4" s="723"/>
      <c r="G4" s="722"/>
      <c r="H4" s="722"/>
      <c r="I4" s="722"/>
      <c r="J4" s="723"/>
      <c r="K4" s="723"/>
      <c r="L4" s="725"/>
      <c r="M4" s="40"/>
      <c r="N4" s="643">
        <v>1.0</v>
      </c>
      <c r="O4" s="643">
        <f t="shared" ref="O4:O28" si="2">N4</f>
        <v>1</v>
      </c>
      <c r="P4" s="40"/>
      <c r="Q4" s="726" t="str">
        <f>IF(IGRF!B14="","",IGRF!B14)</f>
        <v>112*</v>
      </c>
      <c r="R4" s="721"/>
      <c r="S4" s="722"/>
      <c r="T4" s="722"/>
      <c r="U4" s="723"/>
      <c r="V4" s="724"/>
      <c r="W4" s="723"/>
      <c r="X4" s="722"/>
      <c r="Y4" s="722"/>
      <c r="Z4" s="722"/>
      <c r="AA4" s="723"/>
      <c r="AB4" s="723"/>
      <c r="AC4" s="725"/>
      <c r="AD4" s="40"/>
      <c r="AE4" s="643">
        <v>1.0</v>
      </c>
      <c r="AF4" s="643">
        <f t="shared" ref="AF4:AF28" si="3">AE4</f>
        <v>1</v>
      </c>
      <c r="AG4" s="40"/>
      <c r="AH4" s="726" t="str">
        <f>IF(IGRF!I14="","",IGRF!I14)</f>
        <v>10</v>
      </c>
    </row>
    <row r="5" ht="24.0" customHeight="1">
      <c r="A5" s="727"/>
      <c r="B5" s="647"/>
      <c r="C5" s="647"/>
      <c r="D5" s="652"/>
      <c r="E5" s="728"/>
      <c r="F5" s="652"/>
      <c r="G5" s="647"/>
      <c r="H5" s="647"/>
      <c r="I5" s="647"/>
      <c r="J5" s="652"/>
      <c r="K5" s="652"/>
      <c r="L5" s="729"/>
      <c r="M5" s="40"/>
      <c r="N5" s="643">
        <f t="shared" ref="N5:N28" si="4">N4+1</f>
        <v>2</v>
      </c>
      <c r="O5" s="643">
        <f t="shared" si="2"/>
        <v>2</v>
      </c>
      <c r="P5" s="40"/>
      <c r="Q5" s="730"/>
      <c r="R5" s="727"/>
      <c r="S5" s="647"/>
      <c r="T5" s="647"/>
      <c r="U5" s="652"/>
      <c r="V5" s="728"/>
      <c r="W5" s="652"/>
      <c r="X5" s="647"/>
      <c r="Y5" s="647"/>
      <c r="Z5" s="647"/>
      <c r="AA5" s="652"/>
      <c r="AB5" s="652"/>
      <c r="AC5" s="729"/>
      <c r="AD5" s="40"/>
      <c r="AE5" s="643">
        <f t="shared" ref="AE5:AE28" si="5">AE4+1</f>
        <v>2</v>
      </c>
      <c r="AF5" s="643">
        <f t="shared" si="3"/>
        <v>2</v>
      </c>
      <c r="AG5" s="40"/>
      <c r="AH5" s="730"/>
    </row>
    <row r="6" ht="24.0" customHeight="1">
      <c r="A6" s="721"/>
      <c r="B6" s="722"/>
      <c r="C6" s="722"/>
      <c r="D6" s="723"/>
      <c r="E6" s="724"/>
      <c r="F6" s="723"/>
      <c r="G6" s="722"/>
      <c r="H6" s="722"/>
      <c r="I6" s="722"/>
      <c r="J6" s="723"/>
      <c r="K6" s="723"/>
      <c r="L6" s="725"/>
      <c r="M6" s="40"/>
      <c r="N6" s="643">
        <f t="shared" si="4"/>
        <v>3</v>
      </c>
      <c r="O6" s="643">
        <f t="shared" si="2"/>
        <v>3</v>
      </c>
      <c r="P6" s="40"/>
      <c r="Q6" s="726" t="str">
        <f>IF(IGRF!B15="","",IGRF!B15)</f>
        <v>1128</v>
      </c>
      <c r="R6" s="721"/>
      <c r="S6" s="722"/>
      <c r="T6" s="722"/>
      <c r="U6" s="723"/>
      <c r="V6" s="724"/>
      <c r="W6" s="723"/>
      <c r="X6" s="722"/>
      <c r="Y6" s="722"/>
      <c r="Z6" s="722"/>
      <c r="AA6" s="723"/>
      <c r="AB6" s="723"/>
      <c r="AC6" s="725"/>
      <c r="AD6" s="40"/>
      <c r="AE6" s="643">
        <f t="shared" si="5"/>
        <v>3</v>
      </c>
      <c r="AF6" s="643">
        <f t="shared" si="3"/>
        <v>3</v>
      </c>
      <c r="AG6" s="40"/>
      <c r="AH6" s="726" t="str">
        <f>IF(IGRF!I15="","",IGRF!I15)</f>
        <v>125</v>
      </c>
    </row>
    <row r="7" ht="24.0" customHeight="1">
      <c r="A7" s="727"/>
      <c r="B7" s="647"/>
      <c r="C7" s="647"/>
      <c r="D7" s="652"/>
      <c r="E7" s="728"/>
      <c r="F7" s="652"/>
      <c r="G7" s="647"/>
      <c r="H7" s="647"/>
      <c r="I7" s="647"/>
      <c r="J7" s="652"/>
      <c r="K7" s="652"/>
      <c r="L7" s="729"/>
      <c r="M7" s="40"/>
      <c r="N7" s="643">
        <f t="shared" si="4"/>
        <v>4</v>
      </c>
      <c r="O7" s="643">
        <f t="shared" si="2"/>
        <v>4</v>
      </c>
      <c r="P7" s="40"/>
      <c r="Q7" s="730"/>
      <c r="R7" s="727"/>
      <c r="S7" s="647"/>
      <c r="T7" s="647"/>
      <c r="U7" s="652"/>
      <c r="V7" s="728"/>
      <c r="W7" s="652"/>
      <c r="X7" s="647"/>
      <c r="Y7" s="647"/>
      <c r="Z7" s="647"/>
      <c r="AA7" s="652"/>
      <c r="AB7" s="652"/>
      <c r="AC7" s="729"/>
      <c r="AD7" s="40"/>
      <c r="AE7" s="643">
        <f t="shared" si="5"/>
        <v>4</v>
      </c>
      <c r="AF7" s="643">
        <f t="shared" si="3"/>
        <v>4</v>
      </c>
      <c r="AG7" s="40"/>
      <c r="AH7" s="730"/>
    </row>
    <row r="8" ht="24.0" customHeight="1">
      <c r="A8" s="721"/>
      <c r="B8" s="722"/>
      <c r="C8" s="722"/>
      <c r="D8" s="723"/>
      <c r="E8" s="724"/>
      <c r="F8" s="723"/>
      <c r="G8" s="722"/>
      <c r="H8" s="722"/>
      <c r="I8" s="722"/>
      <c r="J8" s="723"/>
      <c r="K8" s="723"/>
      <c r="L8" s="725"/>
      <c r="M8" s="40"/>
      <c r="N8" s="643">
        <f t="shared" si="4"/>
        <v>5</v>
      </c>
      <c r="O8" s="643">
        <f t="shared" si="2"/>
        <v>5</v>
      </c>
      <c r="P8" s="40"/>
      <c r="Q8" s="726" t="str">
        <f>IF(IGRF!B16="","",IGRF!B16)</f>
        <v>14</v>
      </c>
      <c r="R8" s="721"/>
      <c r="S8" s="722"/>
      <c r="T8" s="722"/>
      <c r="U8" s="723"/>
      <c r="V8" s="724"/>
      <c r="W8" s="723"/>
      <c r="X8" s="722"/>
      <c r="Y8" s="722"/>
      <c r="Z8" s="722"/>
      <c r="AA8" s="723"/>
      <c r="AB8" s="723"/>
      <c r="AC8" s="725"/>
      <c r="AD8" s="40"/>
      <c r="AE8" s="643">
        <f t="shared" si="5"/>
        <v>5</v>
      </c>
      <c r="AF8" s="643">
        <f t="shared" si="3"/>
        <v>5</v>
      </c>
      <c r="AG8" s="40"/>
      <c r="AH8" s="726" t="str">
        <f>IF(IGRF!I16="","",IGRF!I16)</f>
        <v>14</v>
      </c>
    </row>
    <row r="9" ht="24.0" customHeight="1">
      <c r="A9" s="727"/>
      <c r="B9" s="647"/>
      <c r="C9" s="647"/>
      <c r="D9" s="652"/>
      <c r="E9" s="728"/>
      <c r="F9" s="652"/>
      <c r="G9" s="647"/>
      <c r="H9" s="647"/>
      <c r="I9" s="647"/>
      <c r="J9" s="652"/>
      <c r="K9" s="652"/>
      <c r="L9" s="729"/>
      <c r="M9" s="40"/>
      <c r="N9" s="643">
        <f t="shared" si="4"/>
        <v>6</v>
      </c>
      <c r="O9" s="643">
        <f t="shared" si="2"/>
        <v>6</v>
      </c>
      <c r="P9" s="40"/>
      <c r="Q9" s="730"/>
      <c r="R9" s="727"/>
      <c r="S9" s="647"/>
      <c r="T9" s="647"/>
      <c r="U9" s="652"/>
      <c r="V9" s="728"/>
      <c r="W9" s="652"/>
      <c r="X9" s="647"/>
      <c r="Y9" s="647"/>
      <c r="Z9" s="647"/>
      <c r="AA9" s="652"/>
      <c r="AB9" s="652"/>
      <c r="AC9" s="729"/>
      <c r="AD9" s="40"/>
      <c r="AE9" s="643">
        <f t="shared" si="5"/>
        <v>6</v>
      </c>
      <c r="AF9" s="643">
        <f t="shared" si="3"/>
        <v>6</v>
      </c>
      <c r="AG9" s="40"/>
      <c r="AH9" s="730"/>
    </row>
    <row r="10" ht="24.0" customHeight="1">
      <c r="A10" s="721"/>
      <c r="B10" s="722"/>
      <c r="C10" s="722"/>
      <c r="D10" s="723"/>
      <c r="E10" s="724"/>
      <c r="F10" s="723"/>
      <c r="G10" s="722"/>
      <c r="H10" s="722"/>
      <c r="I10" s="722"/>
      <c r="J10" s="723"/>
      <c r="K10" s="723"/>
      <c r="L10" s="725"/>
      <c r="M10" s="40"/>
      <c r="N10" s="643">
        <f t="shared" si="4"/>
        <v>7</v>
      </c>
      <c r="O10" s="643">
        <f t="shared" si="2"/>
        <v>7</v>
      </c>
      <c r="P10" s="40"/>
      <c r="Q10" s="726" t="str">
        <f>IF(IGRF!B17="","",IGRF!B17)</f>
        <v>1618</v>
      </c>
      <c r="R10" s="721"/>
      <c r="S10" s="722"/>
      <c r="T10" s="722"/>
      <c r="U10" s="723"/>
      <c r="V10" s="724"/>
      <c r="W10" s="723"/>
      <c r="X10" s="722"/>
      <c r="Y10" s="722"/>
      <c r="Z10" s="722"/>
      <c r="AA10" s="723"/>
      <c r="AB10" s="723"/>
      <c r="AC10" s="725"/>
      <c r="AD10" s="40"/>
      <c r="AE10" s="643">
        <f t="shared" si="5"/>
        <v>7</v>
      </c>
      <c r="AF10" s="643">
        <f t="shared" si="3"/>
        <v>7</v>
      </c>
      <c r="AG10" s="40"/>
      <c r="AH10" s="726" t="str">
        <f>IF(IGRF!I17="","",IGRF!I17)</f>
        <v>15*</v>
      </c>
    </row>
    <row r="11" ht="24.0" customHeight="1">
      <c r="A11" s="727"/>
      <c r="B11" s="647"/>
      <c r="C11" s="647"/>
      <c r="D11" s="652"/>
      <c r="E11" s="728"/>
      <c r="F11" s="652"/>
      <c r="G11" s="647"/>
      <c r="H11" s="647"/>
      <c r="I11" s="647"/>
      <c r="J11" s="652"/>
      <c r="K11" s="652"/>
      <c r="L11" s="729"/>
      <c r="M11" s="40"/>
      <c r="N11" s="643">
        <f t="shared" si="4"/>
        <v>8</v>
      </c>
      <c r="O11" s="643">
        <f t="shared" si="2"/>
        <v>8</v>
      </c>
      <c r="P11" s="40"/>
      <c r="Q11" s="730"/>
      <c r="R11" s="727"/>
      <c r="S11" s="647"/>
      <c r="T11" s="647"/>
      <c r="U11" s="652"/>
      <c r="V11" s="728"/>
      <c r="W11" s="652"/>
      <c r="X11" s="647"/>
      <c r="Y11" s="647"/>
      <c r="Z11" s="647"/>
      <c r="AA11" s="652"/>
      <c r="AB11" s="652"/>
      <c r="AC11" s="729"/>
      <c r="AD11" s="40"/>
      <c r="AE11" s="643">
        <f t="shared" si="5"/>
        <v>8</v>
      </c>
      <c r="AF11" s="643">
        <f t="shared" si="3"/>
        <v>8</v>
      </c>
      <c r="AG11" s="40"/>
      <c r="AH11" s="730"/>
    </row>
    <row r="12" ht="24.0" customHeight="1">
      <c r="A12" s="721"/>
      <c r="B12" s="722"/>
      <c r="C12" s="722"/>
      <c r="D12" s="723"/>
      <c r="E12" s="724"/>
      <c r="F12" s="723"/>
      <c r="G12" s="722"/>
      <c r="H12" s="722"/>
      <c r="I12" s="722"/>
      <c r="J12" s="723"/>
      <c r="K12" s="723"/>
      <c r="L12" s="725"/>
      <c r="M12" s="40"/>
      <c r="N12" s="643">
        <f t="shared" si="4"/>
        <v>9</v>
      </c>
      <c r="O12" s="643">
        <f t="shared" si="2"/>
        <v>9</v>
      </c>
      <c r="P12" s="40"/>
      <c r="Q12" s="726" t="str">
        <f>IF(IGRF!B18="","",IGRF!B18)</f>
        <v>18</v>
      </c>
      <c r="R12" s="721"/>
      <c r="S12" s="722"/>
      <c r="T12" s="722"/>
      <c r="U12" s="723"/>
      <c r="V12" s="724"/>
      <c r="W12" s="723"/>
      <c r="X12" s="722"/>
      <c r="Y12" s="722"/>
      <c r="Z12" s="722"/>
      <c r="AA12" s="723"/>
      <c r="AB12" s="723"/>
      <c r="AC12" s="725"/>
      <c r="AD12" s="40"/>
      <c r="AE12" s="643">
        <f t="shared" si="5"/>
        <v>9</v>
      </c>
      <c r="AF12" s="643">
        <f t="shared" si="3"/>
        <v>9</v>
      </c>
      <c r="AG12" s="40"/>
      <c r="AH12" s="726" t="str">
        <f>IF(IGRF!I18="","",IGRF!I18)</f>
        <v>16*</v>
      </c>
    </row>
    <row r="13" ht="24.0" customHeight="1">
      <c r="A13" s="727"/>
      <c r="B13" s="647"/>
      <c r="C13" s="647"/>
      <c r="D13" s="652"/>
      <c r="E13" s="728"/>
      <c r="F13" s="652"/>
      <c r="G13" s="647"/>
      <c r="H13" s="647"/>
      <c r="I13" s="647"/>
      <c r="J13" s="652"/>
      <c r="K13" s="652"/>
      <c r="L13" s="729"/>
      <c r="M13" s="40"/>
      <c r="N13" s="643">
        <f t="shared" si="4"/>
        <v>10</v>
      </c>
      <c r="O13" s="643">
        <f t="shared" si="2"/>
        <v>10</v>
      </c>
      <c r="P13" s="40"/>
      <c r="Q13" s="730"/>
      <c r="R13" s="727"/>
      <c r="S13" s="647"/>
      <c r="T13" s="647"/>
      <c r="U13" s="652"/>
      <c r="V13" s="728"/>
      <c r="W13" s="652"/>
      <c r="X13" s="647"/>
      <c r="Y13" s="647"/>
      <c r="Z13" s="647"/>
      <c r="AA13" s="652"/>
      <c r="AB13" s="652"/>
      <c r="AC13" s="729"/>
      <c r="AD13" s="40"/>
      <c r="AE13" s="643">
        <f t="shared" si="5"/>
        <v>10</v>
      </c>
      <c r="AF13" s="643">
        <f t="shared" si="3"/>
        <v>10</v>
      </c>
      <c r="AG13" s="40"/>
      <c r="AH13" s="730"/>
    </row>
    <row r="14" ht="24.0" customHeight="1">
      <c r="A14" s="721"/>
      <c r="B14" s="722"/>
      <c r="C14" s="722"/>
      <c r="D14" s="723"/>
      <c r="E14" s="724"/>
      <c r="F14" s="723"/>
      <c r="G14" s="722"/>
      <c r="H14" s="722"/>
      <c r="I14" s="722"/>
      <c r="J14" s="723"/>
      <c r="K14" s="723"/>
      <c r="L14" s="725"/>
      <c r="M14" s="40"/>
      <c r="N14" s="643">
        <f t="shared" si="4"/>
        <v>11</v>
      </c>
      <c r="O14" s="643">
        <f t="shared" si="2"/>
        <v>11</v>
      </c>
      <c r="P14" s="40"/>
      <c r="Q14" s="726" t="str">
        <f>IF(IGRF!B19="","",IGRF!B19)</f>
        <v>187</v>
      </c>
      <c r="R14" s="721"/>
      <c r="S14" s="722"/>
      <c r="T14" s="722"/>
      <c r="U14" s="723"/>
      <c r="V14" s="724"/>
      <c r="W14" s="723"/>
      <c r="X14" s="722"/>
      <c r="Y14" s="722"/>
      <c r="Z14" s="722"/>
      <c r="AA14" s="723"/>
      <c r="AB14" s="723"/>
      <c r="AC14" s="725"/>
      <c r="AD14" s="40"/>
      <c r="AE14" s="643">
        <f t="shared" si="5"/>
        <v>11</v>
      </c>
      <c r="AF14" s="643">
        <f t="shared" si="3"/>
        <v>11</v>
      </c>
      <c r="AG14" s="40"/>
      <c r="AH14" s="726" t="str">
        <f>IF(IGRF!I19="","",IGRF!I19)</f>
        <v>187*</v>
      </c>
    </row>
    <row r="15" ht="24.0" customHeight="1">
      <c r="A15" s="727"/>
      <c r="B15" s="647"/>
      <c r="C15" s="647"/>
      <c r="D15" s="652"/>
      <c r="E15" s="728"/>
      <c r="F15" s="652"/>
      <c r="G15" s="647"/>
      <c r="H15" s="647"/>
      <c r="I15" s="647"/>
      <c r="J15" s="652"/>
      <c r="K15" s="652"/>
      <c r="L15" s="729"/>
      <c r="M15" s="40"/>
      <c r="N15" s="643">
        <f t="shared" si="4"/>
        <v>12</v>
      </c>
      <c r="O15" s="643">
        <f t="shared" si="2"/>
        <v>12</v>
      </c>
      <c r="P15" s="40"/>
      <c r="Q15" s="730"/>
      <c r="R15" s="727"/>
      <c r="S15" s="647"/>
      <c r="T15" s="647"/>
      <c r="U15" s="652"/>
      <c r="V15" s="728"/>
      <c r="W15" s="652"/>
      <c r="X15" s="647"/>
      <c r="Y15" s="647"/>
      <c r="Z15" s="647"/>
      <c r="AA15" s="652"/>
      <c r="AB15" s="652"/>
      <c r="AC15" s="729"/>
      <c r="AD15" s="40"/>
      <c r="AE15" s="643">
        <f t="shared" si="5"/>
        <v>12</v>
      </c>
      <c r="AF15" s="643">
        <f t="shared" si="3"/>
        <v>12</v>
      </c>
      <c r="AG15" s="40"/>
      <c r="AH15" s="730"/>
    </row>
    <row r="16" ht="24.0" customHeight="1">
      <c r="A16" s="721"/>
      <c r="B16" s="722"/>
      <c r="C16" s="722"/>
      <c r="D16" s="723"/>
      <c r="E16" s="724"/>
      <c r="F16" s="723"/>
      <c r="G16" s="722"/>
      <c r="H16" s="722"/>
      <c r="I16" s="722"/>
      <c r="J16" s="723"/>
      <c r="K16" s="723"/>
      <c r="L16" s="725"/>
      <c r="M16" s="40"/>
      <c r="N16" s="643">
        <f t="shared" si="4"/>
        <v>13</v>
      </c>
      <c r="O16" s="643">
        <f t="shared" si="2"/>
        <v>13</v>
      </c>
      <c r="P16" s="40"/>
      <c r="Q16" s="726" t="str">
        <f>IF(IGRF!B20="","",IGRF!B20)</f>
        <v>196</v>
      </c>
      <c r="R16" s="721"/>
      <c r="S16" s="722"/>
      <c r="T16" s="722"/>
      <c r="U16" s="723"/>
      <c r="V16" s="724"/>
      <c r="W16" s="723"/>
      <c r="X16" s="722"/>
      <c r="Y16" s="722"/>
      <c r="Z16" s="722"/>
      <c r="AA16" s="723"/>
      <c r="AB16" s="723"/>
      <c r="AC16" s="725"/>
      <c r="AD16" s="40"/>
      <c r="AE16" s="643">
        <f t="shared" si="5"/>
        <v>13</v>
      </c>
      <c r="AF16" s="643">
        <f t="shared" si="3"/>
        <v>13</v>
      </c>
      <c r="AG16" s="40"/>
      <c r="AH16" s="726" t="str">
        <f>IF(IGRF!I20="","",IGRF!I20)</f>
        <v>1870</v>
      </c>
    </row>
    <row r="17" ht="24.0" customHeight="1">
      <c r="A17" s="727"/>
      <c r="B17" s="647"/>
      <c r="C17" s="647"/>
      <c r="D17" s="652"/>
      <c r="E17" s="728"/>
      <c r="F17" s="652"/>
      <c r="G17" s="647"/>
      <c r="H17" s="647"/>
      <c r="I17" s="647"/>
      <c r="J17" s="652"/>
      <c r="K17" s="652"/>
      <c r="L17" s="729"/>
      <c r="M17" s="40"/>
      <c r="N17" s="643">
        <f t="shared" si="4"/>
        <v>14</v>
      </c>
      <c r="O17" s="643">
        <f t="shared" si="2"/>
        <v>14</v>
      </c>
      <c r="P17" s="40"/>
      <c r="Q17" s="730"/>
      <c r="R17" s="727"/>
      <c r="S17" s="647"/>
      <c r="T17" s="647"/>
      <c r="U17" s="652"/>
      <c r="V17" s="728"/>
      <c r="W17" s="652"/>
      <c r="X17" s="647"/>
      <c r="Y17" s="647"/>
      <c r="Z17" s="647"/>
      <c r="AA17" s="652"/>
      <c r="AB17" s="652"/>
      <c r="AC17" s="729"/>
      <c r="AD17" s="40"/>
      <c r="AE17" s="643">
        <f t="shared" si="5"/>
        <v>14</v>
      </c>
      <c r="AF17" s="643">
        <f t="shared" si="3"/>
        <v>14</v>
      </c>
      <c r="AG17" s="40"/>
      <c r="AH17" s="730"/>
    </row>
    <row r="18" ht="24.0" customHeight="1">
      <c r="A18" s="721"/>
      <c r="B18" s="722"/>
      <c r="C18" s="722"/>
      <c r="D18" s="723"/>
      <c r="E18" s="724"/>
      <c r="F18" s="723"/>
      <c r="G18" s="722"/>
      <c r="H18" s="722"/>
      <c r="I18" s="722"/>
      <c r="J18" s="723"/>
      <c r="K18" s="723"/>
      <c r="L18" s="725"/>
      <c r="M18" s="40"/>
      <c r="N18" s="643">
        <f t="shared" si="4"/>
        <v>15</v>
      </c>
      <c r="O18" s="643">
        <f t="shared" si="2"/>
        <v>15</v>
      </c>
      <c r="P18" s="40"/>
      <c r="Q18" s="726" t="str">
        <f>IF(IGRF!B21="","",IGRF!B21)</f>
        <v>29</v>
      </c>
      <c r="R18" s="721"/>
      <c r="S18" s="722"/>
      <c r="T18" s="722"/>
      <c r="U18" s="723"/>
      <c r="V18" s="724"/>
      <c r="W18" s="723"/>
      <c r="X18" s="722"/>
      <c r="Y18" s="722"/>
      <c r="Z18" s="722"/>
      <c r="AA18" s="723"/>
      <c r="AB18" s="723"/>
      <c r="AC18" s="725"/>
      <c r="AD18" s="40"/>
      <c r="AE18" s="643">
        <f t="shared" si="5"/>
        <v>15</v>
      </c>
      <c r="AF18" s="643">
        <f t="shared" si="3"/>
        <v>15</v>
      </c>
      <c r="AG18" s="40"/>
      <c r="AH18" s="726" t="str">
        <f>IF(IGRF!I21="","",IGRF!I21)</f>
        <v>31</v>
      </c>
    </row>
    <row r="19" ht="24.0" customHeight="1">
      <c r="A19" s="727"/>
      <c r="B19" s="647"/>
      <c r="C19" s="647"/>
      <c r="D19" s="652"/>
      <c r="E19" s="728"/>
      <c r="F19" s="652"/>
      <c r="G19" s="647"/>
      <c r="H19" s="647"/>
      <c r="I19" s="647"/>
      <c r="J19" s="652"/>
      <c r="K19" s="652"/>
      <c r="L19" s="729"/>
      <c r="M19" s="40"/>
      <c r="N19" s="643">
        <f t="shared" si="4"/>
        <v>16</v>
      </c>
      <c r="O19" s="643">
        <f t="shared" si="2"/>
        <v>16</v>
      </c>
      <c r="P19" s="40"/>
      <c r="Q19" s="730"/>
      <c r="R19" s="727"/>
      <c r="S19" s="647"/>
      <c r="T19" s="647"/>
      <c r="U19" s="652"/>
      <c r="V19" s="728"/>
      <c r="W19" s="652"/>
      <c r="X19" s="647"/>
      <c r="Y19" s="647"/>
      <c r="Z19" s="647"/>
      <c r="AA19" s="652"/>
      <c r="AB19" s="652"/>
      <c r="AC19" s="729"/>
      <c r="AD19" s="40"/>
      <c r="AE19" s="643">
        <f t="shared" si="5"/>
        <v>16</v>
      </c>
      <c r="AF19" s="643">
        <f t="shared" si="3"/>
        <v>16</v>
      </c>
      <c r="AG19" s="40"/>
      <c r="AH19" s="730"/>
    </row>
    <row r="20" ht="24.0" customHeight="1">
      <c r="A20" s="721"/>
      <c r="B20" s="722"/>
      <c r="C20" s="722"/>
      <c r="D20" s="723"/>
      <c r="E20" s="724"/>
      <c r="F20" s="723"/>
      <c r="G20" s="722"/>
      <c r="H20" s="722"/>
      <c r="I20" s="722"/>
      <c r="J20" s="723"/>
      <c r="K20" s="723"/>
      <c r="L20" s="725"/>
      <c r="M20" s="40"/>
      <c r="N20" s="643">
        <f t="shared" si="4"/>
        <v>17</v>
      </c>
      <c r="O20" s="643">
        <f t="shared" si="2"/>
        <v>17</v>
      </c>
      <c r="P20" s="40"/>
      <c r="Q20" s="726" t="str">
        <f>IF(IGRF!B22="","",IGRF!B22)</f>
        <v>3*</v>
      </c>
      <c r="R20" s="721"/>
      <c r="S20" s="722"/>
      <c r="T20" s="722"/>
      <c r="U20" s="723"/>
      <c r="V20" s="724"/>
      <c r="W20" s="723"/>
      <c r="X20" s="722"/>
      <c r="Y20" s="722"/>
      <c r="Z20" s="722"/>
      <c r="AA20" s="723"/>
      <c r="AB20" s="723"/>
      <c r="AC20" s="725"/>
      <c r="AD20" s="40"/>
      <c r="AE20" s="643">
        <f t="shared" si="5"/>
        <v>17</v>
      </c>
      <c r="AF20" s="643">
        <f t="shared" si="3"/>
        <v>17</v>
      </c>
      <c r="AG20" s="40"/>
      <c r="AH20" s="726" t="str">
        <f>IF(IGRF!I22="","",IGRF!I22)</f>
        <v>359*</v>
      </c>
    </row>
    <row r="21" ht="24.0" customHeight="1">
      <c r="A21" s="727"/>
      <c r="B21" s="647"/>
      <c r="C21" s="647"/>
      <c r="D21" s="652"/>
      <c r="E21" s="728"/>
      <c r="F21" s="652"/>
      <c r="G21" s="647"/>
      <c r="H21" s="647"/>
      <c r="I21" s="647"/>
      <c r="J21" s="652"/>
      <c r="K21" s="652"/>
      <c r="L21" s="729"/>
      <c r="M21" s="40"/>
      <c r="N21" s="643">
        <f t="shared" si="4"/>
        <v>18</v>
      </c>
      <c r="O21" s="643">
        <f t="shared" si="2"/>
        <v>18</v>
      </c>
      <c r="P21" s="40"/>
      <c r="Q21" s="730"/>
      <c r="R21" s="727"/>
      <c r="S21" s="647"/>
      <c r="T21" s="647"/>
      <c r="U21" s="652"/>
      <c r="V21" s="728"/>
      <c r="W21" s="652"/>
      <c r="X21" s="647"/>
      <c r="Y21" s="647"/>
      <c r="Z21" s="647"/>
      <c r="AA21" s="652"/>
      <c r="AB21" s="652"/>
      <c r="AC21" s="729"/>
      <c r="AD21" s="40"/>
      <c r="AE21" s="643">
        <f t="shared" si="5"/>
        <v>18</v>
      </c>
      <c r="AF21" s="643">
        <f t="shared" si="3"/>
        <v>18</v>
      </c>
      <c r="AG21" s="40"/>
      <c r="AH21" s="730"/>
    </row>
    <row r="22" ht="24.0" customHeight="1">
      <c r="A22" s="721"/>
      <c r="B22" s="722"/>
      <c r="C22" s="722"/>
      <c r="D22" s="723"/>
      <c r="E22" s="724"/>
      <c r="F22" s="723"/>
      <c r="G22" s="722"/>
      <c r="H22" s="722"/>
      <c r="I22" s="722"/>
      <c r="J22" s="723"/>
      <c r="K22" s="723"/>
      <c r="L22" s="725"/>
      <c r="M22" s="40"/>
      <c r="N22" s="643">
        <f t="shared" si="4"/>
        <v>19</v>
      </c>
      <c r="O22" s="643">
        <f t="shared" si="2"/>
        <v>19</v>
      </c>
      <c r="P22" s="40"/>
      <c r="Q22" s="726" t="str">
        <f>IF(IGRF!B23="","",IGRF!B23)</f>
        <v>34</v>
      </c>
      <c r="R22" s="721"/>
      <c r="S22" s="722"/>
      <c r="T22" s="722"/>
      <c r="U22" s="723"/>
      <c r="V22" s="724"/>
      <c r="W22" s="723"/>
      <c r="X22" s="722"/>
      <c r="Y22" s="722"/>
      <c r="Z22" s="722"/>
      <c r="AA22" s="723"/>
      <c r="AB22" s="723"/>
      <c r="AC22" s="725"/>
      <c r="AD22" s="40"/>
      <c r="AE22" s="643">
        <f t="shared" si="5"/>
        <v>19</v>
      </c>
      <c r="AF22" s="643">
        <f t="shared" si="3"/>
        <v>19</v>
      </c>
      <c r="AG22" s="40"/>
      <c r="AH22" s="726" t="str">
        <f>IF(IGRF!I23="","",IGRF!I23)</f>
        <v>420</v>
      </c>
    </row>
    <row r="23" ht="24.0" customHeight="1">
      <c r="A23" s="727"/>
      <c r="B23" s="647"/>
      <c r="C23" s="647"/>
      <c r="D23" s="652"/>
      <c r="E23" s="728"/>
      <c r="F23" s="652"/>
      <c r="G23" s="647"/>
      <c r="H23" s="647"/>
      <c r="I23" s="647"/>
      <c r="J23" s="652"/>
      <c r="K23" s="652"/>
      <c r="L23" s="729"/>
      <c r="M23" s="40"/>
      <c r="N23" s="643">
        <f t="shared" si="4"/>
        <v>20</v>
      </c>
      <c r="O23" s="643">
        <f t="shared" si="2"/>
        <v>20</v>
      </c>
      <c r="P23" s="40"/>
      <c r="Q23" s="730"/>
      <c r="R23" s="727"/>
      <c r="S23" s="647"/>
      <c r="T23" s="647"/>
      <c r="U23" s="652"/>
      <c r="V23" s="728"/>
      <c r="W23" s="652"/>
      <c r="X23" s="647"/>
      <c r="Y23" s="647"/>
      <c r="Z23" s="647"/>
      <c r="AA23" s="652"/>
      <c r="AB23" s="652"/>
      <c r="AC23" s="729"/>
      <c r="AD23" s="40"/>
      <c r="AE23" s="643">
        <f t="shared" si="5"/>
        <v>20</v>
      </c>
      <c r="AF23" s="643">
        <f t="shared" si="3"/>
        <v>20</v>
      </c>
      <c r="AG23" s="40"/>
      <c r="AH23" s="730"/>
    </row>
    <row r="24" ht="24.0" customHeight="1">
      <c r="A24" s="721"/>
      <c r="B24" s="722"/>
      <c r="C24" s="722"/>
      <c r="D24" s="723"/>
      <c r="E24" s="724"/>
      <c r="F24" s="723"/>
      <c r="G24" s="722"/>
      <c r="H24" s="722"/>
      <c r="I24" s="722"/>
      <c r="J24" s="723"/>
      <c r="K24" s="723"/>
      <c r="L24" s="725"/>
      <c r="M24" s="40"/>
      <c r="N24" s="643">
        <f t="shared" si="4"/>
        <v>21</v>
      </c>
      <c r="O24" s="643">
        <f t="shared" si="2"/>
        <v>21</v>
      </c>
      <c r="P24" s="40"/>
      <c r="Q24" s="726" t="str">
        <f>IF(IGRF!B24="","",IGRF!B24)</f>
        <v>511*</v>
      </c>
      <c r="R24" s="721"/>
      <c r="S24" s="722"/>
      <c r="T24" s="722"/>
      <c r="U24" s="723"/>
      <c r="V24" s="724"/>
      <c r="W24" s="723"/>
      <c r="X24" s="722"/>
      <c r="Y24" s="722"/>
      <c r="Z24" s="722"/>
      <c r="AA24" s="723"/>
      <c r="AB24" s="723"/>
      <c r="AC24" s="725"/>
      <c r="AD24" s="40"/>
      <c r="AE24" s="643">
        <f t="shared" si="5"/>
        <v>21</v>
      </c>
      <c r="AF24" s="643">
        <f t="shared" si="3"/>
        <v>21</v>
      </c>
      <c r="AG24" s="40"/>
      <c r="AH24" s="726" t="str">
        <f>IF(IGRF!I24="","",IGRF!I24)</f>
        <v>44*</v>
      </c>
    </row>
    <row r="25" ht="24.0" customHeight="1">
      <c r="A25" s="727"/>
      <c r="B25" s="647"/>
      <c r="C25" s="647"/>
      <c r="D25" s="652"/>
      <c r="E25" s="728"/>
      <c r="F25" s="652"/>
      <c r="G25" s="647"/>
      <c r="H25" s="647"/>
      <c r="I25" s="647"/>
      <c r="J25" s="652"/>
      <c r="K25" s="652"/>
      <c r="L25" s="729"/>
      <c r="M25" s="40"/>
      <c r="N25" s="643">
        <f t="shared" si="4"/>
        <v>22</v>
      </c>
      <c r="O25" s="643">
        <f t="shared" si="2"/>
        <v>22</v>
      </c>
      <c r="P25" s="40"/>
      <c r="Q25" s="730"/>
      <c r="R25" s="727"/>
      <c r="S25" s="647"/>
      <c r="T25" s="647"/>
      <c r="U25" s="652"/>
      <c r="V25" s="728"/>
      <c r="W25" s="652"/>
      <c r="X25" s="647"/>
      <c r="Y25" s="647"/>
      <c r="Z25" s="647"/>
      <c r="AA25" s="652"/>
      <c r="AB25" s="652"/>
      <c r="AC25" s="729"/>
      <c r="AD25" s="40"/>
      <c r="AE25" s="643">
        <f t="shared" si="5"/>
        <v>22</v>
      </c>
      <c r="AF25" s="643">
        <f t="shared" si="3"/>
        <v>22</v>
      </c>
      <c r="AG25" s="40"/>
      <c r="AH25" s="730"/>
    </row>
    <row r="26" ht="24.0" customHeight="1">
      <c r="A26" s="721"/>
      <c r="B26" s="722"/>
      <c r="C26" s="722"/>
      <c r="D26" s="723"/>
      <c r="E26" s="724"/>
      <c r="F26" s="723"/>
      <c r="G26" s="722"/>
      <c r="H26" s="722"/>
      <c r="I26" s="722"/>
      <c r="J26" s="723"/>
      <c r="K26" s="723"/>
      <c r="L26" s="725"/>
      <c r="M26" s="40"/>
      <c r="N26" s="643">
        <f t="shared" si="4"/>
        <v>23</v>
      </c>
      <c r="O26" s="643">
        <f t="shared" si="2"/>
        <v>23</v>
      </c>
      <c r="P26" s="40"/>
      <c r="Q26" s="726" t="str">
        <f>IF(IGRF!B25="","",IGRF!B25)</f>
        <v>616</v>
      </c>
      <c r="R26" s="721"/>
      <c r="S26" s="722"/>
      <c r="T26" s="722"/>
      <c r="U26" s="723"/>
      <c r="V26" s="724"/>
      <c r="W26" s="723"/>
      <c r="X26" s="722"/>
      <c r="Y26" s="722"/>
      <c r="Z26" s="722"/>
      <c r="AA26" s="723"/>
      <c r="AB26" s="723"/>
      <c r="AC26" s="725"/>
      <c r="AD26" s="40"/>
      <c r="AE26" s="643">
        <f t="shared" si="5"/>
        <v>23</v>
      </c>
      <c r="AF26" s="643">
        <f t="shared" si="3"/>
        <v>23</v>
      </c>
      <c r="AG26" s="40"/>
      <c r="AH26" s="726" t="str">
        <f>IF(IGRF!I25="","",IGRF!I25)</f>
        <v>55</v>
      </c>
    </row>
    <row r="27" ht="24.0" customHeight="1">
      <c r="A27" s="727"/>
      <c r="B27" s="647"/>
      <c r="C27" s="647"/>
      <c r="D27" s="652"/>
      <c r="E27" s="728"/>
      <c r="F27" s="652"/>
      <c r="G27" s="647"/>
      <c r="H27" s="647"/>
      <c r="I27" s="647"/>
      <c r="J27" s="652"/>
      <c r="K27" s="652"/>
      <c r="L27" s="729"/>
      <c r="M27" s="40"/>
      <c r="N27" s="643">
        <f t="shared" si="4"/>
        <v>24</v>
      </c>
      <c r="O27" s="643">
        <f t="shared" si="2"/>
        <v>24</v>
      </c>
      <c r="P27" s="40"/>
      <c r="Q27" s="730"/>
      <c r="R27" s="727"/>
      <c r="S27" s="647"/>
      <c r="T27" s="647"/>
      <c r="U27" s="652"/>
      <c r="V27" s="728"/>
      <c r="W27" s="652"/>
      <c r="X27" s="647"/>
      <c r="Y27" s="647"/>
      <c r="Z27" s="647"/>
      <c r="AA27" s="652"/>
      <c r="AB27" s="652"/>
      <c r="AC27" s="729"/>
      <c r="AD27" s="40"/>
      <c r="AE27" s="643">
        <f t="shared" si="5"/>
        <v>24</v>
      </c>
      <c r="AF27" s="643">
        <f t="shared" si="3"/>
        <v>24</v>
      </c>
      <c r="AG27" s="40"/>
      <c r="AH27" s="730"/>
    </row>
    <row r="28" ht="24.0" customHeight="1">
      <c r="A28" s="721"/>
      <c r="B28" s="722"/>
      <c r="C28" s="722"/>
      <c r="D28" s="723"/>
      <c r="E28" s="724"/>
      <c r="F28" s="723"/>
      <c r="G28" s="722"/>
      <c r="H28" s="722"/>
      <c r="I28" s="722"/>
      <c r="J28" s="723"/>
      <c r="K28" s="723"/>
      <c r="L28" s="725"/>
      <c r="M28" s="40"/>
      <c r="N28" s="643">
        <f t="shared" si="4"/>
        <v>25</v>
      </c>
      <c r="O28" s="643">
        <f t="shared" si="2"/>
        <v>25</v>
      </c>
      <c r="P28" s="40"/>
      <c r="Q28" s="726" t="str">
        <f>IF(IGRF!B26="","",IGRF!B26)</f>
        <v>651</v>
      </c>
      <c r="R28" s="721"/>
      <c r="S28" s="722"/>
      <c r="T28" s="722"/>
      <c r="U28" s="723"/>
      <c r="V28" s="724"/>
      <c r="W28" s="723"/>
      <c r="X28" s="722"/>
      <c r="Y28" s="722"/>
      <c r="Z28" s="722"/>
      <c r="AA28" s="723"/>
      <c r="AB28" s="723"/>
      <c r="AC28" s="725"/>
      <c r="AD28" s="40"/>
      <c r="AE28" s="643">
        <f t="shared" si="5"/>
        <v>25</v>
      </c>
      <c r="AF28" s="643">
        <f t="shared" si="3"/>
        <v>25</v>
      </c>
      <c r="AG28" s="40"/>
      <c r="AH28" s="726" t="str">
        <f>IF(IGRF!I26="","",IGRF!I26)</f>
        <v>62</v>
      </c>
    </row>
    <row r="29" ht="24.0" customHeight="1">
      <c r="A29" s="727"/>
      <c r="B29" s="647"/>
      <c r="C29" s="647"/>
      <c r="D29" s="652"/>
      <c r="E29" s="728"/>
      <c r="F29" s="652"/>
      <c r="G29" s="647"/>
      <c r="H29" s="647"/>
      <c r="I29" s="647"/>
      <c r="J29" s="652"/>
      <c r="K29" s="652"/>
      <c r="L29" s="729"/>
      <c r="M29" s="40"/>
      <c r="N29" s="643">
        <v>26.0</v>
      </c>
      <c r="O29" s="643">
        <v>26.0</v>
      </c>
      <c r="P29" s="40"/>
      <c r="Q29" s="730"/>
      <c r="R29" s="727"/>
      <c r="S29" s="647"/>
      <c r="T29" s="647"/>
      <c r="U29" s="652"/>
      <c r="V29" s="728"/>
      <c r="W29" s="652"/>
      <c r="X29" s="647"/>
      <c r="Y29" s="647"/>
      <c r="Z29" s="647"/>
      <c r="AA29" s="652"/>
      <c r="AB29" s="652"/>
      <c r="AC29" s="729"/>
      <c r="AD29" s="40"/>
      <c r="AE29" s="643">
        <v>26.0</v>
      </c>
      <c r="AF29" s="643">
        <v>26.0</v>
      </c>
      <c r="AG29" s="40"/>
      <c r="AH29" s="730"/>
    </row>
    <row r="30" ht="24.0" customHeight="1">
      <c r="A30" s="721"/>
      <c r="B30" s="722"/>
      <c r="C30" s="722"/>
      <c r="D30" s="723"/>
      <c r="E30" s="724"/>
      <c r="F30" s="723"/>
      <c r="G30" s="722"/>
      <c r="H30" s="722"/>
      <c r="I30" s="722"/>
      <c r="J30" s="723"/>
      <c r="K30" s="723"/>
      <c r="L30" s="725"/>
      <c r="M30" s="40"/>
      <c r="N30" s="643">
        <v>27.0</v>
      </c>
      <c r="O30" s="643">
        <v>27.0</v>
      </c>
      <c r="P30" s="40"/>
      <c r="Q30" s="726" t="str">
        <f>IF(IGRF!B27="","",IGRF!B27)</f>
        <v>69</v>
      </c>
      <c r="R30" s="721"/>
      <c r="S30" s="722"/>
      <c r="T30" s="722"/>
      <c r="U30" s="723"/>
      <c r="V30" s="724"/>
      <c r="W30" s="723"/>
      <c r="X30" s="722"/>
      <c r="Y30" s="722"/>
      <c r="Z30" s="722"/>
      <c r="AA30" s="723"/>
      <c r="AB30" s="723"/>
      <c r="AC30" s="725"/>
      <c r="AD30" s="40"/>
      <c r="AE30" s="643">
        <v>27.0</v>
      </c>
      <c r="AF30" s="643">
        <v>27.0</v>
      </c>
      <c r="AG30" s="40"/>
      <c r="AH30" s="726" t="str">
        <f>IF(IGRF!I27="","",IGRF!I27)</f>
        <v>66</v>
      </c>
    </row>
    <row r="31" ht="24.0" customHeight="1">
      <c r="A31" s="727"/>
      <c r="B31" s="647"/>
      <c r="C31" s="647"/>
      <c r="D31" s="652"/>
      <c r="E31" s="728"/>
      <c r="F31" s="652"/>
      <c r="G31" s="647"/>
      <c r="H31" s="647"/>
      <c r="I31" s="647"/>
      <c r="J31" s="652"/>
      <c r="K31" s="652"/>
      <c r="L31" s="729"/>
      <c r="M31" s="40"/>
      <c r="N31" s="643">
        <v>28.0</v>
      </c>
      <c r="O31" s="643">
        <v>28.0</v>
      </c>
      <c r="P31" s="40"/>
      <c r="Q31" s="730"/>
      <c r="R31" s="727"/>
      <c r="S31" s="647"/>
      <c r="T31" s="647"/>
      <c r="U31" s="652"/>
      <c r="V31" s="728"/>
      <c r="W31" s="652"/>
      <c r="X31" s="647"/>
      <c r="Y31" s="647"/>
      <c r="Z31" s="647"/>
      <c r="AA31" s="652"/>
      <c r="AB31" s="652"/>
      <c r="AC31" s="729"/>
      <c r="AD31" s="40"/>
      <c r="AE31" s="643">
        <v>28.0</v>
      </c>
      <c r="AF31" s="643">
        <v>28.0</v>
      </c>
      <c r="AG31" s="40"/>
      <c r="AH31" s="730"/>
    </row>
    <row r="32" ht="24.0" customHeight="1">
      <c r="A32" s="721"/>
      <c r="B32" s="722"/>
      <c r="C32" s="722"/>
      <c r="D32" s="723"/>
      <c r="E32" s="724"/>
      <c r="F32" s="723"/>
      <c r="G32" s="722"/>
      <c r="H32" s="722"/>
      <c r="I32" s="722"/>
      <c r="J32" s="723"/>
      <c r="K32" s="723"/>
      <c r="L32" s="725"/>
      <c r="M32" s="40"/>
      <c r="N32" s="643">
        <v>29.0</v>
      </c>
      <c r="O32" s="643">
        <v>29.0</v>
      </c>
      <c r="P32" s="40"/>
      <c r="Q32" s="726" t="str">
        <f>IF(IGRF!B28="","",IGRF!B28)</f>
        <v>727</v>
      </c>
      <c r="R32" s="721"/>
      <c r="S32" s="722"/>
      <c r="T32" s="722"/>
      <c r="U32" s="723"/>
      <c r="V32" s="724"/>
      <c r="W32" s="723"/>
      <c r="X32" s="722"/>
      <c r="Y32" s="722"/>
      <c r="Z32" s="722"/>
      <c r="AA32" s="723"/>
      <c r="AB32" s="723"/>
      <c r="AC32" s="725"/>
      <c r="AD32" s="40"/>
      <c r="AE32" s="643">
        <v>29.0</v>
      </c>
      <c r="AF32" s="643">
        <v>29.0</v>
      </c>
      <c r="AG32" s="40"/>
      <c r="AH32" s="726" t="str">
        <f>IF(IGRF!I28="","",IGRF!I28)</f>
        <v>71</v>
      </c>
    </row>
    <row r="33" ht="24.0" customHeight="1">
      <c r="A33" s="727"/>
      <c r="B33" s="647"/>
      <c r="C33" s="647"/>
      <c r="D33" s="652"/>
      <c r="E33" s="728"/>
      <c r="F33" s="652"/>
      <c r="G33" s="647"/>
      <c r="H33" s="647"/>
      <c r="I33" s="647"/>
      <c r="J33" s="652"/>
      <c r="K33" s="652"/>
      <c r="L33" s="729"/>
      <c r="M33" s="40"/>
      <c r="N33" s="643">
        <v>30.0</v>
      </c>
      <c r="O33" s="643">
        <v>30.0</v>
      </c>
      <c r="P33" s="40"/>
      <c r="Q33" s="730"/>
      <c r="R33" s="727"/>
      <c r="S33" s="647"/>
      <c r="T33" s="647"/>
      <c r="U33" s="652"/>
      <c r="V33" s="728"/>
      <c r="W33" s="652"/>
      <c r="X33" s="647"/>
      <c r="Y33" s="647"/>
      <c r="Z33" s="647"/>
      <c r="AA33" s="652"/>
      <c r="AB33" s="652"/>
      <c r="AC33" s="729"/>
      <c r="AD33" s="40"/>
      <c r="AE33" s="643">
        <v>30.0</v>
      </c>
      <c r="AF33" s="643">
        <v>30.0</v>
      </c>
      <c r="AG33" s="40"/>
      <c r="AH33" s="730"/>
    </row>
    <row r="34" ht="24.0" customHeight="1">
      <c r="A34" s="721"/>
      <c r="B34" s="722"/>
      <c r="C34" s="722"/>
      <c r="D34" s="723"/>
      <c r="E34" s="724"/>
      <c r="F34" s="723"/>
      <c r="G34" s="722"/>
      <c r="H34" s="722"/>
      <c r="I34" s="722"/>
      <c r="J34" s="723"/>
      <c r="K34" s="723"/>
      <c r="L34" s="725"/>
      <c r="M34" s="40"/>
      <c r="N34" s="643">
        <v>31.0</v>
      </c>
      <c r="O34" s="643">
        <v>31.0</v>
      </c>
      <c r="P34" s="40"/>
      <c r="Q34" s="726" t="str">
        <f>IF(IGRF!B29="","",IGRF!B29)</f>
        <v>86</v>
      </c>
      <c r="R34" s="721"/>
      <c r="S34" s="722"/>
      <c r="T34" s="722"/>
      <c r="U34" s="723"/>
      <c r="V34" s="724"/>
      <c r="W34" s="723"/>
      <c r="X34" s="722"/>
      <c r="Y34" s="722"/>
      <c r="Z34" s="722"/>
      <c r="AA34" s="723"/>
      <c r="AB34" s="723"/>
      <c r="AC34" s="725"/>
      <c r="AD34" s="40"/>
      <c r="AE34" s="643">
        <v>31.0</v>
      </c>
      <c r="AF34" s="643">
        <v>31.0</v>
      </c>
      <c r="AG34" s="40"/>
      <c r="AH34" s="726" t="str">
        <f>IF(IGRF!I29="","",IGRF!I29)</f>
        <v>713</v>
      </c>
    </row>
    <row r="35" ht="24.0" customHeight="1">
      <c r="A35" s="727"/>
      <c r="B35" s="647"/>
      <c r="C35" s="647"/>
      <c r="D35" s="652"/>
      <c r="E35" s="728"/>
      <c r="F35" s="652"/>
      <c r="G35" s="647"/>
      <c r="H35" s="647"/>
      <c r="I35" s="647"/>
      <c r="J35" s="652"/>
      <c r="K35" s="652"/>
      <c r="L35" s="729"/>
      <c r="M35" s="40"/>
      <c r="N35" s="643">
        <v>32.0</v>
      </c>
      <c r="O35" s="643">
        <v>32.0</v>
      </c>
      <c r="P35" s="40"/>
      <c r="Q35" s="730"/>
      <c r="R35" s="727"/>
      <c r="S35" s="647"/>
      <c r="T35" s="647"/>
      <c r="U35" s="652"/>
      <c r="V35" s="728"/>
      <c r="W35" s="652"/>
      <c r="X35" s="647"/>
      <c r="Y35" s="647"/>
      <c r="Z35" s="647"/>
      <c r="AA35" s="652"/>
      <c r="AB35" s="652"/>
      <c r="AC35" s="729"/>
      <c r="AD35" s="40"/>
      <c r="AE35" s="643">
        <v>32.0</v>
      </c>
      <c r="AF35" s="643">
        <v>32.0</v>
      </c>
      <c r="AG35" s="40"/>
      <c r="AH35" s="730"/>
    </row>
    <row r="36" ht="24.0" customHeight="1">
      <c r="A36" s="721"/>
      <c r="B36" s="722"/>
      <c r="C36" s="722"/>
      <c r="D36" s="723"/>
      <c r="E36" s="724"/>
      <c r="F36" s="723"/>
      <c r="G36" s="722"/>
      <c r="H36" s="722"/>
      <c r="I36" s="722"/>
      <c r="J36" s="723"/>
      <c r="K36" s="723"/>
      <c r="L36" s="725"/>
      <c r="M36" s="40"/>
      <c r="N36" s="643">
        <v>33.0</v>
      </c>
      <c r="O36" s="643">
        <v>33.0</v>
      </c>
      <c r="P36" s="40"/>
      <c r="Q36" s="726" t="str">
        <f>IF(IGRF!B30="","",IGRF!B30)</f>
        <v>89*</v>
      </c>
      <c r="R36" s="721"/>
      <c r="S36" s="722"/>
      <c r="T36" s="722"/>
      <c r="U36" s="723"/>
      <c r="V36" s="724"/>
      <c r="W36" s="723"/>
      <c r="X36" s="722"/>
      <c r="Y36" s="722"/>
      <c r="Z36" s="722"/>
      <c r="AA36" s="723"/>
      <c r="AB36" s="723"/>
      <c r="AC36" s="725"/>
      <c r="AD36" s="40"/>
      <c r="AE36" s="643">
        <v>33.0</v>
      </c>
      <c r="AF36" s="643">
        <v>33.0</v>
      </c>
      <c r="AG36" s="40"/>
      <c r="AH36" s="726" t="str">
        <f>IF(IGRF!I30="","",IGRF!I30)</f>
        <v>731</v>
      </c>
    </row>
    <row r="37" ht="24.0" customHeight="1">
      <c r="A37" s="727"/>
      <c r="B37" s="647"/>
      <c r="C37" s="647"/>
      <c r="D37" s="652"/>
      <c r="E37" s="728"/>
      <c r="F37" s="652"/>
      <c r="G37" s="647"/>
      <c r="H37" s="647"/>
      <c r="I37" s="647"/>
      <c r="J37" s="652"/>
      <c r="K37" s="652"/>
      <c r="L37" s="729"/>
      <c r="M37" s="40"/>
      <c r="N37" s="643">
        <v>34.0</v>
      </c>
      <c r="O37" s="643">
        <v>34.0</v>
      </c>
      <c r="P37" s="40"/>
      <c r="Q37" s="730"/>
      <c r="R37" s="727"/>
      <c r="S37" s="647"/>
      <c r="T37" s="647"/>
      <c r="U37" s="652"/>
      <c r="V37" s="728"/>
      <c r="W37" s="652"/>
      <c r="X37" s="647"/>
      <c r="Y37" s="647"/>
      <c r="Z37" s="647"/>
      <c r="AA37" s="652"/>
      <c r="AB37" s="652"/>
      <c r="AC37" s="729"/>
      <c r="AD37" s="40"/>
      <c r="AE37" s="643">
        <v>34.0</v>
      </c>
      <c r="AF37" s="643">
        <v>34.0</v>
      </c>
      <c r="AG37" s="40"/>
      <c r="AH37" s="730"/>
    </row>
    <row r="38" ht="24.0" customHeight="1">
      <c r="A38" s="721"/>
      <c r="B38" s="722"/>
      <c r="C38" s="722"/>
      <c r="D38" s="723"/>
      <c r="E38" s="724"/>
      <c r="F38" s="723"/>
      <c r="G38" s="722"/>
      <c r="H38" s="722"/>
      <c r="I38" s="722"/>
      <c r="J38" s="723"/>
      <c r="K38" s="723"/>
      <c r="L38" s="725"/>
      <c r="M38" s="40"/>
      <c r="N38" s="643">
        <v>35.0</v>
      </c>
      <c r="O38" s="643">
        <v>35.0</v>
      </c>
      <c r="P38" s="40"/>
      <c r="Q38" s="726" t="str">
        <f>IF(IGRF!B31="","",IGRF!B31)</f>
        <v>90*</v>
      </c>
      <c r="R38" s="721"/>
      <c r="S38" s="722"/>
      <c r="T38" s="722"/>
      <c r="U38" s="723"/>
      <c r="V38" s="724"/>
      <c r="W38" s="723"/>
      <c r="X38" s="722"/>
      <c r="Y38" s="722"/>
      <c r="Z38" s="722"/>
      <c r="AA38" s="723"/>
      <c r="AB38" s="723"/>
      <c r="AC38" s="725"/>
      <c r="AD38" s="40"/>
      <c r="AE38" s="643">
        <v>35.0</v>
      </c>
      <c r="AF38" s="643">
        <v>35.0</v>
      </c>
      <c r="AG38" s="40"/>
      <c r="AH38" s="726" t="str">
        <f>IF(IGRF!I31="","",IGRF!I31)</f>
        <v>74</v>
      </c>
    </row>
    <row r="39" ht="24.0" customHeight="1">
      <c r="A39" s="727"/>
      <c r="B39" s="647"/>
      <c r="C39" s="647"/>
      <c r="D39" s="652"/>
      <c r="E39" s="728"/>
      <c r="F39" s="652"/>
      <c r="G39" s="647"/>
      <c r="H39" s="647"/>
      <c r="I39" s="647"/>
      <c r="J39" s="652"/>
      <c r="K39" s="652"/>
      <c r="L39" s="729"/>
      <c r="M39" s="40"/>
      <c r="N39" s="643">
        <v>36.0</v>
      </c>
      <c r="O39" s="643">
        <v>36.0</v>
      </c>
      <c r="P39" s="40"/>
      <c r="Q39" s="730"/>
      <c r="R39" s="727"/>
      <c r="S39" s="647"/>
      <c r="T39" s="647"/>
      <c r="U39" s="652"/>
      <c r="V39" s="728"/>
      <c r="W39" s="652"/>
      <c r="X39" s="647"/>
      <c r="Y39" s="647"/>
      <c r="Z39" s="647"/>
      <c r="AA39" s="652"/>
      <c r="AB39" s="652"/>
      <c r="AC39" s="729"/>
      <c r="AD39" s="40"/>
      <c r="AE39" s="643">
        <v>36.0</v>
      </c>
      <c r="AF39" s="643">
        <v>36.0</v>
      </c>
      <c r="AG39" s="40"/>
      <c r="AH39" s="730"/>
    </row>
    <row r="40" ht="24.0" customHeight="1">
      <c r="A40" s="721"/>
      <c r="B40" s="722"/>
      <c r="C40" s="722"/>
      <c r="D40" s="723"/>
      <c r="E40" s="724"/>
      <c r="F40" s="723"/>
      <c r="G40" s="722"/>
      <c r="H40" s="722"/>
      <c r="I40" s="722"/>
      <c r="J40" s="723"/>
      <c r="K40" s="723"/>
      <c r="L40" s="725"/>
      <c r="M40" s="40"/>
      <c r="N40" s="643">
        <v>37.0</v>
      </c>
      <c r="O40" s="643">
        <v>37.0</v>
      </c>
      <c r="P40" s="40"/>
      <c r="Q40" s="726" t="str">
        <f>IF(IGRF!B32="","",IGRF!B32)</f>
        <v>981</v>
      </c>
      <c r="R40" s="721"/>
      <c r="S40" s="722"/>
      <c r="T40" s="722"/>
      <c r="U40" s="723"/>
      <c r="V40" s="724"/>
      <c r="W40" s="723"/>
      <c r="X40" s="722"/>
      <c r="Y40" s="722"/>
      <c r="Z40" s="722"/>
      <c r="AA40" s="723"/>
      <c r="AB40" s="723"/>
      <c r="AC40" s="725"/>
      <c r="AD40" s="40"/>
      <c r="AE40" s="643">
        <v>37.0</v>
      </c>
      <c r="AF40" s="643">
        <v>37.0</v>
      </c>
      <c r="AG40" s="40"/>
      <c r="AH40" s="726" t="str">
        <f>IF(IGRF!I32="","",IGRF!I32)</f>
        <v>802</v>
      </c>
    </row>
    <row r="41" ht="24.0" customHeight="1">
      <c r="A41" s="727"/>
      <c r="B41" s="647"/>
      <c r="C41" s="647"/>
      <c r="D41" s="652"/>
      <c r="E41" s="728"/>
      <c r="F41" s="652"/>
      <c r="G41" s="647"/>
      <c r="H41" s="647"/>
      <c r="I41" s="647"/>
      <c r="J41" s="652"/>
      <c r="K41" s="652"/>
      <c r="L41" s="729"/>
      <c r="M41" s="40"/>
      <c r="N41" s="643">
        <v>38.0</v>
      </c>
      <c r="O41" s="643">
        <v>38.0</v>
      </c>
      <c r="P41" s="40"/>
      <c r="Q41" s="730"/>
      <c r="R41" s="727"/>
      <c r="S41" s="647"/>
      <c r="T41" s="647"/>
      <c r="U41" s="652"/>
      <c r="V41" s="728"/>
      <c r="W41" s="652"/>
      <c r="X41" s="647"/>
      <c r="Y41" s="647"/>
      <c r="Z41" s="647"/>
      <c r="AA41" s="652"/>
      <c r="AB41" s="652"/>
      <c r="AC41" s="729"/>
      <c r="AD41" s="40"/>
      <c r="AE41" s="643">
        <v>38.0</v>
      </c>
      <c r="AF41" s="643">
        <v>38.0</v>
      </c>
      <c r="AG41" s="40"/>
      <c r="AH41" s="730"/>
    </row>
    <row r="42" ht="24.0" customHeight="1">
      <c r="A42" s="721"/>
      <c r="B42" s="722"/>
      <c r="C42" s="722"/>
      <c r="D42" s="723"/>
      <c r="E42" s="724"/>
      <c r="F42" s="723"/>
      <c r="G42" s="722"/>
      <c r="H42" s="722"/>
      <c r="I42" s="722"/>
      <c r="J42" s="723"/>
      <c r="K42" s="723"/>
      <c r="L42" s="725"/>
      <c r="M42" s="40"/>
      <c r="N42" s="410"/>
      <c r="O42" s="410"/>
      <c r="P42" s="40"/>
      <c r="Q42" s="726" t="str">
        <f>IF(IGRF!B33="","",IGRF!B33)</f>
        <v>99</v>
      </c>
      <c r="R42" s="721"/>
      <c r="S42" s="722"/>
      <c r="T42" s="722"/>
      <c r="U42" s="723"/>
      <c r="V42" s="724"/>
      <c r="W42" s="723"/>
      <c r="X42" s="722"/>
      <c r="Y42" s="722"/>
      <c r="Z42" s="722"/>
      <c r="AA42" s="723"/>
      <c r="AB42" s="723"/>
      <c r="AC42" s="725"/>
      <c r="AD42" s="40"/>
      <c r="AE42" s="410"/>
      <c r="AF42" s="410"/>
      <c r="AG42" s="40"/>
      <c r="AH42" s="726" t="str">
        <f>IF(IGRF!I33="","",IGRF!I33)</f>
        <v>97</v>
      </c>
    </row>
    <row r="43" ht="24.0" customHeight="1">
      <c r="A43" s="731"/>
      <c r="B43" s="732"/>
      <c r="C43" s="732"/>
      <c r="D43" s="366"/>
      <c r="E43" s="733"/>
      <c r="F43" s="366"/>
      <c r="G43" s="732"/>
      <c r="H43" s="732"/>
      <c r="I43" s="732"/>
      <c r="J43" s="366"/>
      <c r="K43" s="366"/>
      <c r="L43" s="370"/>
      <c r="M43" s="734"/>
      <c r="N43" s="410"/>
      <c r="O43" s="410"/>
      <c r="P43" s="40"/>
      <c r="Q43" s="735"/>
      <c r="R43" s="731"/>
      <c r="S43" s="732"/>
      <c r="T43" s="732"/>
      <c r="U43" s="366"/>
      <c r="V43" s="733"/>
      <c r="W43" s="366"/>
      <c r="X43" s="732"/>
      <c r="Y43" s="732"/>
      <c r="Z43" s="732"/>
      <c r="AA43" s="366"/>
      <c r="AB43" s="366"/>
      <c r="AC43" s="370"/>
      <c r="AD43" s="40"/>
      <c r="AE43" s="410"/>
      <c r="AF43" s="410"/>
      <c r="AG43" s="40"/>
      <c r="AH43" s="736"/>
    </row>
    <row r="44" ht="30.0" customHeight="1">
      <c r="A44" s="310" t="str">
        <f>A1</f>
        <v>Minnesota Roller Derby</v>
      </c>
      <c r="B44" s="204"/>
      <c r="C44" s="204"/>
      <c r="D44" s="204"/>
      <c r="E44" s="204"/>
      <c r="F44" s="204"/>
      <c r="G44" s="204"/>
      <c r="H44" s="205" t="str">
        <f>H1</f>
        <v>Black</v>
      </c>
      <c r="I44" s="148"/>
      <c r="J44" s="311">
        <f>IF(ISBLANK(IGRF!$B$7), "", IGRF!$B$7)</f>
        <v>45101</v>
      </c>
      <c r="K44" s="163"/>
      <c r="L44" s="207"/>
      <c r="M44" s="148"/>
      <c r="N44" s="148"/>
      <c r="O44" s="148"/>
      <c r="P44" s="148"/>
      <c r="Q44" s="148"/>
      <c r="R44" s="310" t="str">
        <f>R1</f>
        <v>Ann Arbor Roller Derby</v>
      </c>
      <c r="S44" s="204"/>
      <c r="T44" s="204"/>
      <c r="U44" s="204"/>
      <c r="V44" s="204"/>
      <c r="W44" s="204"/>
      <c r="X44" s="204"/>
      <c r="Y44" s="205" t="str">
        <f>Y1</f>
        <v>White</v>
      </c>
      <c r="Z44" s="148"/>
      <c r="AA44" s="311">
        <f>IF(ISBLANK(IGRF!$B$7), "", IGRF!$B$7)</f>
        <v>45101</v>
      </c>
      <c r="AB44" s="163"/>
      <c r="AC44" s="207"/>
      <c r="AD44" s="148"/>
      <c r="AE44" s="148"/>
      <c r="AF44" s="148"/>
      <c r="AG44" s="148"/>
      <c r="AH44" s="148"/>
    </row>
    <row r="45" ht="11.25" customHeight="1">
      <c r="A45" s="211"/>
      <c r="B45" s="19"/>
      <c r="C45" s="19"/>
      <c r="D45" s="19"/>
      <c r="E45" s="19"/>
      <c r="F45" s="19"/>
      <c r="G45" s="19"/>
      <c r="H45" s="737" t="s">
        <v>206</v>
      </c>
      <c r="I45" s="19"/>
      <c r="J45" s="738" t="s">
        <v>207</v>
      </c>
      <c r="K45" s="38"/>
      <c r="L45" s="713" t="s">
        <v>184</v>
      </c>
      <c r="M45" s="145"/>
      <c r="N45" s="145"/>
      <c r="O45" s="145"/>
      <c r="P45" s="145"/>
      <c r="Q45" s="714" t="str">
        <f t="shared" ref="Q45:Q47" si="6">Q2</f>
        <v>GAME Sat 4</v>
      </c>
      <c r="R45" s="211"/>
      <c r="S45" s="19"/>
      <c r="T45" s="19"/>
      <c r="U45" s="19"/>
      <c r="V45" s="19"/>
      <c r="W45" s="19"/>
      <c r="X45" s="19"/>
      <c r="Y45" s="737" t="s">
        <v>206</v>
      </c>
      <c r="Z45" s="19"/>
      <c r="AA45" s="712" t="s">
        <v>207</v>
      </c>
      <c r="AB45" s="67"/>
      <c r="AC45" s="713" t="s">
        <v>184</v>
      </c>
      <c r="AD45" s="145"/>
      <c r="AE45" s="145"/>
      <c r="AF45" s="145"/>
      <c r="AG45" s="145"/>
      <c r="AH45" s="714" t="str">
        <f>Q2</f>
        <v>GAME Sat 4</v>
      </c>
    </row>
    <row r="46" ht="25.5" customHeight="1">
      <c r="A46" s="715" t="s">
        <v>369</v>
      </c>
      <c r="B46" s="716" t="s">
        <v>370</v>
      </c>
      <c r="C46" s="717" t="s">
        <v>371</v>
      </c>
      <c r="D46" s="716" t="s">
        <v>372</v>
      </c>
      <c r="E46" s="716" t="s">
        <v>373</v>
      </c>
      <c r="F46" s="716" t="s">
        <v>374</v>
      </c>
      <c r="G46" s="716" t="s">
        <v>375</v>
      </c>
      <c r="H46" s="716" t="s">
        <v>376</v>
      </c>
      <c r="I46" s="716" t="s">
        <v>377</v>
      </c>
      <c r="J46" s="718" t="s">
        <v>378</v>
      </c>
      <c r="K46" s="42"/>
      <c r="L46" s="43"/>
      <c r="M46" s="410"/>
      <c r="N46" s="719" t="s">
        <v>370</v>
      </c>
      <c r="O46" s="52"/>
      <c r="P46" s="410"/>
      <c r="Q46" s="720" t="str">
        <f t="shared" si="6"/>
        <v>Total Penalties</v>
      </c>
      <c r="R46" s="715" t="s">
        <v>369</v>
      </c>
      <c r="S46" s="716" t="s">
        <v>370</v>
      </c>
      <c r="T46" s="717" t="s">
        <v>371</v>
      </c>
      <c r="U46" s="716" t="s">
        <v>372</v>
      </c>
      <c r="V46" s="716" t="s">
        <v>373</v>
      </c>
      <c r="W46" s="716" t="s">
        <v>374</v>
      </c>
      <c r="X46" s="716" t="s">
        <v>375</v>
      </c>
      <c r="Y46" s="716" t="s">
        <v>376</v>
      </c>
      <c r="Z46" s="716" t="s">
        <v>377</v>
      </c>
      <c r="AA46" s="718" t="s">
        <v>378</v>
      </c>
      <c r="AB46" s="42"/>
      <c r="AC46" s="43"/>
      <c r="AD46" s="410"/>
      <c r="AE46" s="719" t="s">
        <v>370</v>
      </c>
      <c r="AF46" s="52"/>
      <c r="AG46" s="410"/>
      <c r="AH46" s="720" t="str">
        <f t="shared" ref="AH46:AH47" si="7">AH3</f>
        <v>Total Penalties</v>
      </c>
    </row>
    <row r="47" ht="24.0" customHeight="1">
      <c r="A47" s="721"/>
      <c r="B47" s="722"/>
      <c r="C47" s="722"/>
      <c r="D47" s="723"/>
      <c r="E47" s="724"/>
      <c r="F47" s="723"/>
      <c r="G47" s="722"/>
      <c r="H47" s="722"/>
      <c r="I47" s="722"/>
      <c r="J47" s="723"/>
      <c r="K47" s="723"/>
      <c r="L47" s="725"/>
      <c r="M47" s="40"/>
      <c r="N47" s="643">
        <v>1.0</v>
      </c>
      <c r="O47" s="643">
        <f t="shared" ref="O47:O71" si="8">N47</f>
        <v>1</v>
      </c>
      <c r="P47" s="40"/>
      <c r="Q47" s="726" t="str">
        <f t="shared" si="6"/>
        <v>112*</v>
      </c>
      <c r="R47" s="721"/>
      <c r="S47" s="722"/>
      <c r="T47" s="722"/>
      <c r="U47" s="723"/>
      <c r="V47" s="724"/>
      <c r="W47" s="723"/>
      <c r="X47" s="722"/>
      <c r="Y47" s="722"/>
      <c r="Z47" s="722"/>
      <c r="AA47" s="723"/>
      <c r="AB47" s="723"/>
      <c r="AC47" s="725"/>
      <c r="AD47" s="40"/>
      <c r="AE47" s="643">
        <v>1.0</v>
      </c>
      <c r="AF47" s="643">
        <f t="shared" ref="AF47:AF71" si="9">AE47</f>
        <v>1</v>
      </c>
      <c r="AG47" s="40"/>
      <c r="AH47" s="726" t="str">
        <f t="shared" si="7"/>
        <v>10</v>
      </c>
    </row>
    <row r="48" ht="24.0" customHeight="1">
      <c r="A48" s="727"/>
      <c r="B48" s="647"/>
      <c r="C48" s="647"/>
      <c r="D48" s="652"/>
      <c r="E48" s="728"/>
      <c r="F48" s="652"/>
      <c r="G48" s="647"/>
      <c r="H48" s="647"/>
      <c r="I48" s="647"/>
      <c r="J48" s="652"/>
      <c r="K48" s="652"/>
      <c r="L48" s="729"/>
      <c r="M48" s="40"/>
      <c r="N48" s="643">
        <f t="shared" ref="N48:N71" si="10">N47+1</f>
        <v>2</v>
      </c>
      <c r="O48" s="643">
        <f t="shared" si="8"/>
        <v>2</v>
      </c>
      <c r="P48" s="40"/>
      <c r="Q48" s="730"/>
      <c r="R48" s="727"/>
      <c r="S48" s="647"/>
      <c r="T48" s="647"/>
      <c r="U48" s="652"/>
      <c r="V48" s="728"/>
      <c r="W48" s="652"/>
      <c r="X48" s="647"/>
      <c r="Y48" s="647"/>
      <c r="Z48" s="647"/>
      <c r="AA48" s="652"/>
      <c r="AB48" s="652"/>
      <c r="AC48" s="729"/>
      <c r="AD48" s="40"/>
      <c r="AE48" s="643">
        <f t="shared" ref="AE48:AE71" si="11">AE47+1</f>
        <v>2</v>
      </c>
      <c r="AF48" s="643">
        <f t="shared" si="9"/>
        <v>2</v>
      </c>
      <c r="AG48" s="40"/>
      <c r="AH48" s="730"/>
    </row>
    <row r="49" ht="24.0" customHeight="1">
      <c r="A49" s="721"/>
      <c r="B49" s="722"/>
      <c r="C49" s="722"/>
      <c r="D49" s="723"/>
      <c r="E49" s="724"/>
      <c r="F49" s="723"/>
      <c r="G49" s="722"/>
      <c r="H49" s="722"/>
      <c r="I49" s="722"/>
      <c r="J49" s="723"/>
      <c r="K49" s="723"/>
      <c r="L49" s="725"/>
      <c r="M49" s="40"/>
      <c r="N49" s="643">
        <f t="shared" si="10"/>
        <v>3</v>
      </c>
      <c r="O49" s="643">
        <f t="shared" si="8"/>
        <v>3</v>
      </c>
      <c r="P49" s="40"/>
      <c r="Q49" s="726" t="str">
        <f>Q6</f>
        <v>1128</v>
      </c>
      <c r="R49" s="721"/>
      <c r="S49" s="722"/>
      <c r="T49" s="722"/>
      <c r="U49" s="723"/>
      <c r="V49" s="724"/>
      <c r="W49" s="723"/>
      <c r="X49" s="722"/>
      <c r="Y49" s="722"/>
      <c r="Z49" s="722"/>
      <c r="AA49" s="723"/>
      <c r="AB49" s="723"/>
      <c r="AC49" s="725"/>
      <c r="AD49" s="40"/>
      <c r="AE49" s="643">
        <f t="shared" si="11"/>
        <v>3</v>
      </c>
      <c r="AF49" s="643">
        <f t="shared" si="9"/>
        <v>3</v>
      </c>
      <c r="AG49" s="40"/>
      <c r="AH49" s="726" t="str">
        <f>AH6</f>
        <v>125</v>
      </c>
    </row>
    <row r="50" ht="24.0" customHeight="1">
      <c r="A50" s="727"/>
      <c r="B50" s="647"/>
      <c r="C50" s="647"/>
      <c r="D50" s="652"/>
      <c r="E50" s="728"/>
      <c r="F50" s="652"/>
      <c r="G50" s="647"/>
      <c r="H50" s="647"/>
      <c r="I50" s="647"/>
      <c r="J50" s="652"/>
      <c r="K50" s="652"/>
      <c r="L50" s="729"/>
      <c r="M50" s="40"/>
      <c r="N50" s="643">
        <f t="shared" si="10"/>
        <v>4</v>
      </c>
      <c r="O50" s="643">
        <f t="shared" si="8"/>
        <v>4</v>
      </c>
      <c r="P50" s="40"/>
      <c r="Q50" s="730"/>
      <c r="R50" s="727"/>
      <c r="S50" s="647"/>
      <c r="T50" s="647"/>
      <c r="U50" s="652"/>
      <c r="V50" s="728"/>
      <c r="W50" s="652"/>
      <c r="X50" s="647"/>
      <c r="Y50" s="647"/>
      <c r="Z50" s="647"/>
      <c r="AA50" s="652"/>
      <c r="AB50" s="652"/>
      <c r="AC50" s="729"/>
      <c r="AD50" s="40"/>
      <c r="AE50" s="643">
        <f t="shared" si="11"/>
        <v>4</v>
      </c>
      <c r="AF50" s="643">
        <f t="shared" si="9"/>
        <v>4</v>
      </c>
      <c r="AG50" s="40"/>
      <c r="AH50" s="730"/>
    </row>
    <row r="51" ht="24.0" customHeight="1">
      <c r="A51" s="721"/>
      <c r="B51" s="722"/>
      <c r="C51" s="722"/>
      <c r="D51" s="723"/>
      <c r="E51" s="724"/>
      <c r="F51" s="723"/>
      <c r="G51" s="722"/>
      <c r="H51" s="722"/>
      <c r="I51" s="722"/>
      <c r="J51" s="723"/>
      <c r="K51" s="723"/>
      <c r="L51" s="725"/>
      <c r="M51" s="40"/>
      <c r="N51" s="643">
        <f t="shared" si="10"/>
        <v>5</v>
      </c>
      <c r="O51" s="643">
        <f t="shared" si="8"/>
        <v>5</v>
      </c>
      <c r="P51" s="40"/>
      <c r="Q51" s="726" t="str">
        <f>Q8</f>
        <v>14</v>
      </c>
      <c r="R51" s="721"/>
      <c r="S51" s="722"/>
      <c r="T51" s="722"/>
      <c r="U51" s="723"/>
      <c r="V51" s="724"/>
      <c r="W51" s="723"/>
      <c r="X51" s="722"/>
      <c r="Y51" s="722"/>
      <c r="Z51" s="722"/>
      <c r="AA51" s="723"/>
      <c r="AB51" s="723"/>
      <c r="AC51" s="725"/>
      <c r="AD51" s="40"/>
      <c r="AE51" s="643">
        <f t="shared" si="11"/>
        <v>5</v>
      </c>
      <c r="AF51" s="643">
        <f t="shared" si="9"/>
        <v>5</v>
      </c>
      <c r="AG51" s="40"/>
      <c r="AH51" s="726" t="str">
        <f>AH8</f>
        <v>14</v>
      </c>
    </row>
    <row r="52" ht="24.0" customHeight="1">
      <c r="A52" s="727"/>
      <c r="B52" s="647"/>
      <c r="C52" s="647"/>
      <c r="D52" s="652"/>
      <c r="E52" s="728"/>
      <c r="F52" s="652"/>
      <c r="G52" s="647"/>
      <c r="H52" s="647"/>
      <c r="I52" s="647"/>
      <c r="J52" s="652"/>
      <c r="K52" s="652"/>
      <c r="L52" s="729"/>
      <c r="M52" s="40"/>
      <c r="N52" s="643">
        <f t="shared" si="10"/>
        <v>6</v>
      </c>
      <c r="O52" s="643">
        <f t="shared" si="8"/>
        <v>6</v>
      </c>
      <c r="P52" s="40"/>
      <c r="Q52" s="730"/>
      <c r="R52" s="727"/>
      <c r="S52" s="647"/>
      <c r="T52" s="647"/>
      <c r="U52" s="652"/>
      <c r="V52" s="728"/>
      <c r="W52" s="652"/>
      <c r="X52" s="647"/>
      <c r="Y52" s="647"/>
      <c r="Z52" s="647"/>
      <c r="AA52" s="652"/>
      <c r="AB52" s="652"/>
      <c r="AC52" s="729"/>
      <c r="AD52" s="40"/>
      <c r="AE52" s="643">
        <f t="shared" si="11"/>
        <v>6</v>
      </c>
      <c r="AF52" s="643">
        <f t="shared" si="9"/>
        <v>6</v>
      </c>
      <c r="AG52" s="40"/>
      <c r="AH52" s="730"/>
    </row>
    <row r="53" ht="24.0" customHeight="1">
      <c r="A53" s="721"/>
      <c r="B53" s="722"/>
      <c r="C53" s="722"/>
      <c r="D53" s="723"/>
      <c r="E53" s="724"/>
      <c r="F53" s="723"/>
      <c r="G53" s="722"/>
      <c r="H53" s="722"/>
      <c r="I53" s="722"/>
      <c r="J53" s="723"/>
      <c r="K53" s="723"/>
      <c r="L53" s="725"/>
      <c r="M53" s="40"/>
      <c r="N53" s="643">
        <f t="shared" si="10"/>
        <v>7</v>
      </c>
      <c r="O53" s="643">
        <f t="shared" si="8"/>
        <v>7</v>
      </c>
      <c r="P53" s="40"/>
      <c r="Q53" s="726" t="str">
        <f>Q10</f>
        <v>1618</v>
      </c>
      <c r="R53" s="721"/>
      <c r="S53" s="722"/>
      <c r="T53" s="722"/>
      <c r="U53" s="723"/>
      <c r="V53" s="724"/>
      <c r="W53" s="723"/>
      <c r="X53" s="722"/>
      <c r="Y53" s="722"/>
      <c r="Z53" s="722"/>
      <c r="AA53" s="723"/>
      <c r="AB53" s="723"/>
      <c r="AC53" s="725"/>
      <c r="AD53" s="40"/>
      <c r="AE53" s="643">
        <f t="shared" si="11"/>
        <v>7</v>
      </c>
      <c r="AF53" s="643">
        <f t="shared" si="9"/>
        <v>7</v>
      </c>
      <c r="AG53" s="40"/>
      <c r="AH53" s="726" t="str">
        <f>AH10</f>
        <v>15*</v>
      </c>
    </row>
    <row r="54" ht="24.0" customHeight="1">
      <c r="A54" s="727"/>
      <c r="B54" s="647"/>
      <c r="C54" s="647"/>
      <c r="D54" s="652"/>
      <c r="E54" s="728"/>
      <c r="F54" s="652"/>
      <c r="G54" s="647"/>
      <c r="H54" s="647"/>
      <c r="I54" s="647"/>
      <c r="J54" s="652"/>
      <c r="K54" s="652"/>
      <c r="L54" s="729"/>
      <c r="M54" s="40"/>
      <c r="N54" s="643">
        <f t="shared" si="10"/>
        <v>8</v>
      </c>
      <c r="O54" s="643">
        <f t="shared" si="8"/>
        <v>8</v>
      </c>
      <c r="P54" s="40"/>
      <c r="Q54" s="730"/>
      <c r="R54" s="727"/>
      <c r="S54" s="647"/>
      <c r="T54" s="647"/>
      <c r="U54" s="652"/>
      <c r="V54" s="728"/>
      <c r="W54" s="652"/>
      <c r="X54" s="647"/>
      <c r="Y54" s="647"/>
      <c r="Z54" s="647"/>
      <c r="AA54" s="652"/>
      <c r="AB54" s="652"/>
      <c r="AC54" s="729"/>
      <c r="AD54" s="40"/>
      <c r="AE54" s="643">
        <f t="shared" si="11"/>
        <v>8</v>
      </c>
      <c r="AF54" s="643">
        <f t="shared" si="9"/>
        <v>8</v>
      </c>
      <c r="AG54" s="40"/>
      <c r="AH54" s="730"/>
    </row>
    <row r="55" ht="24.0" customHeight="1">
      <c r="A55" s="721"/>
      <c r="B55" s="722"/>
      <c r="C55" s="722"/>
      <c r="D55" s="723"/>
      <c r="E55" s="724"/>
      <c r="F55" s="723"/>
      <c r="G55" s="722"/>
      <c r="H55" s="722"/>
      <c r="I55" s="722"/>
      <c r="J55" s="723"/>
      <c r="K55" s="723"/>
      <c r="L55" s="725"/>
      <c r="M55" s="40"/>
      <c r="N55" s="643">
        <f t="shared" si="10"/>
        <v>9</v>
      </c>
      <c r="O55" s="643">
        <f t="shared" si="8"/>
        <v>9</v>
      </c>
      <c r="P55" s="40"/>
      <c r="Q55" s="726" t="str">
        <f>Q12</f>
        <v>18</v>
      </c>
      <c r="R55" s="721"/>
      <c r="S55" s="722"/>
      <c r="T55" s="722"/>
      <c r="U55" s="723"/>
      <c r="V55" s="724"/>
      <c r="W55" s="723"/>
      <c r="X55" s="722"/>
      <c r="Y55" s="722"/>
      <c r="Z55" s="722"/>
      <c r="AA55" s="723"/>
      <c r="AB55" s="723"/>
      <c r="AC55" s="725"/>
      <c r="AD55" s="40"/>
      <c r="AE55" s="643">
        <f t="shared" si="11"/>
        <v>9</v>
      </c>
      <c r="AF55" s="643">
        <f t="shared" si="9"/>
        <v>9</v>
      </c>
      <c r="AG55" s="40"/>
      <c r="AH55" s="726" t="str">
        <f>AH12</f>
        <v>16*</v>
      </c>
    </row>
    <row r="56" ht="24.0" customHeight="1">
      <c r="A56" s="727"/>
      <c r="B56" s="647"/>
      <c r="C56" s="647"/>
      <c r="D56" s="652"/>
      <c r="E56" s="728"/>
      <c r="F56" s="652"/>
      <c r="G56" s="647"/>
      <c r="H56" s="647"/>
      <c r="I56" s="647"/>
      <c r="J56" s="652"/>
      <c r="K56" s="652"/>
      <c r="L56" s="729"/>
      <c r="M56" s="40"/>
      <c r="N56" s="643">
        <f t="shared" si="10"/>
        <v>10</v>
      </c>
      <c r="O56" s="643">
        <f t="shared" si="8"/>
        <v>10</v>
      </c>
      <c r="P56" s="40"/>
      <c r="Q56" s="730"/>
      <c r="R56" s="727"/>
      <c r="S56" s="647"/>
      <c r="T56" s="647"/>
      <c r="U56" s="652"/>
      <c r="V56" s="728"/>
      <c r="W56" s="652"/>
      <c r="X56" s="647"/>
      <c r="Y56" s="647"/>
      <c r="Z56" s="647"/>
      <c r="AA56" s="652"/>
      <c r="AB56" s="652"/>
      <c r="AC56" s="729"/>
      <c r="AD56" s="40"/>
      <c r="AE56" s="643">
        <f t="shared" si="11"/>
        <v>10</v>
      </c>
      <c r="AF56" s="643">
        <f t="shared" si="9"/>
        <v>10</v>
      </c>
      <c r="AG56" s="40"/>
      <c r="AH56" s="730"/>
    </row>
    <row r="57" ht="24.0" customHeight="1">
      <c r="A57" s="721"/>
      <c r="B57" s="722"/>
      <c r="C57" s="722"/>
      <c r="D57" s="723"/>
      <c r="E57" s="724"/>
      <c r="F57" s="723"/>
      <c r="G57" s="722"/>
      <c r="H57" s="722"/>
      <c r="I57" s="722"/>
      <c r="J57" s="723"/>
      <c r="K57" s="723"/>
      <c r="L57" s="725"/>
      <c r="M57" s="40"/>
      <c r="N57" s="643">
        <f t="shared" si="10"/>
        <v>11</v>
      </c>
      <c r="O57" s="643">
        <f t="shared" si="8"/>
        <v>11</v>
      </c>
      <c r="P57" s="40"/>
      <c r="Q57" s="726" t="str">
        <f>Q14</f>
        <v>187</v>
      </c>
      <c r="R57" s="721"/>
      <c r="S57" s="722"/>
      <c r="T57" s="722"/>
      <c r="U57" s="723"/>
      <c r="V57" s="724"/>
      <c r="W57" s="723"/>
      <c r="X57" s="722"/>
      <c r="Y57" s="722"/>
      <c r="Z57" s="722"/>
      <c r="AA57" s="723"/>
      <c r="AB57" s="723"/>
      <c r="AC57" s="725"/>
      <c r="AD57" s="40"/>
      <c r="AE57" s="643">
        <f t="shared" si="11"/>
        <v>11</v>
      </c>
      <c r="AF57" s="643">
        <f t="shared" si="9"/>
        <v>11</v>
      </c>
      <c r="AG57" s="40"/>
      <c r="AH57" s="726" t="str">
        <f>AH14</f>
        <v>187*</v>
      </c>
    </row>
    <row r="58" ht="24.0" customHeight="1">
      <c r="A58" s="727"/>
      <c r="B58" s="647"/>
      <c r="C58" s="647"/>
      <c r="D58" s="652"/>
      <c r="E58" s="728"/>
      <c r="F58" s="652"/>
      <c r="G58" s="647"/>
      <c r="H58" s="647"/>
      <c r="I58" s="647"/>
      <c r="J58" s="652"/>
      <c r="K58" s="652"/>
      <c r="L58" s="729"/>
      <c r="M58" s="40"/>
      <c r="N58" s="643">
        <f t="shared" si="10"/>
        <v>12</v>
      </c>
      <c r="O58" s="643">
        <f t="shared" si="8"/>
        <v>12</v>
      </c>
      <c r="P58" s="40"/>
      <c r="Q58" s="730"/>
      <c r="R58" s="727"/>
      <c r="S58" s="647"/>
      <c r="T58" s="647"/>
      <c r="U58" s="652"/>
      <c r="V58" s="728"/>
      <c r="W58" s="652"/>
      <c r="X58" s="647"/>
      <c r="Y58" s="647"/>
      <c r="Z58" s="647"/>
      <c r="AA58" s="652"/>
      <c r="AB58" s="652"/>
      <c r="AC58" s="729"/>
      <c r="AD58" s="40"/>
      <c r="AE58" s="643">
        <f t="shared" si="11"/>
        <v>12</v>
      </c>
      <c r="AF58" s="643">
        <f t="shared" si="9"/>
        <v>12</v>
      </c>
      <c r="AG58" s="40"/>
      <c r="AH58" s="730"/>
    </row>
    <row r="59" ht="24.0" customHeight="1">
      <c r="A59" s="721"/>
      <c r="B59" s="722"/>
      <c r="C59" s="722"/>
      <c r="D59" s="723"/>
      <c r="E59" s="724"/>
      <c r="F59" s="723"/>
      <c r="G59" s="722"/>
      <c r="H59" s="722"/>
      <c r="I59" s="722"/>
      <c r="J59" s="723"/>
      <c r="K59" s="723"/>
      <c r="L59" s="725"/>
      <c r="M59" s="40"/>
      <c r="N59" s="643">
        <f t="shared" si="10"/>
        <v>13</v>
      </c>
      <c r="O59" s="643">
        <f t="shared" si="8"/>
        <v>13</v>
      </c>
      <c r="P59" s="40"/>
      <c r="Q59" s="726" t="str">
        <f>Q16</f>
        <v>196</v>
      </c>
      <c r="R59" s="721"/>
      <c r="S59" s="722"/>
      <c r="T59" s="722"/>
      <c r="U59" s="723"/>
      <c r="V59" s="724"/>
      <c r="W59" s="723"/>
      <c r="X59" s="722"/>
      <c r="Y59" s="722"/>
      <c r="Z59" s="722"/>
      <c r="AA59" s="723"/>
      <c r="AB59" s="723"/>
      <c r="AC59" s="725"/>
      <c r="AD59" s="40"/>
      <c r="AE59" s="643">
        <f t="shared" si="11"/>
        <v>13</v>
      </c>
      <c r="AF59" s="643">
        <f t="shared" si="9"/>
        <v>13</v>
      </c>
      <c r="AG59" s="40"/>
      <c r="AH59" s="726" t="str">
        <f>AH16</f>
        <v>1870</v>
      </c>
    </row>
    <row r="60" ht="24.0" customHeight="1">
      <c r="A60" s="727"/>
      <c r="B60" s="647"/>
      <c r="C60" s="647"/>
      <c r="D60" s="652"/>
      <c r="E60" s="728"/>
      <c r="F60" s="652"/>
      <c r="G60" s="647"/>
      <c r="H60" s="647"/>
      <c r="I60" s="647"/>
      <c r="J60" s="652"/>
      <c r="K60" s="652"/>
      <c r="L60" s="729"/>
      <c r="M60" s="40"/>
      <c r="N60" s="643">
        <f t="shared" si="10"/>
        <v>14</v>
      </c>
      <c r="O60" s="643">
        <f t="shared" si="8"/>
        <v>14</v>
      </c>
      <c r="P60" s="40"/>
      <c r="Q60" s="730"/>
      <c r="R60" s="727"/>
      <c r="S60" s="647"/>
      <c r="T60" s="647"/>
      <c r="U60" s="652"/>
      <c r="V60" s="728"/>
      <c r="W60" s="652"/>
      <c r="X60" s="647"/>
      <c r="Y60" s="647"/>
      <c r="Z60" s="647"/>
      <c r="AA60" s="652"/>
      <c r="AB60" s="652"/>
      <c r="AC60" s="729"/>
      <c r="AD60" s="40"/>
      <c r="AE60" s="643">
        <f t="shared" si="11"/>
        <v>14</v>
      </c>
      <c r="AF60" s="643">
        <f t="shared" si="9"/>
        <v>14</v>
      </c>
      <c r="AG60" s="40"/>
      <c r="AH60" s="730"/>
    </row>
    <row r="61" ht="24.0" customHeight="1">
      <c r="A61" s="721"/>
      <c r="B61" s="722"/>
      <c r="C61" s="722"/>
      <c r="D61" s="723"/>
      <c r="E61" s="724"/>
      <c r="F61" s="723"/>
      <c r="G61" s="722"/>
      <c r="H61" s="722"/>
      <c r="I61" s="722"/>
      <c r="J61" s="723"/>
      <c r="K61" s="723"/>
      <c r="L61" s="725"/>
      <c r="M61" s="40"/>
      <c r="N61" s="643">
        <f t="shared" si="10"/>
        <v>15</v>
      </c>
      <c r="O61" s="643">
        <f t="shared" si="8"/>
        <v>15</v>
      </c>
      <c r="P61" s="40"/>
      <c r="Q61" s="726" t="str">
        <f>Q18</f>
        <v>29</v>
      </c>
      <c r="R61" s="721"/>
      <c r="S61" s="722"/>
      <c r="T61" s="722"/>
      <c r="U61" s="723"/>
      <c r="V61" s="724"/>
      <c r="W61" s="723"/>
      <c r="X61" s="722"/>
      <c r="Y61" s="722"/>
      <c r="Z61" s="722"/>
      <c r="AA61" s="723"/>
      <c r="AB61" s="723"/>
      <c r="AC61" s="725"/>
      <c r="AD61" s="40"/>
      <c r="AE61" s="643">
        <f t="shared" si="11"/>
        <v>15</v>
      </c>
      <c r="AF61" s="643">
        <f t="shared" si="9"/>
        <v>15</v>
      </c>
      <c r="AG61" s="40"/>
      <c r="AH61" s="726" t="str">
        <f>AH18</f>
        <v>31</v>
      </c>
    </row>
    <row r="62" ht="24.0" customHeight="1">
      <c r="A62" s="727"/>
      <c r="B62" s="647"/>
      <c r="C62" s="647"/>
      <c r="D62" s="652"/>
      <c r="E62" s="728"/>
      <c r="F62" s="652"/>
      <c r="G62" s="647"/>
      <c r="H62" s="647"/>
      <c r="I62" s="647"/>
      <c r="J62" s="652"/>
      <c r="K62" s="652"/>
      <c r="L62" s="729"/>
      <c r="M62" s="40"/>
      <c r="N62" s="643">
        <f t="shared" si="10"/>
        <v>16</v>
      </c>
      <c r="O62" s="643">
        <f t="shared" si="8"/>
        <v>16</v>
      </c>
      <c r="P62" s="40"/>
      <c r="Q62" s="730"/>
      <c r="R62" s="727"/>
      <c r="S62" s="647"/>
      <c r="T62" s="647"/>
      <c r="U62" s="652"/>
      <c r="V62" s="728"/>
      <c r="W62" s="652"/>
      <c r="X62" s="647"/>
      <c r="Y62" s="647"/>
      <c r="Z62" s="647"/>
      <c r="AA62" s="652"/>
      <c r="AB62" s="652"/>
      <c r="AC62" s="729"/>
      <c r="AD62" s="40"/>
      <c r="AE62" s="643">
        <f t="shared" si="11"/>
        <v>16</v>
      </c>
      <c r="AF62" s="643">
        <f t="shared" si="9"/>
        <v>16</v>
      </c>
      <c r="AG62" s="40"/>
      <c r="AH62" s="730"/>
    </row>
    <row r="63" ht="24.0" customHeight="1">
      <c r="A63" s="721"/>
      <c r="B63" s="722"/>
      <c r="C63" s="722"/>
      <c r="D63" s="723"/>
      <c r="E63" s="724"/>
      <c r="F63" s="723"/>
      <c r="G63" s="722"/>
      <c r="H63" s="722"/>
      <c r="I63" s="722"/>
      <c r="J63" s="723"/>
      <c r="K63" s="723"/>
      <c r="L63" s="725"/>
      <c r="M63" s="40"/>
      <c r="N63" s="643">
        <f t="shared" si="10"/>
        <v>17</v>
      </c>
      <c r="O63" s="643">
        <f t="shared" si="8"/>
        <v>17</v>
      </c>
      <c r="P63" s="40"/>
      <c r="Q63" s="726" t="str">
        <f>Q20</f>
        <v>3*</v>
      </c>
      <c r="R63" s="721"/>
      <c r="S63" s="722"/>
      <c r="T63" s="722"/>
      <c r="U63" s="723"/>
      <c r="V63" s="724"/>
      <c r="W63" s="723"/>
      <c r="X63" s="722"/>
      <c r="Y63" s="722"/>
      <c r="Z63" s="722"/>
      <c r="AA63" s="723"/>
      <c r="AB63" s="723"/>
      <c r="AC63" s="725"/>
      <c r="AD63" s="40"/>
      <c r="AE63" s="643">
        <f t="shared" si="11"/>
        <v>17</v>
      </c>
      <c r="AF63" s="643">
        <f t="shared" si="9"/>
        <v>17</v>
      </c>
      <c r="AG63" s="40"/>
      <c r="AH63" s="726" t="str">
        <f>AH20</f>
        <v>359*</v>
      </c>
    </row>
    <row r="64" ht="24.0" customHeight="1">
      <c r="A64" s="727"/>
      <c r="B64" s="647"/>
      <c r="C64" s="647"/>
      <c r="D64" s="652"/>
      <c r="E64" s="728"/>
      <c r="F64" s="652"/>
      <c r="G64" s="647"/>
      <c r="H64" s="647"/>
      <c r="I64" s="647"/>
      <c r="J64" s="652"/>
      <c r="K64" s="652"/>
      <c r="L64" s="729"/>
      <c r="M64" s="40"/>
      <c r="N64" s="643">
        <f t="shared" si="10"/>
        <v>18</v>
      </c>
      <c r="O64" s="643">
        <f t="shared" si="8"/>
        <v>18</v>
      </c>
      <c r="P64" s="40"/>
      <c r="Q64" s="730"/>
      <c r="R64" s="727"/>
      <c r="S64" s="647"/>
      <c r="T64" s="647"/>
      <c r="U64" s="652"/>
      <c r="V64" s="728"/>
      <c r="W64" s="652"/>
      <c r="X64" s="647"/>
      <c r="Y64" s="647"/>
      <c r="Z64" s="647"/>
      <c r="AA64" s="652"/>
      <c r="AB64" s="652"/>
      <c r="AC64" s="729"/>
      <c r="AD64" s="40"/>
      <c r="AE64" s="643">
        <f t="shared" si="11"/>
        <v>18</v>
      </c>
      <c r="AF64" s="643">
        <f t="shared" si="9"/>
        <v>18</v>
      </c>
      <c r="AG64" s="40"/>
      <c r="AH64" s="730"/>
    </row>
    <row r="65" ht="24.0" customHeight="1">
      <c r="A65" s="721"/>
      <c r="B65" s="722"/>
      <c r="C65" s="722"/>
      <c r="D65" s="723"/>
      <c r="E65" s="724"/>
      <c r="F65" s="723"/>
      <c r="G65" s="722"/>
      <c r="H65" s="722"/>
      <c r="I65" s="722"/>
      <c r="J65" s="723"/>
      <c r="K65" s="723"/>
      <c r="L65" s="725"/>
      <c r="M65" s="40"/>
      <c r="N65" s="643">
        <f t="shared" si="10"/>
        <v>19</v>
      </c>
      <c r="O65" s="643">
        <f t="shared" si="8"/>
        <v>19</v>
      </c>
      <c r="P65" s="40"/>
      <c r="Q65" s="726" t="str">
        <f>Q22</f>
        <v>34</v>
      </c>
      <c r="R65" s="721"/>
      <c r="S65" s="722"/>
      <c r="T65" s="722"/>
      <c r="U65" s="723"/>
      <c r="V65" s="724"/>
      <c r="W65" s="723"/>
      <c r="X65" s="722"/>
      <c r="Y65" s="722"/>
      <c r="Z65" s="722"/>
      <c r="AA65" s="723"/>
      <c r="AB65" s="723"/>
      <c r="AC65" s="725"/>
      <c r="AD65" s="40"/>
      <c r="AE65" s="643">
        <f t="shared" si="11"/>
        <v>19</v>
      </c>
      <c r="AF65" s="643">
        <f t="shared" si="9"/>
        <v>19</v>
      </c>
      <c r="AG65" s="40"/>
      <c r="AH65" s="726" t="str">
        <f>AH22</f>
        <v>420</v>
      </c>
    </row>
    <row r="66" ht="24.0" customHeight="1">
      <c r="A66" s="727"/>
      <c r="B66" s="647"/>
      <c r="C66" s="647"/>
      <c r="D66" s="652"/>
      <c r="E66" s="728"/>
      <c r="F66" s="652"/>
      <c r="G66" s="647"/>
      <c r="H66" s="647"/>
      <c r="I66" s="647"/>
      <c r="J66" s="652"/>
      <c r="K66" s="652"/>
      <c r="L66" s="729"/>
      <c r="M66" s="40"/>
      <c r="N66" s="643">
        <f t="shared" si="10"/>
        <v>20</v>
      </c>
      <c r="O66" s="643">
        <f t="shared" si="8"/>
        <v>20</v>
      </c>
      <c r="P66" s="40"/>
      <c r="Q66" s="730"/>
      <c r="R66" s="727"/>
      <c r="S66" s="647"/>
      <c r="T66" s="647"/>
      <c r="U66" s="652"/>
      <c r="V66" s="728"/>
      <c r="W66" s="652"/>
      <c r="X66" s="647"/>
      <c r="Y66" s="647"/>
      <c r="Z66" s="647"/>
      <c r="AA66" s="652"/>
      <c r="AB66" s="652"/>
      <c r="AC66" s="729"/>
      <c r="AD66" s="40"/>
      <c r="AE66" s="643">
        <f t="shared" si="11"/>
        <v>20</v>
      </c>
      <c r="AF66" s="643">
        <f t="shared" si="9"/>
        <v>20</v>
      </c>
      <c r="AG66" s="40"/>
      <c r="AH66" s="730"/>
    </row>
    <row r="67" ht="24.0" customHeight="1">
      <c r="A67" s="721"/>
      <c r="B67" s="722"/>
      <c r="C67" s="722"/>
      <c r="D67" s="723"/>
      <c r="E67" s="724"/>
      <c r="F67" s="723"/>
      <c r="G67" s="722"/>
      <c r="H67" s="722"/>
      <c r="I67" s="722"/>
      <c r="J67" s="723"/>
      <c r="K67" s="723"/>
      <c r="L67" s="725"/>
      <c r="M67" s="40"/>
      <c r="N67" s="643">
        <f t="shared" si="10"/>
        <v>21</v>
      </c>
      <c r="O67" s="643">
        <f t="shared" si="8"/>
        <v>21</v>
      </c>
      <c r="P67" s="40"/>
      <c r="Q67" s="726" t="str">
        <f>Q24</f>
        <v>511*</v>
      </c>
      <c r="R67" s="721"/>
      <c r="S67" s="722"/>
      <c r="T67" s="722"/>
      <c r="U67" s="723"/>
      <c r="V67" s="724"/>
      <c r="W67" s="723"/>
      <c r="X67" s="722"/>
      <c r="Y67" s="722"/>
      <c r="Z67" s="722"/>
      <c r="AA67" s="723"/>
      <c r="AB67" s="723"/>
      <c r="AC67" s="725"/>
      <c r="AD67" s="40"/>
      <c r="AE67" s="643">
        <f t="shared" si="11"/>
        <v>21</v>
      </c>
      <c r="AF67" s="643">
        <f t="shared" si="9"/>
        <v>21</v>
      </c>
      <c r="AG67" s="40"/>
      <c r="AH67" s="726" t="str">
        <f>AH24</f>
        <v>44*</v>
      </c>
    </row>
    <row r="68" ht="24.0" customHeight="1">
      <c r="A68" s="727"/>
      <c r="B68" s="647"/>
      <c r="C68" s="647"/>
      <c r="D68" s="652"/>
      <c r="E68" s="728"/>
      <c r="F68" s="652"/>
      <c r="G68" s="647"/>
      <c r="H68" s="647"/>
      <c r="I68" s="647"/>
      <c r="J68" s="652"/>
      <c r="K68" s="652"/>
      <c r="L68" s="729"/>
      <c r="M68" s="40"/>
      <c r="N68" s="643">
        <f t="shared" si="10"/>
        <v>22</v>
      </c>
      <c r="O68" s="643">
        <f t="shared" si="8"/>
        <v>22</v>
      </c>
      <c r="P68" s="40"/>
      <c r="Q68" s="730"/>
      <c r="R68" s="727"/>
      <c r="S68" s="647"/>
      <c r="T68" s="647"/>
      <c r="U68" s="652"/>
      <c r="V68" s="728"/>
      <c r="W68" s="652"/>
      <c r="X68" s="647"/>
      <c r="Y68" s="647"/>
      <c r="Z68" s="647"/>
      <c r="AA68" s="652"/>
      <c r="AB68" s="652"/>
      <c r="AC68" s="729"/>
      <c r="AD68" s="40"/>
      <c r="AE68" s="643">
        <f t="shared" si="11"/>
        <v>22</v>
      </c>
      <c r="AF68" s="643">
        <f t="shared" si="9"/>
        <v>22</v>
      </c>
      <c r="AG68" s="40"/>
      <c r="AH68" s="730"/>
    </row>
    <row r="69" ht="24.0" customHeight="1">
      <c r="A69" s="721"/>
      <c r="B69" s="722"/>
      <c r="C69" s="722"/>
      <c r="D69" s="723"/>
      <c r="E69" s="724"/>
      <c r="F69" s="723"/>
      <c r="G69" s="722"/>
      <c r="H69" s="722"/>
      <c r="I69" s="722"/>
      <c r="J69" s="723"/>
      <c r="K69" s="723"/>
      <c r="L69" s="725"/>
      <c r="M69" s="40"/>
      <c r="N69" s="643">
        <f t="shared" si="10"/>
        <v>23</v>
      </c>
      <c r="O69" s="643">
        <f t="shared" si="8"/>
        <v>23</v>
      </c>
      <c r="P69" s="40"/>
      <c r="Q69" s="726" t="str">
        <f>Q26</f>
        <v>616</v>
      </c>
      <c r="R69" s="721"/>
      <c r="S69" s="722"/>
      <c r="T69" s="722"/>
      <c r="U69" s="723"/>
      <c r="V69" s="724"/>
      <c r="W69" s="723"/>
      <c r="X69" s="722"/>
      <c r="Y69" s="722"/>
      <c r="Z69" s="722"/>
      <c r="AA69" s="723"/>
      <c r="AB69" s="723"/>
      <c r="AC69" s="725"/>
      <c r="AD69" s="40"/>
      <c r="AE69" s="643">
        <f t="shared" si="11"/>
        <v>23</v>
      </c>
      <c r="AF69" s="643">
        <f t="shared" si="9"/>
        <v>23</v>
      </c>
      <c r="AG69" s="40"/>
      <c r="AH69" s="726" t="str">
        <f>AH26</f>
        <v>55</v>
      </c>
    </row>
    <row r="70" ht="24.0" customHeight="1">
      <c r="A70" s="727"/>
      <c r="B70" s="647"/>
      <c r="C70" s="647"/>
      <c r="D70" s="652"/>
      <c r="E70" s="728"/>
      <c r="F70" s="652"/>
      <c r="G70" s="647"/>
      <c r="H70" s="647"/>
      <c r="I70" s="647"/>
      <c r="J70" s="652"/>
      <c r="K70" s="652"/>
      <c r="L70" s="729"/>
      <c r="M70" s="40"/>
      <c r="N70" s="643">
        <f t="shared" si="10"/>
        <v>24</v>
      </c>
      <c r="O70" s="643">
        <f t="shared" si="8"/>
        <v>24</v>
      </c>
      <c r="P70" s="40"/>
      <c r="Q70" s="730"/>
      <c r="R70" s="727"/>
      <c r="S70" s="647"/>
      <c r="T70" s="647"/>
      <c r="U70" s="652"/>
      <c r="V70" s="728"/>
      <c r="W70" s="652"/>
      <c r="X70" s="647"/>
      <c r="Y70" s="647"/>
      <c r="Z70" s="647"/>
      <c r="AA70" s="652"/>
      <c r="AB70" s="652"/>
      <c r="AC70" s="729"/>
      <c r="AD70" s="40"/>
      <c r="AE70" s="643">
        <f t="shared" si="11"/>
        <v>24</v>
      </c>
      <c r="AF70" s="643">
        <f t="shared" si="9"/>
        <v>24</v>
      </c>
      <c r="AG70" s="40"/>
      <c r="AH70" s="730"/>
    </row>
    <row r="71" ht="24.0" customHeight="1">
      <c r="A71" s="721"/>
      <c r="B71" s="722"/>
      <c r="C71" s="722"/>
      <c r="D71" s="723"/>
      <c r="E71" s="724"/>
      <c r="F71" s="723"/>
      <c r="G71" s="722"/>
      <c r="H71" s="722"/>
      <c r="I71" s="722"/>
      <c r="J71" s="723"/>
      <c r="K71" s="723"/>
      <c r="L71" s="725"/>
      <c r="M71" s="40"/>
      <c r="N71" s="643">
        <f t="shared" si="10"/>
        <v>25</v>
      </c>
      <c r="O71" s="643">
        <f t="shared" si="8"/>
        <v>25</v>
      </c>
      <c r="P71" s="40"/>
      <c r="Q71" s="726" t="str">
        <f>Q28</f>
        <v>651</v>
      </c>
      <c r="R71" s="721"/>
      <c r="S71" s="722"/>
      <c r="T71" s="722"/>
      <c r="U71" s="723"/>
      <c r="V71" s="724"/>
      <c r="W71" s="723"/>
      <c r="X71" s="722"/>
      <c r="Y71" s="722"/>
      <c r="Z71" s="722"/>
      <c r="AA71" s="723"/>
      <c r="AB71" s="723"/>
      <c r="AC71" s="725"/>
      <c r="AD71" s="40"/>
      <c r="AE71" s="643">
        <f t="shared" si="11"/>
        <v>25</v>
      </c>
      <c r="AF71" s="643">
        <f t="shared" si="9"/>
        <v>25</v>
      </c>
      <c r="AG71" s="40"/>
      <c r="AH71" s="726" t="str">
        <f>AH28</f>
        <v>62</v>
      </c>
    </row>
    <row r="72" ht="24.0" customHeight="1">
      <c r="A72" s="727"/>
      <c r="B72" s="647"/>
      <c r="C72" s="647"/>
      <c r="D72" s="652"/>
      <c r="E72" s="728"/>
      <c r="F72" s="652"/>
      <c r="G72" s="647"/>
      <c r="H72" s="647"/>
      <c r="I72" s="647"/>
      <c r="J72" s="652"/>
      <c r="K72" s="652"/>
      <c r="L72" s="729"/>
      <c r="M72" s="40"/>
      <c r="N72" s="643">
        <v>26.0</v>
      </c>
      <c r="O72" s="643">
        <v>26.0</v>
      </c>
      <c r="P72" s="40"/>
      <c r="Q72" s="730"/>
      <c r="R72" s="727"/>
      <c r="S72" s="647"/>
      <c r="T72" s="647"/>
      <c r="U72" s="652"/>
      <c r="V72" s="728"/>
      <c r="W72" s="652"/>
      <c r="X72" s="647"/>
      <c r="Y72" s="647"/>
      <c r="Z72" s="647"/>
      <c r="AA72" s="652"/>
      <c r="AB72" s="652"/>
      <c r="AC72" s="729"/>
      <c r="AD72" s="40"/>
      <c r="AE72" s="643">
        <v>26.0</v>
      </c>
      <c r="AF72" s="643">
        <v>26.0</v>
      </c>
      <c r="AG72" s="40"/>
      <c r="AH72" s="730"/>
    </row>
    <row r="73" ht="24.0" customHeight="1">
      <c r="A73" s="721"/>
      <c r="B73" s="722"/>
      <c r="C73" s="722"/>
      <c r="D73" s="723"/>
      <c r="E73" s="724"/>
      <c r="F73" s="723"/>
      <c r="G73" s="722"/>
      <c r="H73" s="722"/>
      <c r="I73" s="722"/>
      <c r="J73" s="723"/>
      <c r="K73" s="723"/>
      <c r="L73" s="725"/>
      <c r="M73" s="40"/>
      <c r="N73" s="643">
        <v>27.0</v>
      </c>
      <c r="O73" s="643">
        <v>27.0</v>
      </c>
      <c r="P73" s="40"/>
      <c r="Q73" s="726" t="str">
        <f>Q30</f>
        <v>69</v>
      </c>
      <c r="R73" s="721"/>
      <c r="S73" s="722"/>
      <c r="T73" s="722"/>
      <c r="U73" s="723"/>
      <c r="V73" s="724"/>
      <c r="W73" s="723"/>
      <c r="X73" s="722"/>
      <c r="Y73" s="722"/>
      <c r="Z73" s="722"/>
      <c r="AA73" s="723"/>
      <c r="AB73" s="723"/>
      <c r="AC73" s="725"/>
      <c r="AD73" s="40"/>
      <c r="AE73" s="643">
        <v>27.0</v>
      </c>
      <c r="AF73" s="643">
        <v>27.0</v>
      </c>
      <c r="AG73" s="40"/>
      <c r="AH73" s="726" t="str">
        <f>AH30</f>
        <v>66</v>
      </c>
    </row>
    <row r="74" ht="24.0" customHeight="1">
      <c r="A74" s="727"/>
      <c r="B74" s="647"/>
      <c r="C74" s="647"/>
      <c r="D74" s="652"/>
      <c r="E74" s="728"/>
      <c r="F74" s="652"/>
      <c r="G74" s="647"/>
      <c r="H74" s="647"/>
      <c r="I74" s="647"/>
      <c r="J74" s="652"/>
      <c r="K74" s="652"/>
      <c r="L74" s="729"/>
      <c r="M74" s="40"/>
      <c r="N74" s="643">
        <v>28.0</v>
      </c>
      <c r="O74" s="643">
        <v>28.0</v>
      </c>
      <c r="P74" s="40"/>
      <c r="Q74" s="730"/>
      <c r="R74" s="727"/>
      <c r="S74" s="647"/>
      <c r="T74" s="647"/>
      <c r="U74" s="652"/>
      <c r="V74" s="728"/>
      <c r="W74" s="652"/>
      <c r="X74" s="647"/>
      <c r="Y74" s="647"/>
      <c r="Z74" s="647"/>
      <c r="AA74" s="652"/>
      <c r="AB74" s="652"/>
      <c r="AC74" s="729"/>
      <c r="AD74" s="40"/>
      <c r="AE74" s="643">
        <v>28.0</v>
      </c>
      <c r="AF74" s="643">
        <v>28.0</v>
      </c>
      <c r="AG74" s="40"/>
      <c r="AH74" s="730"/>
    </row>
    <row r="75" ht="24.0" customHeight="1">
      <c r="A75" s="721"/>
      <c r="B75" s="722"/>
      <c r="C75" s="722"/>
      <c r="D75" s="723"/>
      <c r="E75" s="724"/>
      <c r="F75" s="723"/>
      <c r="G75" s="722"/>
      <c r="H75" s="722"/>
      <c r="I75" s="722"/>
      <c r="J75" s="723"/>
      <c r="K75" s="723"/>
      <c r="L75" s="725"/>
      <c r="M75" s="40"/>
      <c r="N75" s="643">
        <v>29.0</v>
      </c>
      <c r="O75" s="643">
        <v>29.0</v>
      </c>
      <c r="P75" s="40"/>
      <c r="Q75" s="726" t="str">
        <f>Q32</f>
        <v>727</v>
      </c>
      <c r="R75" s="721"/>
      <c r="S75" s="722"/>
      <c r="T75" s="722"/>
      <c r="U75" s="723"/>
      <c r="V75" s="724"/>
      <c r="W75" s="723"/>
      <c r="X75" s="722"/>
      <c r="Y75" s="722"/>
      <c r="Z75" s="722"/>
      <c r="AA75" s="723"/>
      <c r="AB75" s="723"/>
      <c r="AC75" s="725"/>
      <c r="AD75" s="40"/>
      <c r="AE75" s="643">
        <v>29.0</v>
      </c>
      <c r="AF75" s="643">
        <v>29.0</v>
      </c>
      <c r="AG75" s="40"/>
      <c r="AH75" s="726" t="str">
        <f>AH32</f>
        <v>71</v>
      </c>
    </row>
    <row r="76" ht="24.0" customHeight="1">
      <c r="A76" s="727"/>
      <c r="B76" s="647"/>
      <c r="C76" s="647"/>
      <c r="D76" s="652"/>
      <c r="E76" s="728"/>
      <c r="F76" s="652"/>
      <c r="G76" s="647"/>
      <c r="H76" s="647"/>
      <c r="I76" s="647"/>
      <c r="J76" s="652"/>
      <c r="K76" s="652"/>
      <c r="L76" s="729"/>
      <c r="M76" s="40"/>
      <c r="N76" s="643">
        <v>30.0</v>
      </c>
      <c r="O76" s="643">
        <v>30.0</v>
      </c>
      <c r="P76" s="40"/>
      <c r="Q76" s="730"/>
      <c r="R76" s="727"/>
      <c r="S76" s="647"/>
      <c r="T76" s="647"/>
      <c r="U76" s="652"/>
      <c r="V76" s="728"/>
      <c r="W76" s="652"/>
      <c r="X76" s="647"/>
      <c r="Y76" s="647"/>
      <c r="Z76" s="647"/>
      <c r="AA76" s="652"/>
      <c r="AB76" s="652"/>
      <c r="AC76" s="729"/>
      <c r="AD76" s="40"/>
      <c r="AE76" s="643">
        <v>30.0</v>
      </c>
      <c r="AF76" s="643">
        <v>30.0</v>
      </c>
      <c r="AG76" s="40"/>
      <c r="AH76" s="730"/>
    </row>
    <row r="77" ht="24.0" customHeight="1">
      <c r="A77" s="721"/>
      <c r="B77" s="722"/>
      <c r="C77" s="722"/>
      <c r="D77" s="723"/>
      <c r="E77" s="724"/>
      <c r="F77" s="723"/>
      <c r="G77" s="722"/>
      <c r="H77" s="722"/>
      <c r="I77" s="722"/>
      <c r="J77" s="723"/>
      <c r="K77" s="723"/>
      <c r="L77" s="725"/>
      <c r="M77" s="40"/>
      <c r="N77" s="643">
        <v>31.0</v>
      </c>
      <c r="O77" s="643">
        <v>31.0</v>
      </c>
      <c r="P77" s="40"/>
      <c r="Q77" s="726" t="str">
        <f>Q34</f>
        <v>86</v>
      </c>
      <c r="R77" s="721"/>
      <c r="S77" s="722"/>
      <c r="T77" s="722"/>
      <c r="U77" s="723"/>
      <c r="V77" s="724"/>
      <c r="W77" s="723"/>
      <c r="X77" s="722"/>
      <c r="Y77" s="722"/>
      <c r="Z77" s="722"/>
      <c r="AA77" s="723"/>
      <c r="AB77" s="723"/>
      <c r="AC77" s="725"/>
      <c r="AD77" s="40"/>
      <c r="AE77" s="643">
        <v>31.0</v>
      </c>
      <c r="AF77" s="643">
        <v>31.0</v>
      </c>
      <c r="AG77" s="40"/>
      <c r="AH77" s="726" t="str">
        <f>AH34</f>
        <v>713</v>
      </c>
    </row>
    <row r="78" ht="24.0" customHeight="1">
      <c r="A78" s="727"/>
      <c r="B78" s="647"/>
      <c r="C78" s="647"/>
      <c r="D78" s="652"/>
      <c r="E78" s="728"/>
      <c r="F78" s="652"/>
      <c r="G78" s="647"/>
      <c r="H78" s="647"/>
      <c r="I78" s="647"/>
      <c r="J78" s="652"/>
      <c r="K78" s="652"/>
      <c r="L78" s="729"/>
      <c r="M78" s="40"/>
      <c r="N78" s="643">
        <v>32.0</v>
      </c>
      <c r="O78" s="643">
        <v>32.0</v>
      </c>
      <c r="P78" s="40"/>
      <c r="Q78" s="730"/>
      <c r="R78" s="727"/>
      <c r="S78" s="647"/>
      <c r="T78" s="647"/>
      <c r="U78" s="652"/>
      <c r="V78" s="728"/>
      <c r="W78" s="652"/>
      <c r="X78" s="647"/>
      <c r="Y78" s="647"/>
      <c r="Z78" s="647"/>
      <c r="AA78" s="652"/>
      <c r="AB78" s="652"/>
      <c r="AC78" s="729"/>
      <c r="AD78" s="40"/>
      <c r="AE78" s="643">
        <v>32.0</v>
      </c>
      <c r="AF78" s="643">
        <v>32.0</v>
      </c>
      <c r="AG78" s="40"/>
      <c r="AH78" s="730"/>
    </row>
    <row r="79" ht="24.0" customHeight="1">
      <c r="A79" s="721"/>
      <c r="B79" s="722"/>
      <c r="C79" s="722"/>
      <c r="D79" s="723"/>
      <c r="E79" s="724"/>
      <c r="F79" s="723"/>
      <c r="G79" s="722"/>
      <c r="H79" s="722"/>
      <c r="I79" s="722"/>
      <c r="J79" s="723"/>
      <c r="K79" s="723"/>
      <c r="L79" s="725"/>
      <c r="M79" s="40"/>
      <c r="N79" s="643">
        <v>33.0</v>
      </c>
      <c r="O79" s="643">
        <v>33.0</v>
      </c>
      <c r="P79" s="40"/>
      <c r="Q79" s="726" t="str">
        <f>Q36</f>
        <v>89*</v>
      </c>
      <c r="R79" s="721"/>
      <c r="S79" s="722"/>
      <c r="T79" s="722"/>
      <c r="U79" s="723"/>
      <c r="V79" s="724"/>
      <c r="W79" s="723"/>
      <c r="X79" s="722"/>
      <c r="Y79" s="722"/>
      <c r="Z79" s="722"/>
      <c r="AA79" s="723"/>
      <c r="AB79" s="723"/>
      <c r="AC79" s="725"/>
      <c r="AD79" s="40"/>
      <c r="AE79" s="643">
        <v>33.0</v>
      </c>
      <c r="AF79" s="643">
        <v>33.0</v>
      </c>
      <c r="AG79" s="40"/>
      <c r="AH79" s="726" t="str">
        <f>AH36</f>
        <v>731</v>
      </c>
    </row>
    <row r="80" ht="24.0" customHeight="1">
      <c r="A80" s="727"/>
      <c r="B80" s="647"/>
      <c r="C80" s="647"/>
      <c r="D80" s="652"/>
      <c r="E80" s="728"/>
      <c r="F80" s="652"/>
      <c r="G80" s="647"/>
      <c r="H80" s="647"/>
      <c r="I80" s="647"/>
      <c r="J80" s="652"/>
      <c r="K80" s="652"/>
      <c r="L80" s="729"/>
      <c r="M80" s="40"/>
      <c r="N80" s="643">
        <v>34.0</v>
      </c>
      <c r="O80" s="643">
        <v>34.0</v>
      </c>
      <c r="P80" s="40"/>
      <c r="Q80" s="730"/>
      <c r="R80" s="727"/>
      <c r="S80" s="647"/>
      <c r="T80" s="647"/>
      <c r="U80" s="652"/>
      <c r="V80" s="728"/>
      <c r="W80" s="652"/>
      <c r="X80" s="647"/>
      <c r="Y80" s="647"/>
      <c r="Z80" s="647"/>
      <c r="AA80" s="652"/>
      <c r="AB80" s="652"/>
      <c r="AC80" s="729"/>
      <c r="AD80" s="40"/>
      <c r="AE80" s="643">
        <v>34.0</v>
      </c>
      <c r="AF80" s="643">
        <v>34.0</v>
      </c>
      <c r="AG80" s="40"/>
      <c r="AH80" s="730"/>
    </row>
    <row r="81" ht="24.0" customHeight="1">
      <c r="A81" s="721"/>
      <c r="B81" s="722"/>
      <c r="C81" s="722"/>
      <c r="D81" s="723"/>
      <c r="E81" s="724"/>
      <c r="F81" s="723"/>
      <c r="G81" s="722"/>
      <c r="H81" s="722"/>
      <c r="I81" s="722"/>
      <c r="J81" s="723"/>
      <c r="K81" s="723"/>
      <c r="L81" s="725"/>
      <c r="M81" s="40"/>
      <c r="N81" s="643">
        <v>35.0</v>
      </c>
      <c r="O81" s="643">
        <v>35.0</v>
      </c>
      <c r="P81" s="40"/>
      <c r="Q81" s="726" t="str">
        <f>Q38</f>
        <v>90*</v>
      </c>
      <c r="R81" s="721"/>
      <c r="S81" s="722"/>
      <c r="T81" s="722"/>
      <c r="U81" s="723"/>
      <c r="V81" s="724"/>
      <c r="W81" s="723"/>
      <c r="X81" s="722"/>
      <c r="Y81" s="722"/>
      <c r="Z81" s="722"/>
      <c r="AA81" s="723"/>
      <c r="AB81" s="723"/>
      <c r="AC81" s="725"/>
      <c r="AD81" s="40"/>
      <c r="AE81" s="643">
        <v>35.0</v>
      </c>
      <c r="AF81" s="643">
        <v>35.0</v>
      </c>
      <c r="AG81" s="40"/>
      <c r="AH81" s="726" t="str">
        <f>AH38</f>
        <v>74</v>
      </c>
    </row>
    <row r="82" ht="24.0" customHeight="1">
      <c r="A82" s="727"/>
      <c r="B82" s="647"/>
      <c r="C82" s="647"/>
      <c r="D82" s="652"/>
      <c r="E82" s="728"/>
      <c r="F82" s="652"/>
      <c r="G82" s="647"/>
      <c r="H82" s="647"/>
      <c r="I82" s="647"/>
      <c r="J82" s="652"/>
      <c r="K82" s="652"/>
      <c r="L82" s="729"/>
      <c r="M82" s="40"/>
      <c r="N82" s="643">
        <v>36.0</v>
      </c>
      <c r="O82" s="643">
        <v>36.0</v>
      </c>
      <c r="P82" s="40"/>
      <c r="Q82" s="730"/>
      <c r="R82" s="727"/>
      <c r="S82" s="647"/>
      <c r="T82" s="647"/>
      <c r="U82" s="652"/>
      <c r="V82" s="728"/>
      <c r="W82" s="652"/>
      <c r="X82" s="647"/>
      <c r="Y82" s="647"/>
      <c r="Z82" s="647"/>
      <c r="AA82" s="652"/>
      <c r="AB82" s="652"/>
      <c r="AC82" s="729"/>
      <c r="AD82" s="40"/>
      <c r="AE82" s="643">
        <v>36.0</v>
      </c>
      <c r="AF82" s="643">
        <v>36.0</v>
      </c>
      <c r="AG82" s="40"/>
      <c r="AH82" s="730"/>
    </row>
    <row r="83" ht="24.0" customHeight="1">
      <c r="A83" s="721"/>
      <c r="B83" s="722"/>
      <c r="C83" s="722"/>
      <c r="D83" s="723"/>
      <c r="E83" s="724"/>
      <c r="F83" s="723"/>
      <c r="G83" s="722"/>
      <c r="H83" s="722"/>
      <c r="I83" s="722"/>
      <c r="J83" s="723"/>
      <c r="K83" s="723"/>
      <c r="L83" s="725"/>
      <c r="M83" s="40"/>
      <c r="N83" s="643">
        <v>37.0</v>
      </c>
      <c r="O83" s="643">
        <v>37.0</v>
      </c>
      <c r="P83" s="40"/>
      <c r="Q83" s="726" t="str">
        <f>Q40</f>
        <v>981</v>
      </c>
      <c r="R83" s="721"/>
      <c r="S83" s="722"/>
      <c r="T83" s="722"/>
      <c r="U83" s="723"/>
      <c r="V83" s="724"/>
      <c r="W83" s="723"/>
      <c r="X83" s="722"/>
      <c r="Y83" s="722"/>
      <c r="Z83" s="722"/>
      <c r="AA83" s="723"/>
      <c r="AB83" s="723"/>
      <c r="AC83" s="725"/>
      <c r="AD83" s="40"/>
      <c r="AE83" s="643">
        <v>37.0</v>
      </c>
      <c r="AF83" s="643">
        <v>37.0</v>
      </c>
      <c r="AG83" s="40"/>
      <c r="AH83" s="726" t="str">
        <f>AH40</f>
        <v>802</v>
      </c>
    </row>
    <row r="84" ht="24.0" customHeight="1">
      <c r="A84" s="727"/>
      <c r="B84" s="647"/>
      <c r="C84" s="647"/>
      <c r="D84" s="652"/>
      <c r="E84" s="728"/>
      <c r="F84" s="652"/>
      <c r="G84" s="647"/>
      <c r="H84" s="647"/>
      <c r="I84" s="647"/>
      <c r="J84" s="652"/>
      <c r="K84" s="652"/>
      <c r="L84" s="729"/>
      <c r="M84" s="40"/>
      <c r="N84" s="643">
        <v>38.0</v>
      </c>
      <c r="O84" s="643">
        <v>38.0</v>
      </c>
      <c r="P84" s="40"/>
      <c r="Q84" s="730"/>
      <c r="R84" s="727"/>
      <c r="S84" s="647"/>
      <c r="T84" s="647"/>
      <c r="U84" s="652"/>
      <c r="V84" s="728"/>
      <c r="W84" s="652"/>
      <c r="X84" s="647"/>
      <c r="Y84" s="647"/>
      <c r="Z84" s="647"/>
      <c r="AA84" s="652"/>
      <c r="AB84" s="652"/>
      <c r="AC84" s="729"/>
      <c r="AD84" s="40"/>
      <c r="AE84" s="643">
        <v>38.0</v>
      </c>
      <c r="AF84" s="643">
        <v>38.0</v>
      </c>
      <c r="AG84" s="40"/>
      <c r="AH84" s="730"/>
    </row>
    <row r="85" ht="24.0" customHeight="1">
      <c r="A85" s="651"/>
      <c r="B85" s="722"/>
      <c r="C85" s="722"/>
      <c r="D85" s="723"/>
      <c r="E85" s="724"/>
      <c r="F85" s="723"/>
      <c r="G85" s="722"/>
      <c r="H85" s="722"/>
      <c r="I85" s="722"/>
      <c r="J85" s="723"/>
      <c r="K85" s="723"/>
      <c r="L85" s="725"/>
      <c r="M85" s="40"/>
      <c r="N85" s="410"/>
      <c r="O85" s="410"/>
      <c r="P85" s="40"/>
      <c r="Q85" s="726" t="str">
        <f>Q42</f>
        <v>99</v>
      </c>
      <c r="R85" s="721"/>
      <c r="S85" s="722"/>
      <c r="T85" s="722"/>
      <c r="U85" s="723"/>
      <c r="V85" s="724"/>
      <c r="W85" s="723"/>
      <c r="X85" s="722"/>
      <c r="Y85" s="722"/>
      <c r="Z85" s="722"/>
      <c r="AA85" s="723"/>
      <c r="AB85" s="723"/>
      <c r="AC85" s="725"/>
      <c r="AD85" s="40"/>
      <c r="AE85" s="410"/>
      <c r="AF85" s="410"/>
      <c r="AG85" s="40"/>
      <c r="AH85" s="726" t="str">
        <f>AH42</f>
        <v>97</v>
      </c>
    </row>
    <row r="86" ht="24.0" customHeight="1">
      <c r="A86" s="731"/>
      <c r="B86" s="732"/>
      <c r="C86" s="732"/>
      <c r="D86" s="366"/>
      <c r="E86" s="733"/>
      <c r="F86" s="366"/>
      <c r="G86" s="732"/>
      <c r="H86" s="732"/>
      <c r="I86" s="732"/>
      <c r="J86" s="366"/>
      <c r="K86" s="366"/>
      <c r="L86" s="370"/>
      <c r="M86" s="40"/>
      <c r="N86" s="410"/>
      <c r="O86" s="410"/>
      <c r="P86" s="40"/>
      <c r="Q86" s="736"/>
      <c r="R86" s="731"/>
      <c r="S86" s="732"/>
      <c r="T86" s="732"/>
      <c r="U86" s="366"/>
      <c r="V86" s="733"/>
      <c r="W86" s="366"/>
      <c r="X86" s="732"/>
      <c r="Y86" s="732"/>
      <c r="Z86" s="732"/>
      <c r="AA86" s="366"/>
      <c r="AB86" s="366"/>
      <c r="AC86" s="370"/>
      <c r="AD86" s="40"/>
      <c r="AE86" s="410"/>
      <c r="AF86" s="410"/>
      <c r="AG86" s="40"/>
      <c r="AH86" s="736"/>
    </row>
    <row r="87" ht="21.0" customHeight="1">
      <c r="A87" s="40"/>
      <c r="B87" s="40"/>
      <c r="C87" s="40"/>
      <c r="D87" s="40"/>
      <c r="E87" s="40"/>
      <c r="F87" s="40"/>
      <c r="G87" s="40"/>
      <c r="H87" s="40"/>
      <c r="I87" s="40"/>
      <c r="J87" s="40"/>
      <c r="K87" s="40"/>
      <c r="L87" s="40"/>
      <c r="M87" s="40"/>
      <c r="N87" s="40"/>
      <c r="O87" s="40"/>
      <c r="P87" s="40"/>
      <c r="Q87" s="739"/>
      <c r="R87" s="40"/>
      <c r="S87" s="40"/>
      <c r="T87" s="40"/>
      <c r="U87" s="40"/>
      <c r="V87" s="40"/>
      <c r="W87" s="40"/>
      <c r="X87" s="40"/>
      <c r="Y87" s="40"/>
      <c r="Z87" s="40"/>
      <c r="AA87" s="40"/>
      <c r="AB87" s="40"/>
      <c r="AC87" s="40"/>
      <c r="AD87" s="40"/>
      <c r="AE87" s="40"/>
      <c r="AF87" s="40"/>
      <c r="AG87" s="40"/>
      <c r="AH87" s="739"/>
    </row>
    <row r="88" ht="21.0" customHeight="1">
      <c r="A88" s="40"/>
      <c r="B88" s="40"/>
      <c r="C88" s="40"/>
      <c r="D88" s="40"/>
      <c r="E88" s="40"/>
      <c r="F88" s="40"/>
      <c r="G88" s="40"/>
      <c r="H88" s="40"/>
      <c r="I88" s="40"/>
      <c r="J88" s="40"/>
      <c r="K88" s="40"/>
      <c r="L88" s="40"/>
      <c r="M88" s="40"/>
      <c r="N88" s="40"/>
      <c r="O88" s="40"/>
      <c r="P88" s="40"/>
      <c r="Q88" s="739"/>
      <c r="R88" s="40"/>
      <c r="S88" s="40"/>
      <c r="T88" s="40"/>
      <c r="U88" s="40"/>
      <c r="V88" s="40"/>
      <c r="W88" s="40"/>
      <c r="X88" s="40"/>
      <c r="Y88" s="40"/>
      <c r="Z88" s="40"/>
      <c r="AA88" s="40"/>
      <c r="AB88" s="40"/>
      <c r="AC88" s="40"/>
      <c r="AD88" s="40"/>
      <c r="AE88" s="40"/>
      <c r="AF88" s="40"/>
      <c r="AG88" s="40"/>
      <c r="AH88" s="739"/>
    </row>
    <row r="89" ht="21.0" customHeight="1">
      <c r="A89" s="40"/>
      <c r="B89" s="40"/>
      <c r="C89" s="40"/>
      <c r="D89" s="40"/>
      <c r="E89" s="40"/>
      <c r="F89" s="40"/>
      <c r="G89" s="40"/>
      <c r="H89" s="40"/>
      <c r="I89" s="40"/>
      <c r="J89" s="40"/>
      <c r="K89" s="40"/>
      <c r="L89" s="40"/>
      <c r="M89" s="40"/>
      <c r="N89" s="40"/>
      <c r="O89" s="40"/>
      <c r="P89" s="40"/>
      <c r="Q89" s="739"/>
      <c r="R89" s="40"/>
      <c r="S89" s="40"/>
      <c r="T89" s="40"/>
      <c r="U89" s="40"/>
      <c r="V89" s="40"/>
      <c r="W89" s="40"/>
      <c r="X89" s="40"/>
      <c r="Y89" s="40"/>
      <c r="Z89" s="40"/>
      <c r="AA89" s="40"/>
      <c r="AB89" s="40"/>
      <c r="AC89" s="40"/>
      <c r="AD89" s="40"/>
      <c r="AE89" s="40"/>
      <c r="AF89" s="40"/>
      <c r="AG89" s="40"/>
      <c r="AH89" s="739"/>
    </row>
    <row r="90" ht="21.0" customHeight="1">
      <c r="A90" s="40"/>
      <c r="B90" s="40"/>
      <c r="C90" s="40"/>
      <c r="D90" s="40"/>
      <c r="E90" s="40"/>
      <c r="F90" s="40"/>
      <c r="G90" s="40"/>
      <c r="H90" s="40"/>
      <c r="I90" s="40"/>
      <c r="J90" s="40"/>
      <c r="K90" s="40"/>
      <c r="L90" s="40"/>
      <c r="M90" s="40"/>
      <c r="N90" s="40"/>
      <c r="O90" s="40"/>
      <c r="P90" s="40"/>
      <c r="Q90" s="739"/>
      <c r="R90" s="40"/>
      <c r="S90" s="40"/>
      <c r="T90" s="40"/>
      <c r="U90" s="40"/>
      <c r="V90" s="40"/>
      <c r="W90" s="40"/>
      <c r="X90" s="40"/>
      <c r="Y90" s="40"/>
      <c r="Z90" s="40"/>
      <c r="AA90" s="40"/>
      <c r="AB90" s="40"/>
      <c r="AC90" s="40"/>
      <c r="AD90" s="40"/>
      <c r="AE90" s="40"/>
      <c r="AF90" s="40"/>
      <c r="AG90" s="40"/>
      <c r="AH90" s="739"/>
    </row>
    <row r="91" ht="21.0" customHeight="1">
      <c r="A91" s="40"/>
      <c r="B91" s="40"/>
      <c r="C91" s="40"/>
      <c r="D91" s="40"/>
      <c r="E91" s="40"/>
      <c r="F91" s="40"/>
      <c r="G91" s="40"/>
      <c r="H91" s="40"/>
      <c r="I91" s="40"/>
      <c r="J91" s="40"/>
      <c r="K91" s="40"/>
      <c r="L91" s="40"/>
      <c r="M91" s="40"/>
      <c r="N91" s="40"/>
      <c r="O91" s="40"/>
      <c r="P91" s="40"/>
      <c r="Q91" s="739"/>
      <c r="R91" s="40"/>
      <c r="S91" s="40"/>
      <c r="T91" s="40"/>
      <c r="U91" s="40"/>
      <c r="V91" s="40"/>
      <c r="W91" s="40"/>
      <c r="X91" s="40"/>
      <c r="Y91" s="40"/>
      <c r="Z91" s="40"/>
      <c r="AA91" s="40"/>
      <c r="AB91" s="40"/>
      <c r="AC91" s="40"/>
      <c r="AD91" s="40"/>
      <c r="AE91" s="40"/>
      <c r="AF91" s="40"/>
      <c r="AG91" s="40"/>
      <c r="AH91" s="739"/>
    </row>
    <row r="92" ht="21.0" customHeight="1">
      <c r="A92" s="40"/>
      <c r="B92" s="40"/>
      <c r="C92" s="40"/>
      <c r="D92" s="40"/>
      <c r="E92" s="40"/>
      <c r="F92" s="40"/>
      <c r="G92" s="40"/>
      <c r="H92" s="40"/>
      <c r="I92" s="40"/>
      <c r="J92" s="40"/>
      <c r="K92" s="40"/>
      <c r="L92" s="40"/>
      <c r="M92" s="40"/>
      <c r="N92" s="40"/>
      <c r="O92" s="40"/>
      <c r="P92" s="40"/>
      <c r="Q92" s="739"/>
      <c r="R92" s="40"/>
      <c r="S92" s="40"/>
      <c r="T92" s="40"/>
      <c r="U92" s="40"/>
      <c r="V92" s="40"/>
      <c r="W92" s="40"/>
      <c r="X92" s="40"/>
      <c r="Y92" s="40"/>
      <c r="Z92" s="40"/>
      <c r="AA92" s="40"/>
      <c r="AB92" s="40"/>
      <c r="AC92" s="40"/>
      <c r="AD92" s="40"/>
      <c r="AE92" s="40"/>
      <c r="AF92" s="40"/>
      <c r="AG92" s="40"/>
      <c r="AH92" s="739"/>
    </row>
    <row r="93" ht="21.0" customHeight="1">
      <c r="A93" s="40"/>
      <c r="B93" s="40"/>
      <c r="C93" s="40"/>
      <c r="D93" s="40"/>
      <c r="E93" s="40"/>
      <c r="F93" s="40"/>
      <c r="G93" s="40"/>
      <c r="H93" s="40"/>
      <c r="I93" s="40"/>
      <c r="J93" s="40"/>
      <c r="K93" s="40"/>
      <c r="L93" s="40"/>
      <c r="M93" s="40"/>
      <c r="N93" s="40"/>
      <c r="O93" s="40"/>
      <c r="P93" s="40"/>
      <c r="Q93" s="739"/>
      <c r="R93" s="40"/>
      <c r="S93" s="40"/>
      <c r="T93" s="40"/>
      <c r="U93" s="40"/>
      <c r="V93" s="40"/>
      <c r="W93" s="40"/>
      <c r="X93" s="40"/>
      <c r="Y93" s="40"/>
      <c r="Z93" s="40"/>
      <c r="AA93" s="40"/>
      <c r="AB93" s="40"/>
      <c r="AC93" s="40"/>
      <c r="AD93" s="40"/>
      <c r="AE93" s="40"/>
      <c r="AF93" s="40"/>
      <c r="AG93" s="40"/>
      <c r="AH93" s="739"/>
    </row>
    <row r="94" ht="21.0" customHeight="1">
      <c r="A94" s="40"/>
      <c r="B94" s="40"/>
      <c r="C94" s="40"/>
      <c r="D94" s="40"/>
      <c r="E94" s="40"/>
      <c r="F94" s="40"/>
      <c r="G94" s="40"/>
      <c r="H94" s="40"/>
      <c r="I94" s="40"/>
      <c r="J94" s="40"/>
      <c r="K94" s="40"/>
      <c r="L94" s="40"/>
      <c r="M94" s="40"/>
      <c r="N94" s="40"/>
      <c r="O94" s="40"/>
      <c r="P94" s="40"/>
      <c r="Q94" s="739"/>
      <c r="R94" s="40"/>
      <c r="S94" s="40"/>
      <c r="T94" s="40"/>
      <c r="U94" s="40"/>
      <c r="V94" s="40"/>
      <c r="W94" s="40"/>
      <c r="X94" s="40"/>
      <c r="Y94" s="40"/>
      <c r="Z94" s="40"/>
      <c r="AA94" s="40"/>
      <c r="AB94" s="40"/>
      <c r="AC94" s="40"/>
      <c r="AD94" s="40"/>
      <c r="AE94" s="40"/>
      <c r="AF94" s="40"/>
      <c r="AG94" s="40"/>
      <c r="AH94" s="739"/>
    </row>
    <row r="95" ht="21.0" customHeight="1">
      <c r="A95" s="40"/>
      <c r="B95" s="40"/>
      <c r="C95" s="40"/>
      <c r="D95" s="40"/>
      <c r="E95" s="40"/>
      <c r="F95" s="40"/>
      <c r="G95" s="40"/>
      <c r="H95" s="40"/>
      <c r="I95" s="40"/>
      <c r="J95" s="40"/>
      <c r="K95" s="40"/>
      <c r="L95" s="40"/>
      <c r="M95" s="40"/>
      <c r="N95" s="40"/>
      <c r="O95" s="40"/>
      <c r="P95" s="40"/>
      <c r="Q95" s="739"/>
      <c r="R95" s="40"/>
      <c r="S95" s="40"/>
      <c r="T95" s="40"/>
      <c r="U95" s="40"/>
      <c r="V95" s="40"/>
      <c r="W95" s="40"/>
      <c r="X95" s="40"/>
      <c r="Y95" s="40"/>
      <c r="Z95" s="40"/>
      <c r="AA95" s="40"/>
      <c r="AB95" s="40"/>
      <c r="AC95" s="40"/>
      <c r="AD95" s="40"/>
      <c r="AE95" s="40"/>
      <c r="AF95" s="40"/>
      <c r="AG95" s="40"/>
      <c r="AH95" s="739"/>
    </row>
    <row r="96" ht="21.0" customHeight="1">
      <c r="A96" s="40"/>
      <c r="B96" s="40"/>
      <c r="C96" s="40"/>
      <c r="D96" s="40"/>
      <c r="E96" s="40"/>
      <c r="F96" s="40"/>
      <c r="G96" s="40"/>
      <c r="H96" s="40"/>
      <c r="I96" s="40"/>
      <c r="J96" s="40"/>
      <c r="K96" s="40"/>
      <c r="L96" s="40"/>
      <c r="M96" s="40"/>
      <c r="N96" s="40"/>
      <c r="O96" s="40"/>
      <c r="P96" s="40"/>
      <c r="Q96" s="739"/>
      <c r="R96" s="40"/>
      <c r="S96" s="40"/>
      <c r="T96" s="40"/>
      <c r="U96" s="40"/>
      <c r="V96" s="40"/>
      <c r="W96" s="40"/>
      <c r="X96" s="40"/>
      <c r="Y96" s="40"/>
      <c r="Z96" s="40"/>
      <c r="AA96" s="40"/>
      <c r="AB96" s="40"/>
      <c r="AC96" s="40"/>
      <c r="AD96" s="40"/>
      <c r="AE96" s="40"/>
      <c r="AF96" s="40"/>
      <c r="AG96" s="40"/>
      <c r="AH96" s="739"/>
    </row>
    <row r="97" ht="21.0" customHeight="1">
      <c r="A97" s="40"/>
      <c r="B97" s="40"/>
      <c r="C97" s="40"/>
      <c r="D97" s="40"/>
      <c r="E97" s="40"/>
      <c r="F97" s="40"/>
      <c r="G97" s="40"/>
      <c r="H97" s="40"/>
      <c r="I97" s="40"/>
      <c r="J97" s="40"/>
      <c r="K97" s="40"/>
      <c r="L97" s="40"/>
      <c r="M97" s="40"/>
      <c r="N97" s="40"/>
      <c r="O97" s="40"/>
      <c r="P97" s="40"/>
      <c r="Q97" s="739"/>
      <c r="R97" s="40"/>
      <c r="S97" s="40"/>
      <c r="T97" s="40"/>
      <c r="U97" s="40"/>
      <c r="V97" s="40"/>
      <c r="W97" s="40"/>
      <c r="X97" s="40"/>
      <c r="Y97" s="40"/>
      <c r="Z97" s="40"/>
      <c r="AA97" s="40"/>
      <c r="AB97" s="40"/>
      <c r="AC97" s="40"/>
      <c r="AD97" s="40"/>
      <c r="AE97" s="40"/>
      <c r="AF97" s="40"/>
      <c r="AG97" s="40"/>
      <c r="AH97" s="739"/>
    </row>
    <row r="98" ht="21.0" customHeight="1">
      <c r="A98" s="40"/>
      <c r="B98" s="40"/>
      <c r="C98" s="40"/>
      <c r="D98" s="40"/>
      <c r="E98" s="40"/>
      <c r="F98" s="40"/>
      <c r="G98" s="40"/>
      <c r="H98" s="40"/>
      <c r="I98" s="40"/>
      <c r="J98" s="40"/>
      <c r="K98" s="40"/>
      <c r="L98" s="40"/>
      <c r="M98" s="40"/>
      <c r="N98" s="40"/>
      <c r="O98" s="40"/>
      <c r="P98" s="40"/>
      <c r="Q98" s="739"/>
      <c r="R98" s="40"/>
      <c r="S98" s="40"/>
      <c r="T98" s="40"/>
      <c r="U98" s="40"/>
      <c r="V98" s="40"/>
      <c r="W98" s="40"/>
      <c r="X98" s="40"/>
      <c r="Y98" s="40"/>
      <c r="Z98" s="40"/>
      <c r="AA98" s="40"/>
      <c r="AB98" s="40"/>
      <c r="AC98" s="40"/>
      <c r="AD98" s="40"/>
      <c r="AE98" s="40"/>
      <c r="AF98" s="40"/>
      <c r="AG98" s="40"/>
      <c r="AH98" s="739"/>
    </row>
    <row r="99" ht="21.0" customHeight="1">
      <c r="A99" s="40"/>
      <c r="B99" s="40"/>
      <c r="C99" s="40"/>
      <c r="D99" s="40"/>
      <c r="E99" s="40"/>
      <c r="F99" s="40"/>
      <c r="G99" s="40"/>
      <c r="H99" s="40"/>
      <c r="I99" s="40"/>
      <c r="J99" s="40"/>
      <c r="K99" s="40"/>
      <c r="L99" s="40"/>
      <c r="M99" s="40"/>
      <c r="N99" s="40"/>
      <c r="O99" s="40"/>
      <c r="P99" s="40"/>
      <c r="Q99" s="739"/>
      <c r="R99" s="40"/>
      <c r="S99" s="40"/>
      <c r="T99" s="40"/>
      <c r="U99" s="40"/>
      <c r="V99" s="40"/>
      <c r="W99" s="40"/>
      <c r="X99" s="40"/>
      <c r="Y99" s="40"/>
      <c r="Z99" s="40"/>
      <c r="AA99" s="40"/>
      <c r="AB99" s="40"/>
      <c r="AC99" s="40"/>
      <c r="AD99" s="40"/>
      <c r="AE99" s="40"/>
      <c r="AF99" s="40"/>
      <c r="AG99" s="40"/>
      <c r="AH99" s="739"/>
    </row>
    <row r="100" ht="21.0" customHeight="1">
      <c r="A100" s="40"/>
      <c r="B100" s="40"/>
      <c r="C100" s="40"/>
      <c r="D100" s="40"/>
      <c r="E100" s="40"/>
      <c r="F100" s="40"/>
      <c r="G100" s="40"/>
      <c r="H100" s="40"/>
      <c r="I100" s="40"/>
      <c r="J100" s="40"/>
      <c r="K100" s="40"/>
      <c r="L100" s="40"/>
      <c r="M100" s="40"/>
      <c r="N100" s="40"/>
      <c r="O100" s="40"/>
      <c r="P100" s="40"/>
      <c r="Q100" s="739"/>
      <c r="R100" s="40"/>
      <c r="S100" s="40"/>
      <c r="T100" s="40"/>
      <c r="U100" s="40"/>
      <c r="V100" s="40"/>
      <c r="W100" s="40"/>
      <c r="X100" s="40"/>
      <c r="Y100" s="40"/>
      <c r="Z100" s="40"/>
      <c r="AA100" s="40"/>
      <c r="AB100" s="40"/>
      <c r="AC100" s="40"/>
      <c r="AD100" s="40"/>
      <c r="AE100" s="40"/>
      <c r="AF100" s="40"/>
      <c r="AG100" s="40"/>
      <c r="AH100" s="739"/>
    </row>
    <row r="101" ht="21.0" customHeight="1">
      <c r="A101" s="40"/>
      <c r="B101" s="40"/>
      <c r="C101" s="40"/>
      <c r="D101" s="40"/>
      <c r="E101" s="40"/>
      <c r="F101" s="40"/>
      <c r="G101" s="40"/>
      <c r="H101" s="40"/>
      <c r="I101" s="40"/>
      <c r="J101" s="40"/>
      <c r="K101" s="40"/>
      <c r="L101" s="40"/>
      <c r="M101" s="40"/>
      <c r="N101" s="40"/>
      <c r="O101" s="40"/>
      <c r="P101" s="40"/>
      <c r="Q101" s="739"/>
      <c r="R101" s="40"/>
      <c r="S101" s="40"/>
      <c r="T101" s="40"/>
      <c r="U101" s="40"/>
      <c r="V101" s="40"/>
      <c r="W101" s="40"/>
      <c r="X101" s="40"/>
      <c r="Y101" s="40"/>
      <c r="Z101" s="40"/>
      <c r="AA101" s="40"/>
      <c r="AB101" s="40"/>
      <c r="AC101" s="40"/>
      <c r="AD101" s="40"/>
      <c r="AE101" s="40"/>
      <c r="AF101" s="40"/>
      <c r="AG101" s="40"/>
      <c r="AH101" s="739"/>
    </row>
    <row r="102" ht="21.0" customHeight="1">
      <c r="A102" s="40"/>
      <c r="B102" s="40"/>
      <c r="C102" s="40"/>
      <c r="D102" s="40"/>
      <c r="E102" s="40"/>
      <c r="F102" s="40"/>
      <c r="G102" s="40"/>
      <c r="H102" s="40"/>
      <c r="I102" s="40"/>
      <c r="J102" s="40"/>
      <c r="K102" s="40"/>
      <c r="L102" s="40"/>
      <c r="M102" s="40"/>
      <c r="N102" s="40"/>
      <c r="O102" s="40"/>
      <c r="P102" s="40"/>
      <c r="Q102" s="739"/>
      <c r="R102" s="40"/>
      <c r="S102" s="40"/>
      <c r="T102" s="40"/>
      <c r="U102" s="40"/>
      <c r="V102" s="40"/>
      <c r="W102" s="40"/>
      <c r="X102" s="40"/>
      <c r="Y102" s="40"/>
      <c r="Z102" s="40"/>
      <c r="AA102" s="40"/>
      <c r="AB102" s="40"/>
      <c r="AC102" s="40"/>
      <c r="AD102" s="40"/>
      <c r="AE102" s="40"/>
      <c r="AF102" s="40"/>
      <c r="AG102" s="40"/>
      <c r="AH102" s="739"/>
    </row>
    <row r="103" ht="21.0" customHeight="1">
      <c r="A103" s="40"/>
      <c r="B103" s="40"/>
      <c r="C103" s="40"/>
      <c r="D103" s="40"/>
      <c r="E103" s="40"/>
      <c r="F103" s="40"/>
      <c r="G103" s="40"/>
      <c r="H103" s="40"/>
      <c r="I103" s="40"/>
      <c r="J103" s="40"/>
      <c r="K103" s="40"/>
      <c r="L103" s="40"/>
      <c r="M103" s="40"/>
      <c r="N103" s="40"/>
      <c r="O103" s="40"/>
      <c r="P103" s="40"/>
      <c r="Q103" s="739"/>
      <c r="R103" s="40"/>
      <c r="S103" s="40"/>
      <c r="T103" s="40"/>
      <c r="U103" s="40"/>
      <c r="V103" s="40"/>
      <c r="W103" s="40"/>
      <c r="X103" s="40"/>
      <c r="Y103" s="40"/>
      <c r="Z103" s="40"/>
      <c r="AA103" s="40"/>
      <c r="AB103" s="40"/>
      <c r="AC103" s="40"/>
      <c r="AD103" s="40"/>
      <c r="AE103" s="40"/>
      <c r="AF103" s="40"/>
      <c r="AG103" s="40"/>
      <c r="AH103" s="739"/>
    </row>
    <row r="104" ht="21.0" customHeight="1">
      <c r="A104" s="40"/>
      <c r="B104" s="40"/>
      <c r="C104" s="40"/>
      <c r="D104" s="40"/>
      <c r="E104" s="40"/>
      <c r="F104" s="40"/>
      <c r="G104" s="40"/>
      <c r="H104" s="40"/>
      <c r="I104" s="40"/>
      <c r="J104" s="40"/>
      <c r="K104" s="40"/>
      <c r="L104" s="40"/>
      <c r="M104" s="40"/>
      <c r="N104" s="40"/>
      <c r="O104" s="40"/>
      <c r="P104" s="40"/>
      <c r="Q104" s="739"/>
      <c r="R104" s="40"/>
      <c r="S104" s="40"/>
      <c r="T104" s="40"/>
      <c r="U104" s="40"/>
      <c r="V104" s="40"/>
      <c r="W104" s="40"/>
      <c r="X104" s="40"/>
      <c r="Y104" s="40"/>
      <c r="Z104" s="40"/>
      <c r="AA104" s="40"/>
      <c r="AB104" s="40"/>
      <c r="AC104" s="40"/>
      <c r="AD104" s="40"/>
      <c r="AE104" s="40"/>
      <c r="AF104" s="40"/>
      <c r="AG104" s="40"/>
      <c r="AH104" s="739"/>
    </row>
    <row r="105" ht="21.0" customHeight="1">
      <c r="A105" s="40"/>
      <c r="B105" s="40"/>
      <c r="C105" s="40"/>
      <c r="D105" s="40"/>
      <c r="E105" s="40"/>
      <c r="F105" s="40"/>
      <c r="G105" s="40"/>
      <c r="H105" s="40"/>
      <c r="I105" s="40"/>
      <c r="J105" s="40"/>
      <c r="K105" s="40"/>
      <c r="L105" s="40"/>
      <c r="M105" s="40"/>
      <c r="N105" s="40"/>
      <c r="O105" s="40"/>
      <c r="P105" s="40"/>
      <c r="Q105" s="739"/>
      <c r="R105" s="40"/>
      <c r="S105" s="40"/>
      <c r="T105" s="40"/>
      <c r="U105" s="40"/>
      <c r="V105" s="40"/>
      <c r="W105" s="40"/>
      <c r="X105" s="40"/>
      <c r="Y105" s="40"/>
      <c r="Z105" s="40"/>
      <c r="AA105" s="40"/>
      <c r="AB105" s="40"/>
      <c r="AC105" s="40"/>
      <c r="AD105" s="40"/>
      <c r="AE105" s="40"/>
      <c r="AF105" s="40"/>
      <c r="AG105" s="40"/>
      <c r="AH105" s="739"/>
    </row>
    <row r="106" ht="21.0" customHeight="1">
      <c r="A106" s="40"/>
      <c r="B106" s="40"/>
      <c r="C106" s="40"/>
      <c r="D106" s="40"/>
      <c r="E106" s="40"/>
      <c r="F106" s="40"/>
      <c r="G106" s="40"/>
      <c r="H106" s="40"/>
      <c r="I106" s="40"/>
      <c r="J106" s="40"/>
      <c r="K106" s="40"/>
      <c r="L106" s="40"/>
      <c r="M106" s="40"/>
      <c r="N106" s="40"/>
      <c r="O106" s="40"/>
      <c r="P106" s="40"/>
      <c r="Q106" s="739"/>
      <c r="R106" s="40"/>
      <c r="S106" s="40"/>
      <c r="T106" s="40"/>
      <c r="U106" s="40"/>
      <c r="V106" s="40"/>
      <c r="W106" s="40"/>
      <c r="X106" s="40"/>
      <c r="Y106" s="40"/>
      <c r="Z106" s="40"/>
      <c r="AA106" s="40"/>
      <c r="AB106" s="40"/>
      <c r="AC106" s="40"/>
      <c r="AD106" s="40"/>
      <c r="AE106" s="40"/>
      <c r="AF106" s="40"/>
      <c r="AG106" s="40"/>
      <c r="AH106" s="739"/>
    </row>
    <row r="107" ht="21.0" customHeight="1">
      <c r="A107" s="40"/>
      <c r="B107" s="40"/>
      <c r="C107" s="40"/>
      <c r="D107" s="40"/>
      <c r="E107" s="40"/>
      <c r="F107" s="40"/>
      <c r="G107" s="40"/>
      <c r="H107" s="40"/>
      <c r="I107" s="40"/>
      <c r="J107" s="40"/>
      <c r="K107" s="40"/>
      <c r="L107" s="40"/>
      <c r="M107" s="40"/>
      <c r="N107" s="40"/>
      <c r="O107" s="40"/>
      <c r="P107" s="40"/>
      <c r="Q107" s="739"/>
      <c r="R107" s="40"/>
      <c r="S107" s="40"/>
      <c r="T107" s="40"/>
      <c r="U107" s="40"/>
      <c r="V107" s="40"/>
      <c r="W107" s="40"/>
      <c r="X107" s="40"/>
      <c r="Y107" s="40"/>
      <c r="Z107" s="40"/>
      <c r="AA107" s="40"/>
      <c r="AB107" s="40"/>
      <c r="AC107" s="40"/>
      <c r="AD107" s="40"/>
      <c r="AE107" s="40"/>
      <c r="AF107" s="40"/>
      <c r="AG107" s="40"/>
      <c r="AH107" s="739"/>
    </row>
    <row r="108" ht="21.0" customHeight="1">
      <c r="A108" s="40"/>
      <c r="B108" s="40"/>
      <c r="C108" s="40"/>
      <c r="D108" s="40"/>
      <c r="E108" s="40"/>
      <c r="F108" s="40"/>
      <c r="G108" s="40"/>
      <c r="H108" s="40"/>
      <c r="I108" s="40"/>
      <c r="J108" s="40"/>
      <c r="K108" s="40"/>
      <c r="L108" s="40"/>
      <c r="M108" s="40"/>
      <c r="N108" s="40"/>
      <c r="O108" s="40"/>
      <c r="P108" s="40"/>
      <c r="Q108" s="739"/>
      <c r="R108" s="40"/>
      <c r="S108" s="40"/>
      <c r="T108" s="40"/>
      <c r="U108" s="40"/>
      <c r="V108" s="40"/>
      <c r="W108" s="40"/>
      <c r="X108" s="40"/>
      <c r="Y108" s="40"/>
      <c r="Z108" s="40"/>
      <c r="AA108" s="40"/>
      <c r="AB108" s="40"/>
      <c r="AC108" s="40"/>
      <c r="AD108" s="40"/>
      <c r="AE108" s="40"/>
      <c r="AF108" s="40"/>
      <c r="AG108" s="40"/>
      <c r="AH108" s="739"/>
    </row>
    <row r="109" ht="21.0" customHeight="1">
      <c r="A109" s="40"/>
      <c r="B109" s="40"/>
      <c r="C109" s="40"/>
      <c r="D109" s="40"/>
      <c r="E109" s="40"/>
      <c r="F109" s="40"/>
      <c r="G109" s="40"/>
      <c r="H109" s="40"/>
      <c r="I109" s="40"/>
      <c r="J109" s="40"/>
      <c r="K109" s="40"/>
      <c r="L109" s="40"/>
      <c r="M109" s="40"/>
      <c r="N109" s="40"/>
      <c r="O109" s="40"/>
      <c r="P109" s="40"/>
      <c r="Q109" s="739"/>
      <c r="R109" s="40"/>
      <c r="S109" s="40"/>
      <c r="T109" s="40"/>
      <c r="U109" s="40"/>
      <c r="V109" s="40"/>
      <c r="W109" s="40"/>
      <c r="X109" s="40"/>
      <c r="Y109" s="40"/>
      <c r="Z109" s="40"/>
      <c r="AA109" s="40"/>
      <c r="AB109" s="40"/>
      <c r="AC109" s="40"/>
      <c r="AD109" s="40"/>
      <c r="AE109" s="40"/>
      <c r="AF109" s="40"/>
      <c r="AG109" s="40"/>
      <c r="AH109" s="739"/>
    </row>
    <row r="110" ht="21.0" customHeight="1">
      <c r="A110" s="40"/>
      <c r="B110" s="40"/>
      <c r="C110" s="40"/>
      <c r="D110" s="40"/>
      <c r="E110" s="40"/>
      <c r="F110" s="40"/>
      <c r="G110" s="40"/>
      <c r="H110" s="40"/>
      <c r="I110" s="40"/>
      <c r="J110" s="40"/>
      <c r="K110" s="40"/>
      <c r="L110" s="40"/>
      <c r="M110" s="40"/>
      <c r="N110" s="40"/>
      <c r="O110" s="40"/>
      <c r="P110" s="40"/>
      <c r="Q110" s="739"/>
      <c r="R110" s="40"/>
      <c r="S110" s="40"/>
      <c r="T110" s="40"/>
      <c r="U110" s="40"/>
      <c r="V110" s="40"/>
      <c r="W110" s="40"/>
      <c r="X110" s="40"/>
      <c r="Y110" s="40"/>
      <c r="Z110" s="40"/>
      <c r="AA110" s="40"/>
      <c r="AB110" s="40"/>
      <c r="AC110" s="40"/>
      <c r="AD110" s="40"/>
      <c r="AE110" s="40"/>
      <c r="AF110" s="40"/>
      <c r="AG110" s="40"/>
      <c r="AH110" s="739"/>
    </row>
    <row r="111" ht="21.0" customHeight="1">
      <c r="A111" s="40"/>
      <c r="B111" s="40"/>
      <c r="C111" s="40"/>
      <c r="D111" s="40"/>
      <c r="E111" s="40"/>
      <c r="F111" s="40"/>
      <c r="G111" s="40"/>
      <c r="H111" s="40"/>
      <c r="I111" s="40"/>
      <c r="J111" s="40"/>
      <c r="K111" s="40"/>
      <c r="L111" s="40"/>
      <c r="M111" s="40"/>
      <c r="N111" s="40"/>
      <c r="O111" s="40"/>
      <c r="P111" s="40"/>
      <c r="Q111" s="739"/>
      <c r="R111" s="40"/>
      <c r="S111" s="40"/>
      <c r="T111" s="40"/>
      <c r="U111" s="40"/>
      <c r="V111" s="40"/>
      <c r="W111" s="40"/>
      <c r="X111" s="40"/>
      <c r="Y111" s="40"/>
      <c r="Z111" s="40"/>
      <c r="AA111" s="40"/>
      <c r="AB111" s="40"/>
      <c r="AC111" s="40"/>
      <c r="AD111" s="40"/>
      <c r="AE111" s="40"/>
      <c r="AF111" s="40"/>
      <c r="AG111" s="40"/>
      <c r="AH111" s="739"/>
    </row>
    <row r="112" ht="21.0" customHeight="1">
      <c r="A112" s="40"/>
      <c r="B112" s="40"/>
      <c r="C112" s="40"/>
      <c r="D112" s="40"/>
      <c r="E112" s="40"/>
      <c r="F112" s="40"/>
      <c r="G112" s="40"/>
      <c r="H112" s="40"/>
      <c r="I112" s="40"/>
      <c r="J112" s="40"/>
      <c r="K112" s="40"/>
      <c r="L112" s="40"/>
      <c r="M112" s="40"/>
      <c r="N112" s="40"/>
      <c r="O112" s="40"/>
      <c r="P112" s="40"/>
      <c r="Q112" s="739"/>
      <c r="R112" s="40"/>
      <c r="S112" s="40"/>
      <c r="T112" s="40"/>
      <c r="U112" s="40"/>
      <c r="V112" s="40"/>
      <c r="W112" s="40"/>
      <c r="X112" s="40"/>
      <c r="Y112" s="40"/>
      <c r="Z112" s="40"/>
      <c r="AA112" s="40"/>
      <c r="AB112" s="40"/>
      <c r="AC112" s="40"/>
      <c r="AD112" s="40"/>
      <c r="AE112" s="40"/>
      <c r="AF112" s="40"/>
      <c r="AG112" s="40"/>
      <c r="AH112" s="739"/>
    </row>
    <row r="113" ht="21.0" customHeight="1">
      <c r="A113" s="40"/>
      <c r="B113" s="40"/>
      <c r="C113" s="40"/>
      <c r="D113" s="40"/>
      <c r="E113" s="40"/>
      <c r="F113" s="40"/>
      <c r="G113" s="40"/>
      <c r="H113" s="40"/>
      <c r="I113" s="40"/>
      <c r="J113" s="40"/>
      <c r="K113" s="40"/>
      <c r="L113" s="40"/>
      <c r="M113" s="40"/>
      <c r="N113" s="40"/>
      <c r="O113" s="40"/>
      <c r="P113" s="40"/>
      <c r="Q113" s="739"/>
      <c r="R113" s="40"/>
      <c r="S113" s="40"/>
      <c r="T113" s="40"/>
      <c r="U113" s="40"/>
      <c r="V113" s="40"/>
      <c r="W113" s="40"/>
      <c r="X113" s="40"/>
      <c r="Y113" s="40"/>
      <c r="Z113" s="40"/>
      <c r="AA113" s="40"/>
      <c r="AB113" s="40"/>
      <c r="AC113" s="40"/>
      <c r="AD113" s="40"/>
      <c r="AE113" s="40"/>
      <c r="AF113" s="40"/>
      <c r="AG113" s="40"/>
      <c r="AH113" s="739"/>
    </row>
    <row r="114" ht="21.0" customHeight="1">
      <c r="A114" s="40"/>
      <c r="B114" s="40"/>
      <c r="C114" s="40"/>
      <c r="D114" s="40"/>
      <c r="E114" s="40"/>
      <c r="F114" s="40"/>
      <c r="G114" s="40"/>
      <c r="H114" s="40"/>
      <c r="I114" s="40"/>
      <c r="J114" s="40"/>
      <c r="K114" s="40"/>
      <c r="L114" s="40"/>
      <c r="M114" s="40"/>
      <c r="N114" s="40"/>
      <c r="O114" s="40"/>
      <c r="P114" s="40"/>
      <c r="Q114" s="739"/>
      <c r="R114" s="40"/>
      <c r="S114" s="40"/>
      <c r="T114" s="40"/>
      <c r="U114" s="40"/>
      <c r="V114" s="40"/>
      <c r="W114" s="40"/>
      <c r="X114" s="40"/>
      <c r="Y114" s="40"/>
      <c r="Z114" s="40"/>
      <c r="AA114" s="40"/>
      <c r="AB114" s="40"/>
      <c r="AC114" s="40"/>
      <c r="AD114" s="40"/>
      <c r="AE114" s="40"/>
      <c r="AF114" s="40"/>
      <c r="AG114" s="40"/>
      <c r="AH114" s="739"/>
    </row>
    <row r="115" ht="21.0" customHeight="1">
      <c r="A115" s="40"/>
      <c r="B115" s="40"/>
      <c r="C115" s="40"/>
      <c r="D115" s="40"/>
      <c r="E115" s="40"/>
      <c r="F115" s="40"/>
      <c r="G115" s="40"/>
      <c r="H115" s="40"/>
      <c r="I115" s="40"/>
      <c r="J115" s="40"/>
      <c r="K115" s="40"/>
      <c r="L115" s="40"/>
      <c r="M115" s="40"/>
      <c r="N115" s="40"/>
      <c r="O115" s="40"/>
      <c r="P115" s="40"/>
      <c r="Q115" s="739"/>
      <c r="R115" s="40"/>
      <c r="S115" s="40"/>
      <c r="T115" s="40"/>
      <c r="U115" s="40"/>
      <c r="V115" s="40"/>
      <c r="W115" s="40"/>
      <c r="X115" s="40"/>
      <c r="Y115" s="40"/>
      <c r="Z115" s="40"/>
      <c r="AA115" s="40"/>
      <c r="AB115" s="40"/>
      <c r="AC115" s="40"/>
      <c r="AD115" s="40"/>
      <c r="AE115" s="40"/>
      <c r="AF115" s="40"/>
      <c r="AG115" s="40"/>
      <c r="AH115" s="739"/>
    </row>
    <row r="116" ht="21.0" customHeight="1">
      <c r="A116" s="40"/>
      <c r="B116" s="40"/>
      <c r="C116" s="40"/>
      <c r="D116" s="40"/>
      <c r="E116" s="40"/>
      <c r="F116" s="40"/>
      <c r="G116" s="40"/>
      <c r="H116" s="40"/>
      <c r="I116" s="40"/>
      <c r="J116" s="40"/>
      <c r="K116" s="40"/>
      <c r="L116" s="40"/>
      <c r="M116" s="40"/>
      <c r="N116" s="40"/>
      <c r="O116" s="40"/>
      <c r="P116" s="40"/>
      <c r="Q116" s="739"/>
      <c r="R116" s="40"/>
      <c r="S116" s="40"/>
      <c r="T116" s="40"/>
      <c r="U116" s="40"/>
      <c r="V116" s="40"/>
      <c r="W116" s="40"/>
      <c r="X116" s="40"/>
      <c r="Y116" s="40"/>
      <c r="Z116" s="40"/>
      <c r="AA116" s="40"/>
      <c r="AB116" s="40"/>
      <c r="AC116" s="40"/>
      <c r="AD116" s="40"/>
      <c r="AE116" s="40"/>
      <c r="AF116" s="40"/>
      <c r="AG116" s="40"/>
      <c r="AH116" s="739"/>
    </row>
    <row r="117" ht="21.0" customHeight="1">
      <c r="A117" s="40"/>
      <c r="B117" s="40"/>
      <c r="C117" s="40"/>
      <c r="D117" s="40"/>
      <c r="E117" s="40"/>
      <c r="F117" s="40"/>
      <c r="G117" s="40"/>
      <c r="H117" s="40"/>
      <c r="I117" s="40"/>
      <c r="J117" s="40"/>
      <c r="K117" s="40"/>
      <c r="L117" s="40"/>
      <c r="M117" s="40"/>
      <c r="N117" s="40"/>
      <c r="O117" s="40"/>
      <c r="P117" s="40"/>
      <c r="Q117" s="739"/>
      <c r="R117" s="40"/>
      <c r="S117" s="40"/>
      <c r="T117" s="40"/>
      <c r="U117" s="40"/>
      <c r="V117" s="40"/>
      <c r="W117" s="40"/>
      <c r="X117" s="40"/>
      <c r="Y117" s="40"/>
      <c r="Z117" s="40"/>
      <c r="AA117" s="40"/>
      <c r="AB117" s="40"/>
      <c r="AC117" s="40"/>
      <c r="AD117" s="40"/>
      <c r="AE117" s="40"/>
      <c r="AF117" s="40"/>
      <c r="AG117" s="40"/>
      <c r="AH117" s="739"/>
    </row>
    <row r="118" ht="21.0" customHeight="1">
      <c r="A118" s="40"/>
      <c r="B118" s="40"/>
      <c r="C118" s="40"/>
      <c r="D118" s="40"/>
      <c r="E118" s="40"/>
      <c r="F118" s="40"/>
      <c r="G118" s="40"/>
      <c r="H118" s="40"/>
      <c r="I118" s="40"/>
      <c r="J118" s="40"/>
      <c r="K118" s="40"/>
      <c r="L118" s="40"/>
      <c r="M118" s="40"/>
      <c r="N118" s="40"/>
      <c r="O118" s="40"/>
      <c r="P118" s="40"/>
      <c r="Q118" s="739"/>
      <c r="R118" s="40"/>
      <c r="S118" s="40"/>
      <c r="T118" s="40"/>
      <c r="U118" s="40"/>
      <c r="V118" s="40"/>
      <c r="W118" s="40"/>
      <c r="X118" s="40"/>
      <c r="Y118" s="40"/>
      <c r="Z118" s="40"/>
      <c r="AA118" s="40"/>
      <c r="AB118" s="40"/>
      <c r="AC118" s="40"/>
      <c r="AD118" s="40"/>
      <c r="AE118" s="40"/>
      <c r="AF118" s="40"/>
      <c r="AG118" s="40"/>
      <c r="AH118" s="739"/>
    </row>
    <row r="119" ht="21.0" customHeight="1">
      <c r="A119" s="40"/>
      <c r="B119" s="40"/>
      <c r="C119" s="40"/>
      <c r="D119" s="40"/>
      <c r="E119" s="40"/>
      <c r="F119" s="40"/>
      <c r="G119" s="40"/>
      <c r="H119" s="40"/>
      <c r="I119" s="40"/>
      <c r="J119" s="40"/>
      <c r="K119" s="40"/>
      <c r="L119" s="40"/>
      <c r="M119" s="40"/>
      <c r="N119" s="40"/>
      <c r="O119" s="40"/>
      <c r="P119" s="40"/>
      <c r="Q119" s="739"/>
      <c r="R119" s="40"/>
      <c r="S119" s="40"/>
      <c r="T119" s="40"/>
      <c r="U119" s="40"/>
      <c r="V119" s="40"/>
      <c r="W119" s="40"/>
      <c r="X119" s="40"/>
      <c r="Y119" s="40"/>
      <c r="Z119" s="40"/>
      <c r="AA119" s="40"/>
      <c r="AB119" s="40"/>
      <c r="AC119" s="40"/>
      <c r="AD119" s="40"/>
      <c r="AE119" s="40"/>
      <c r="AF119" s="40"/>
      <c r="AG119" s="40"/>
      <c r="AH119" s="739"/>
    </row>
    <row r="120" ht="21.0" customHeight="1">
      <c r="A120" s="40"/>
      <c r="B120" s="40"/>
      <c r="C120" s="40"/>
      <c r="D120" s="40"/>
      <c r="E120" s="40"/>
      <c r="F120" s="40"/>
      <c r="G120" s="40"/>
      <c r="H120" s="40"/>
      <c r="I120" s="40"/>
      <c r="J120" s="40"/>
      <c r="K120" s="40"/>
      <c r="L120" s="40"/>
      <c r="M120" s="40"/>
      <c r="N120" s="40"/>
      <c r="O120" s="40"/>
      <c r="P120" s="40"/>
      <c r="Q120" s="739"/>
      <c r="R120" s="40"/>
      <c r="S120" s="40"/>
      <c r="T120" s="40"/>
      <c r="U120" s="40"/>
      <c r="V120" s="40"/>
      <c r="W120" s="40"/>
      <c r="X120" s="40"/>
      <c r="Y120" s="40"/>
      <c r="Z120" s="40"/>
      <c r="AA120" s="40"/>
      <c r="AB120" s="40"/>
      <c r="AC120" s="40"/>
      <c r="AD120" s="40"/>
      <c r="AE120" s="40"/>
      <c r="AF120" s="40"/>
      <c r="AG120" s="40"/>
      <c r="AH120" s="739"/>
    </row>
    <row r="121" ht="21.0" customHeight="1">
      <c r="A121" s="40"/>
      <c r="B121" s="40"/>
      <c r="C121" s="40"/>
      <c r="D121" s="40"/>
      <c r="E121" s="40"/>
      <c r="F121" s="40"/>
      <c r="G121" s="40"/>
      <c r="H121" s="40"/>
      <c r="I121" s="40"/>
      <c r="J121" s="40"/>
      <c r="K121" s="40"/>
      <c r="L121" s="40"/>
      <c r="M121" s="40"/>
      <c r="N121" s="40"/>
      <c r="O121" s="40"/>
      <c r="P121" s="40"/>
      <c r="Q121" s="739"/>
      <c r="R121" s="40"/>
      <c r="S121" s="40"/>
      <c r="T121" s="40"/>
      <c r="U121" s="40"/>
      <c r="V121" s="40"/>
      <c r="W121" s="40"/>
      <c r="X121" s="40"/>
      <c r="Y121" s="40"/>
      <c r="Z121" s="40"/>
      <c r="AA121" s="40"/>
      <c r="AB121" s="40"/>
      <c r="AC121" s="40"/>
      <c r="AD121" s="40"/>
      <c r="AE121" s="40"/>
      <c r="AF121" s="40"/>
      <c r="AG121" s="40"/>
      <c r="AH121" s="739"/>
    </row>
    <row r="122" ht="21.0" customHeight="1">
      <c r="A122" s="40"/>
      <c r="B122" s="40"/>
      <c r="C122" s="40"/>
      <c r="D122" s="40"/>
      <c r="E122" s="40"/>
      <c r="F122" s="40"/>
      <c r="G122" s="40"/>
      <c r="H122" s="40"/>
      <c r="I122" s="40"/>
      <c r="J122" s="40"/>
      <c r="K122" s="40"/>
      <c r="L122" s="40"/>
      <c r="M122" s="40"/>
      <c r="N122" s="40"/>
      <c r="O122" s="40"/>
      <c r="P122" s="40"/>
      <c r="Q122" s="739"/>
      <c r="R122" s="40"/>
      <c r="S122" s="40"/>
      <c r="T122" s="40"/>
      <c r="U122" s="40"/>
      <c r="V122" s="40"/>
      <c r="W122" s="40"/>
      <c r="X122" s="40"/>
      <c r="Y122" s="40"/>
      <c r="Z122" s="40"/>
      <c r="AA122" s="40"/>
      <c r="AB122" s="40"/>
      <c r="AC122" s="40"/>
      <c r="AD122" s="40"/>
      <c r="AE122" s="40"/>
      <c r="AF122" s="40"/>
      <c r="AG122" s="40"/>
      <c r="AH122" s="739"/>
    </row>
    <row r="123" ht="21.0" customHeight="1">
      <c r="A123" s="40"/>
      <c r="B123" s="40"/>
      <c r="C123" s="40"/>
      <c r="D123" s="40"/>
      <c r="E123" s="40"/>
      <c r="F123" s="40"/>
      <c r="G123" s="40"/>
      <c r="H123" s="40"/>
      <c r="I123" s="40"/>
      <c r="J123" s="40"/>
      <c r="K123" s="40"/>
      <c r="L123" s="40"/>
      <c r="M123" s="40"/>
      <c r="N123" s="40"/>
      <c r="O123" s="40"/>
      <c r="P123" s="40"/>
      <c r="Q123" s="739"/>
      <c r="R123" s="40"/>
      <c r="S123" s="40"/>
      <c r="T123" s="40"/>
      <c r="U123" s="40"/>
      <c r="V123" s="40"/>
      <c r="W123" s="40"/>
      <c r="X123" s="40"/>
      <c r="Y123" s="40"/>
      <c r="Z123" s="40"/>
      <c r="AA123" s="40"/>
      <c r="AB123" s="40"/>
      <c r="AC123" s="40"/>
      <c r="AD123" s="40"/>
      <c r="AE123" s="40"/>
      <c r="AF123" s="40"/>
      <c r="AG123" s="40"/>
      <c r="AH123" s="739"/>
    </row>
    <row r="124" ht="21.0" customHeight="1">
      <c r="A124" s="40"/>
      <c r="B124" s="40"/>
      <c r="C124" s="40"/>
      <c r="D124" s="40"/>
      <c r="E124" s="40"/>
      <c r="F124" s="40"/>
      <c r="G124" s="40"/>
      <c r="H124" s="40"/>
      <c r="I124" s="40"/>
      <c r="J124" s="40"/>
      <c r="K124" s="40"/>
      <c r="L124" s="40"/>
      <c r="M124" s="40"/>
      <c r="N124" s="40"/>
      <c r="O124" s="40"/>
      <c r="P124" s="40"/>
      <c r="Q124" s="739"/>
      <c r="R124" s="40"/>
      <c r="S124" s="40"/>
      <c r="T124" s="40"/>
      <c r="U124" s="40"/>
      <c r="V124" s="40"/>
      <c r="W124" s="40"/>
      <c r="X124" s="40"/>
      <c r="Y124" s="40"/>
      <c r="Z124" s="40"/>
      <c r="AA124" s="40"/>
      <c r="AB124" s="40"/>
      <c r="AC124" s="40"/>
      <c r="AD124" s="40"/>
      <c r="AE124" s="40"/>
      <c r="AF124" s="40"/>
      <c r="AG124" s="40"/>
      <c r="AH124" s="739"/>
    </row>
    <row r="125" ht="21.0" customHeight="1">
      <c r="A125" s="40"/>
      <c r="B125" s="40"/>
      <c r="C125" s="40"/>
      <c r="D125" s="40"/>
      <c r="E125" s="40"/>
      <c r="F125" s="40"/>
      <c r="G125" s="40"/>
      <c r="H125" s="40"/>
      <c r="I125" s="40"/>
      <c r="J125" s="40"/>
      <c r="K125" s="40"/>
      <c r="L125" s="40"/>
      <c r="M125" s="40"/>
      <c r="N125" s="40"/>
      <c r="O125" s="40"/>
      <c r="P125" s="40"/>
      <c r="Q125" s="739"/>
      <c r="R125" s="40"/>
      <c r="S125" s="40"/>
      <c r="T125" s="40"/>
      <c r="U125" s="40"/>
      <c r="V125" s="40"/>
      <c r="W125" s="40"/>
      <c r="X125" s="40"/>
      <c r="Y125" s="40"/>
      <c r="Z125" s="40"/>
      <c r="AA125" s="40"/>
      <c r="AB125" s="40"/>
      <c r="AC125" s="40"/>
      <c r="AD125" s="40"/>
      <c r="AE125" s="40"/>
      <c r="AF125" s="40"/>
      <c r="AG125" s="40"/>
      <c r="AH125" s="739"/>
    </row>
    <row r="126" ht="21.0" customHeight="1">
      <c r="A126" s="40"/>
      <c r="B126" s="40"/>
      <c r="C126" s="40"/>
      <c r="D126" s="40"/>
      <c r="E126" s="40"/>
      <c r="F126" s="40"/>
      <c r="G126" s="40"/>
      <c r="H126" s="40"/>
      <c r="I126" s="40"/>
      <c r="J126" s="40"/>
      <c r="K126" s="40"/>
      <c r="L126" s="40"/>
      <c r="M126" s="40"/>
      <c r="N126" s="40"/>
      <c r="O126" s="40"/>
      <c r="P126" s="40"/>
      <c r="Q126" s="739"/>
      <c r="R126" s="40"/>
      <c r="S126" s="40"/>
      <c r="T126" s="40"/>
      <c r="U126" s="40"/>
      <c r="V126" s="40"/>
      <c r="W126" s="40"/>
      <c r="X126" s="40"/>
      <c r="Y126" s="40"/>
      <c r="Z126" s="40"/>
      <c r="AA126" s="40"/>
      <c r="AB126" s="40"/>
      <c r="AC126" s="40"/>
      <c r="AD126" s="40"/>
      <c r="AE126" s="40"/>
      <c r="AF126" s="40"/>
      <c r="AG126" s="40"/>
      <c r="AH126" s="739"/>
    </row>
    <row r="127" ht="21.0" customHeight="1">
      <c r="A127" s="40"/>
      <c r="B127" s="40"/>
      <c r="C127" s="40"/>
      <c r="D127" s="40"/>
      <c r="E127" s="40"/>
      <c r="F127" s="40"/>
      <c r="G127" s="40"/>
      <c r="H127" s="40"/>
      <c r="I127" s="40"/>
      <c r="J127" s="40"/>
      <c r="K127" s="40"/>
      <c r="L127" s="40"/>
      <c r="M127" s="40"/>
      <c r="N127" s="40"/>
      <c r="O127" s="40"/>
      <c r="P127" s="40"/>
      <c r="Q127" s="739"/>
      <c r="R127" s="40"/>
      <c r="S127" s="40"/>
      <c r="T127" s="40"/>
      <c r="U127" s="40"/>
      <c r="V127" s="40"/>
      <c r="W127" s="40"/>
      <c r="X127" s="40"/>
      <c r="Y127" s="40"/>
      <c r="Z127" s="40"/>
      <c r="AA127" s="40"/>
      <c r="AB127" s="40"/>
      <c r="AC127" s="40"/>
      <c r="AD127" s="40"/>
      <c r="AE127" s="40"/>
      <c r="AF127" s="40"/>
      <c r="AG127" s="40"/>
      <c r="AH127" s="739"/>
    </row>
    <row r="128" ht="21.0" customHeight="1">
      <c r="A128" s="40"/>
      <c r="B128" s="40"/>
      <c r="C128" s="40"/>
      <c r="D128" s="40"/>
      <c r="E128" s="40"/>
      <c r="F128" s="40"/>
      <c r="G128" s="40"/>
      <c r="H128" s="40"/>
      <c r="I128" s="40"/>
      <c r="J128" s="40"/>
      <c r="K128" s="40"/>
      <c r="L128" s="40"/>
      <c r="M128" s="40"/>
      <c r="N128" s="40"/>
      <c r="O128" s="40"/>
      <c r="P128" s="40"/>
      <c r="Q128" s="739"/>
      <c r="R128" s="40"/>
      <c r="S128" s="40"/>
      <c r="T128" s="40"/>
      <c r="U128" s="40"/>
      <c r="V128" s="40"/>
      <c r="W128" s="40"/>
      <c r="X128" s="40"/>
      <c r="Y128" s="40"/>
      <c r="Z128" s="40"/>
      <c r="AA128" s="40"/>
      <c r="AB128" s="40"/>
      <c r="AC128" s="40"/>
      <c r="AD128" s="40"/>
      <c r="AE128" s="40"/>
      <c r="AF128" s="40"/>
      <c r="AG128" s="40"/>
      <c r="AH128" s="739"/>
    </row>
    <row r="129" ht="21.0" customHeight="1">
      <c r="A129" s="40"/>
      <c r="B129" s="40"/>
      <c r="C129" s="40"/>
      <c r="D129" s="40"/>
      <c r="E129" s="40"/>
      <c r="F129" s="40"/>
      <c r="G129" s="40"/>
      <c r="H129" s="40"/>
      <c r="I129" s="40"/>
      <c r="J129" s="40"/>
      <c r="K129" s="40"/>
      <c r="L129" s="40"/>
      <c r="M129" s="40"/>
      <c r="N129" s="40"/>
      <c r="O129" s="40"/>
      <c r="P129" s="40"/>
      <c r="Q129" s="739"/>
      <c r="R129" s="40"/>
      <c r="S129" s="40"/>
      <c r="T129" s="40"/>
      <c r="U129" s="40"/>
      <c r="V129" s="40"/>
      <c r="W129" s="40"/>
      <c r="X129" s="40"/>
      <c r="Y129" s="40"/>
      <c r="Z129" s="40"/>
      <c r="AA129" s="40"/>
      <c r="AB129" s="40"/>
      <c r="AC129" s="40"/>
      <c r="AD129" s="40"/>
      <c r="AE129" s="40"/>
      <c r="AF129" s="40"/>
      <c r="AG129" s="40"/>
      <c r="AH129" s="739"/>
    </row>
    <row r="130" ht="21.0" customHeight="1">
      <c r="A130" s="40"/>
      <c r="B130" s="40"/>
      <c r="C130" s="40"/>
      <c r="D130" s="40"/>
      <c r="E130" s="40"/>
      <c r="F130" s="40"/>
      <c r="G130" s="40"/>
      <c r="H130" s="40"/>
      <c r="I130" s="40"/>
      <c r="J130" s="40"/>
      <c r="K130" s="40"/>
      <c r="L130" s="40"/>
      <c r="M130" s="40"/>
      <c r="N130" s="40"/>
      <c r="O130" s="40"/>
      <c r="P130" s="40"/>
      <c r="Q130" s="739"/>
      <c r="R130" s="40"/>
      <c r="S130" s="40"/>
      <c r="T130" s="40"/>
      <c r="U130" s="40"/>
      <c r="V130" s="40"/>
      <c r="W130" s="40"/>
      <c r="X130" s="40"/>
      <c r="Y130" s="40"/>
      <c r="Z130" s="40"/>
      <c r="AA130" s="40"/>
      <c r="AB130" s="40"/>
      <c r="AC130" s="40"/>
      <c r="AD130" s="40"/>
      <c r="AE130" s="40"/>
      <c r="AF130" s="40"/>
      <c r="AG130" s="40"/>
      <c r="AH130" s="739"/>
    </row>
    <row r="131" ht="21.0" customHeight="1">
      <c r="A131" s="40"/>
      <c r="B131" s="40"/>
      <c r="C131" s="40"/>
      <c r="D131" s="40"/>
      <c r="E131" s="40"/>
      <c r="F131" s="40"/>
      <c r="G131" s="40"/>
      <c r="H131" s="40"/>
      <c r="I131" s="40"/>
      <c r="J131" s="40"/>
      <c r="K131" s="40"/>
      <c r="L131" s="40"/>
      <c r="M131" s="40"/>
      <c r="N131" s="40"/>
      <c r="O131" s="40"/>
      <c r="P131" s="40"/>
      <c r="Q131" s="739"/>
      <c r="R131" s="40"/>
      <c r="S131" s="40"/>
      <c r="T131" s="40"/>
      <c r="U131" s="40"/>
      <c r="V131" s="40"/>
      <c r="W131" s="40"/>
      <c r="X131" s="40"/>
      <c r="Y131" s="40"/>
      <c r="Z131" s="40"/>
      <c r="AA131" s="40"/>
      <c r="AB131" s="40"/>
      <c r="AC131" s="40"/>
      <c r="AD131" s="40"/>
      <c r="AE131" s="40"/>
      <c r="AF131" s="40"/>
      <c r="AG131" s="40"/>
      <c r="AH131" s="739"/>
    </row>
    <row r="132" ht="21.0" customHeight="1">
      <c r="A132" s="40"/>
      <c r="B132" s="40"/>
      <c r="C132" s="40"/>
      <c r="D132" s="40"/>
      <c r="E132" s="40"/>
      <c r="F132" s="40"/>
      <c r="G132" s="40"/>
      <c r="H132" s="40"/>
      <c r="I132" s="40"/>
      <c r="J132" s="40"/>
      <c r="K132" s="40"/>
      <c r="L132" s="40"/>
      <c r="M132" s="40"/>
      <c r="N132" s="40"/>
      <c r="O132" s="40"/>
      <c r="P132" s="40"/>
      <c r="Q132" s="739"/>
      <c r="R132" s="40"/>
      <c r="S132" s="40"/>
      <c r="T132" s="40"/>
      <c r="U132" s="40"/>
      <c r="V132" s="40"/>
      <c r="W132" s="40"/>
      <c r="X132" s="40"/>
      <c r="Y132" s="40"/>
      <c r="Z132" s="40"/>
      <c r="AA132" s="40"/>
      <c r="AB132" s="40"/>
      <c r="AC132" s="40"/>
      <c r="AD132" s="40"/>
      <c r="AE132" s="40"/>
      <c r="AF132" s="40"/>
      <c r="AG132" s="40"/>
      <c r="AH132" s="739"/>
    </row>
    <row r="133" ht="21.0" customHeight="1">
      <c r="A133" s="40"/>
      <c r="B133" s="40"/>
      <c r="C133" s="40"/>
      <c r="D133" s="40"/>
      <c r="E133" s="40"/>
      <c r="F133" s="40"/>
      <c r="G133" s="40"/>
      <c r="H133" s="40"/>
      <c r="I133" s="40"/>
      <c r="J133" s="40"/>
      <c r="K133" s="40"/>
      <c r="L133" s="40"/>
      <c r="M133" s="40"/>
      <c r="N133" s="40"/>
      <c r="O133" s="40"/>
      <c r="P133" s="40"/>
      <c r="Q133" s="739"/>
      <c r="R133" s="40"/>
      <c r="S133" s="40"/>
      <c r="T133" s="40"/>
      <c r="U133" s="40"/>
      <c r="V133" s="40"/>
      <c r="W133" s="40"/>
      <c r="X133" s="40"/>
      <c r="Y133" s="40"/>
      <c r="Z133" s="40"/>
      <c r="AA133" s="40"/>
      <c r="AB133" s="40"/>
      <c r="AC133" s="40"/>
      <c r="AD133" s="40"/>
      <c r="AE133" s="40"/>
      <c r="AF133" s="40"/>
      <c r="AG133" s="40"/>
      <c r="AH133" s="739"/>
    </row>
    <row r="134" ht="21.0" customHeight="1">
      <c r="A134" s="40"/>
      <c r="B134" s="40"/>
      <c r="C134" s="40"/>
      <c r="D134" s="40"/>
      <c r="E134" s="40"/>
      <c r="F134" s="40"/>
      <c r="G134" s="40"/>
      <c r="H134" s="40"/>
      <c r="I134" s="40"/>
      <c r="J134" s="40"/>
      <c r="K134" s="40"/>
      <c r="L134" s="40"/>
      <c r="M134" s="40"/>
      <c r="N134" s="40"/>
      <c r="O134" s="40"/>
      <c r="P134" s="40"/>
      <c r="Q134" s="739"/>
      <c r="R134" s="40"/>
      <c r="S134" s="40"/>
      <c r="T134" s="40"/>
      <c r="U134" s="40"/>
      <c r="V134" s="40"/>
      <c r="W134" s="40"/>
      <c r="X134" s="40"/>
      <c r="Y134" s="40"/>
      <c r="Z134" s="40"/>
      <c r="AA134" s="40"/>
      <c r="AB134" s="40"/>
      <c r="AC134" s="40"/>
      <c r="AD134" s="40"/>
      <c r="AE134" s="40"/>
      <c r="AF134" s="40"/>
      <c r="AG134" s="40"/>
      <c r="AH134" s="739"/>
    </row>
    <row r="135" ht="21.0" customHeight="1">
      <c r="A135" s="40"/>
      <c r="B135" s="40"/>
      <c r="C135" s="40"/>
      <c r="D135" s="40"/>
      <c r="E135" s="40"/>
      <c r="F135" s="40"/>
      <c r="G135" s="40"/>
      <c r="H135" s="40"/>
      <c r="I135" s="40"/>
      <c r="J135" s="40"/>
      <c r="K135" s="40"/>
      <c r="L135" s="40"/>
      <c r="M135" s="40"/>
      <c r="N135" s="40"/>
      <c r="O135" s="40"/>
      <c r="P135" s="40"/>
      <c r="Q135" s="739"/>
      <c r="R135" s="40"/>
      <c r="S135" s="40"/>
      <c r="T135" s="40"/>
      <c r="U135" s="40"/>
      <c r="V135" s="40"/>
      <c r="W135" s="40"/>
      <c r="X135" s="40"/>
      <c r="Y135" s="40"/>
      <c r="Z135" s="40"/>
      <c r="AA135" s="40"/>
      <c r="AB135" s="40"/>
      <c r="AC135" s="40"/>
      <c r="AD135" s="40"/>
      <c r="AE135" s="40"/>
      <c r="AF135" s="40"/>
      <c r="AG135" s="40"/>
      <c r="AH135" s="739"/>
    </row>
    <row r="136" ht="21.0" customHeight="1">
      <c r="A136" s="40"/>
      <c r="B136" s="40"/>
      <c r="C136" s="40"/>
      <c r="D136" s="40"/>
      <c r="E136" s="40"/>
      <c r="F136" s="40"/>
      <c r="G136" s="40"/>
      <c r="H136" s="40"/>
      <c r="I136" s="40"/>
      <c r="J136" s="40"/>
      <c r="K136" s="40"/>
      <c r="L136" s="40"/>
      <c r="M136" s="40"/>
      <c r="N136" s="40"/>
      <c r="O136" s="40"/>
      <c r="P136" s="40"/>
      <c r="Q136" s="739"/>
      <c r="R136" s="40"/>
      <c r="S136" s="40"/>
      <c r="T136" s="40"/>
      <c r="U136" s="40"/>
      <c r="V136" s="40"/>
      <c r="W136" s="40"/>
      <c r="X136" s="40"/>
      <c r="Y136" s="40"/>
      <c r="Z136" s="40"/>
      <c r="AA136" s="40"/>
      <c r="AB136" s="40"/>
      <c r="AC136" s="40"/>
      <c r="AD136" s="40"/>
      <c r="AE136" s="40"/>
      <c r="AF136" s="40"/>
      <c r="AG136" s="40"/>
      <c r="AH136" s="739"/>
    </row>
    <row r="137" ht="21.0" customHeight="1">
      <c r="A137" s="40"/>
      <c r="B137" s="40"/>
      <c r="C137" s="40"/>
      <c r="D137" s="40"/>
      <c r="E137" s="40"/>
      <c r="F137" s="40"/>
      <c r="G137" s="40"/>
      <c r="H137" s="40"/>
      <c r="I137" s="40"/>
      <c r="J137" s="40"/>
      <c r="K137" s="40"/>
      <c r="L137" s="40"/>
      <c r="M137" s="40"/>
      <c r="N137" s="40"/>
      <c r="O137" s="40"/>
      <c r="P137" s="40"/>
      <c r="Q137" s="739"/>
      <c r="R137" s="40"/>
      <c r="S137" s="40"/>
      <c r="T137" s="40"/>
      <c r="U137" s="40"/>
      <c r="V137" s="40"/>
      <c r="W137" s="40"/>
      <c r="X137" s="40"/>
      <c r="Y137" s="40"/>
      <c r="Z137" s="40"/>
      <c r="AA137" s="40"/>
      <c r="AB137" s="40"/>
      <c r="AC137" s="40"/>
      <c r="AD137" s="40"/>
      <c r="AE137" s="40"/>
      <c r="AF137" s="40"/>
      <c r="AG137" s="40"/>
      <c r="AH137" s="739"/>
    </row>
    <row r="138" ht="21.0" customHeight="1">
      <c r="A138" s="40"/>
      <c r="B138" s="40"/>
      <c r="C138" s="40"/>
      <c r="D138" s="40"/>
      <c r="E138" s="40"/>
      <c r="F138" s="40"/>
      <c r="G138" s="40"/>
      <c r="H138" s="40"/>
      <c r="I138" s="40"/>
      <c r="J138" s="40"/>
      <c r="K138" s="40"/>
      <c r="L138" s="40"/>
      <c r="M138" s="40"/>
      <c r="N138" s="40"/>
      <c r="O138" s="40"/>
      <c r="P138" s="40"/>
      <c r="Q138" s="739"/>
      <c r="R138" s="40"/>
      <c r="S138" s="40"/>
      <c r="T138" s="40"/>
      <c r="U138" s="40"/>
      <c r="V138" s="40"/>
      <c r="W138" s="40"/>
      <c r="X138" s="40"/>
      <c r="Y138" s="40"/>
      <c r="Z138" s="40"/>
      <c r="AA138" s="40"/>
      <c r="AB138" s="40"/>
      <c r="AC138" s="40"/>
      <c r="AD138" s="40"/>
      <c r="AE138" s="40"/>
      <c r="AF138" s="40"/>
      <c r="AG138" s="40"/>
      <c r="AH138" s="739"/>
    </row>
    <row r="139" ht="21.0" customHeight="1">
      <c r="A139" s="40"/>
      <c r="B139" s="40"/>
      <c r="C139" s="40"/>
      <c r="D139" s="40"/>
      <c r="E139" s="40"/>
      <c r="F139" s="40"/>
      <c r="G139" s="40"/>
      <c r="H139" s="40"/>
      <c r="I139" s="40"/>
      <c r="J139" s="40"/>
      <c r="K139" s="40"/>
      <c r="L139" s="40"/>
      <c r="M139" s="40"/>
      <c r="N139" s="40"/>
      <c r="O139" s="40"/>
      <c r="P139" s="40"/>
      <c r="Q139" s="739"/>
      <c r="R139" s="40"/>
      <c r="S139" s="40"/>
      <c r="T139" s="40"/>
      <c r="U139" s="40"/>
      <c r="V139" s="40"/>
      <c r="W139" s="40"/>
      <c r="X139" s="40"/>
      <c r="Y139" s="40"/>
      <c r="Z139" s="40"/>
      <c r="AA139" s="40"/>
      <c r="AB139" s="40"/>
      <c r="AC139" s="40"/>
      <c r="AD139" s="40"/>
      <c r="AE139" s="40"/>
      <c r="AF139" s="40"/>
      <c r="AG139" s="40"/>
      <c r="AH139" s="739"/>
    </row>
    <row r="140" ht="21.0" customHeight="1">
      <c r="A140" s="40"/>
      <c r="B140" s="40"/>
      <c r="C140" s="40"/>
      <c r="D140" s="40"/>
      <c r="E140" s="40"/>
      <c r="F140" s="40"/>
      <c r="G140" s="40"/>
      <c r="H140" s="40"/>
      <c r="I140" s="40"/>
      <c r="J140" s="40"/>
      <c r="K140" s="40"/>
      <c r="L140" s="40"/>
      <c r="M140" s="40"/>
      <c r="N140" s="40"/>
      <c r="O140" s="40"/>
      <c r="P140" s="40"/>
      <c r="Q140" s="739"/>
      <c r="R140" s="40"/>
      <c r="S140" s="40"/>
      <c r="T140" s="40"/>
      <c r="U140" s="40"/>
      <c r="V140" s="40"/>
      <c r="W140" s="40"/>
      <c r="X140" s="40"/>
      <c r="Y140" s="40"/>
      <c r="Z140" s="40"/>
      <c r="AA140" s="40"/>
      <c r="AB140" s="40"/>
      <c r="AC140" s="40"/>
      <c r="AD140" s="40"/>
      <c r="AE140" s="40"/>
      <c r="AF140" s="40"/>
      <c r="AG140" s="40"/>
      <c r="AH140" s="739"/>
    </row>
    <row r="141" ht="21.0" customHeight="1">
      <c r="A141" s="40"/>
      <c r="B141" s="40"/>
      <c r="C141" s="40"/>
      <c r="D141" s="40"/>
      <c r="E141" s="40"/>
      <c r="F141" s="40"/>
      <c r="G141" s="40"/>
      <c r="H141" s="40"/>
      <c r="I141" s="40"/>
      <c r="J141" s="40"/>
      <c r="K141" s="40"/>
      <c r="L141" s="40"/>
      <c r="M141" s="40"/>
      <c r="N141" s="40"/>
      <c r="O141" s="40"/>
      <c r="P141" s="40"/>
      <c r="Q141" s="739"/>
      <c r="R141" s="40"/>
      <c r="S141" s="40"/>
      <c r="T141" s="40"/>
      <c r="U141" s="40"/>
      <c r="V141" s="40"/>
      <c r="W141" s="40"/>
      <c r="X141" s="40"/>
      <c r="Y141" s="40"/>
      <c r="Z141" s="40"/>
      <c r="AA141" s="40"/>
      <c r="AB141" s="40"/>
      <c r="AC141" s="40"/>
      <c r="AD141" s="40"/>
      <c r="AE141" s="40"/>
      <c r="AF141" s="40"/>
      <c r="AG141" s="40"/>
      <c r="AH141" s="739"/>
    </row>
    <row r="142" ht="21.0" customHeight="1">
      <c r="A142" s="40"/>
      <c r="B142" s="40"/>
      <c r="C142" s="40"/>
      <c r="D142" s="40"/>
      <c r="E142" s="40"/>
      <c r="F142" s="40"/>
      <c r="G142" s="40"/>
      <c r="H142" s="40"/>
      <c r="I142" s="40"/>
      <c r="J142" s="40"/>
      <c r="K142" s="40"/>
      <c r="L142" s="40"/>
      <c r="M142" s="40"/>
      <c r="N142" s="40"/>
      <c r="O142" s="40"/>
      <c r="P142" s="40"/>
      <c r="Q142" s="739"/>
      <c r="R142" s="40"/>
      <c r="S142" s="40"/>
      <c r="T142" s="40"/>
      <c r="U142" s="40"/>
      <c r="V142" s="40"/>
      <c r="W142" s="40"/>
      <c r="X142" s="40"/>
      <c r="Y142" s="40"/>
      <c r="Z142" s="40"/>
      <c r="AA142" s="40"/>
      <c r="AB142" s="40"/>
      <c r="AC142" s="40"/>
      <c r="AD142" s="40"/>
      <c r="AE142" s="40"/>
      <c r="AF142" s="40"/>
      <c r="AG142" s="40"/>
      <c r="AH142" s="739"/>
    </row>
    <row r="143" ht="21.0" customHeight="1">
      <c r="A143" s="40"/>
      <c r="B143" s="40"/>
      <c r="C143" s="40"/>
      <c r="D143" s="40"/>
      <c r="E143" s="40"/>
      <c r="F143" s="40"/>
      <c r="G143" s="40"/>
      <c r="H143" s="40"/>
      <c r="I143" s="40"/>
      <c r="J143" s="40"/>
      <c r="K143" s="40"/>
      <c r="L143" s="40"/>
      <c r="M143" s="40"/>
      <c r="N143" s="40"/>
      <c r="O143" s="40"/>
      <c r="P143" s="40"/>
      <c r="Q143" s="739"/>
      <c r="R143" s="40"/>
      <c r="S143" s="40"/>
      <c r="T143" s="40"/>
      <c r="U143" s="40"/>
      <c r="V143" s="40"/>
      <c r="W143" s="40"/>
      <c r="X143" s="40"/>
      <c r="Y143" s="40"/>
      <c r="Z143" s="40"/>
      <c r="AA143" s="40"/>
      <c r="AB143" s="40"/>
      <c r="AC143" s="40"/>
      <c r="AD143" s="40"/>
      <c r="AE143" s="40"/>
      <c r="AF143" s="40"/>
      <c r="AG143" s="40"/>
      <c r="AH143" s="739"/>
    </row>
    <row r="144" ht="21.0" customHeight="1">
      <c r="A144" s="40"/>
      <c r="B144" s="40"/>
      <c r="C144" s="40"/>
      <c r="D144" s="40"/>
      <c r="E144" s="40"/>
      <c r="F144" s="40"/>
      <c r="G144" s="40"/>
      <c r="H144" s="40"/>
      <c r="I144" s="40"/>
      <c r="J144" s="40"/>
      <c r="K144" s="40"/>
      <c r="L144" s="40"/>
      <c r="M144" s="40"/>
      <c r="N144" s="40"/>
      <c r="O144" s="40"/>
      <c r="P144" s="40"/>
      <c r="Q144" s="739"/>
      <c r="R144" s="40"/>
      <c r="S144" s="40"/>
      <c r="T144" s="40"/>
      <c r="U144" s="40"/>
      <c r="V144" s="40"/>
      <c r="W144" s="40"/>
      <c r="X144" s="40"/>
      <c r="Y144" s="40"/>
      <c r="Z144" s="40"/>
      <c r="AA144" s="40"/>
      <c r="AB144" s="40"/>
      <c r="AC144" s="40"/>
      <c r="AD144" s="40"/>
      <c r="AE144" s="40"/>
      <c r="AF144" s="40"/>
      <c r="AG144" s="40"/>
      <c r="AH144" s="739"/>
    </row>
    <row r="145" ht="21.0" customHeight="1">
      <c r="A145" s="40"/>
      <c r="B145" s="40"/>
      <c r="C145" s="40"/>
      <c r="D145" s="40"/>
      <c r="E145" s="40"/>
      <c r="F145" s="40"/>
      <c r="G145" s="40"/>
      <c r="H145" s="40"/>
      <c r="I145" s="40"/>
      <c r="J145" s="40"/>
      <c r="K145" s="40"/>
      <c r="L145" s="40"/>
      <c r="M145" s="40"/>
      <c r="N145" s="40"/>
      <c r="O145" s="40"/>
      <c r="P145" s="40"/>
      <c r="Q145" s="739"/>
      <c r="R145" s="40"/>
      <c r="S145" s="40"/>
      <c r="T145" s="40"/>
      <c r="U145" s="40"/>
      <c r="V145" s="40"/>
      <c r="W145" s="40"/>
      <c r="X145" s="40"/>
      <c r="Y145" s="40"/>
      <c r="Z145" s="40"/>
      <c r="AA145" s="40"/>
      <c r="AB145" s="40"/>
      <c r="AC145" s="40"/>
      <c r="AD145" s="40"/>
      <c r="AE145" s="40"/>
      <c r="AF145" s="40"/>
      <c r="AG145" s="40"/>
      <c r="AH145" s="739"/>
    </row>
    <row r="146" ht="21.0" customHeight="1">
      <c r="A146" s="40"/>
      <c r="B146" s="40"/>
      <c r="C146" s="40"/>
      <c r="D146" s="40"/>
      <c r="E146" s="40"/>
      <c r="F146" s="40"/>
      <c r="G146" s="40"/>
      <c r="H146" s="40"/>
      <c r="I146" s="40"/>
      <c r="J146" s="40"/>
      <c r="K146" s="40"/>
      <c r="L146" s="40"/>
      <c r="M146" s="40"/>
      <c r="N146" s="40"/>
      <c r="O146" s="40"/>
      <c r="P146" s="40"/>
      <c r="Q146" s="739"/>
      <c r="R146" s="40"/>
      <c r="S146" s="40"/>
      <c r="T146" s="40"/>
      <c r="U146" s="40"/>
      <c r="V146" s="40"/>
      <c r="W146" s="40"/>
      <c r="X146" s="40"/>
      <c r="Y146" s="40"/>
      <c r="Z146" s="40"/>
      <c r="AA146" s="40"/>
      <c r="AB146" s="40"/>
      <c r="AC146" s="40"/>
      <c r="AD146" s="40"/>
      <c r="AE146" s="40"/>
      <c r="AF146" s="40"/>
      <c r="AG146" s="40"/>
      <c r="AH146" s="739"/>
    </row>
    <row r="147" ht="21.0" customHeight="1">
      <c r="A147" s="40"/>
      <c r="B147" s="40"/>
      <c r="C147" s="40"/>
      <c r="D147" s="40"/>
      <c r="E147" s="40"/>
      <c r="F147" s="40"/>
      <c r="G147" s="40"/>
      <c r="H147" s="40"/>
      <c r="I147" s="40"/>
      <c r="J147" s="40"/>
      <c r="K147" s="40"/>
      <c r="L147" s="40"/>
      <c r="M147" s="40"/>
      <c r="N147" s="40"/>
      <c r="O147" s="40"/>
      <c r="P147" s="40"/>
      <c r="Q147" s="739"/>
      <c r="R147" s="40"/>
      <c r="S147" s="40"/>
      <c r="T147" s="40"/>
      <c r="U147" s="40"/>
      <c r="V147" s="40"/>
      <c r="W147" s="40"/>
      <c r="X147" s="40"/>
      <c r="Y147" s="40"/>
      <c r="Z147" s="40"/>
      <c r="AA147" s="40"/>
      <c r="AB147" s="40"/>
      <c r="AC147" s="40"/>
      <c r="AD147" s="40"/>
      <c r="AE147" s="40"/>
      <c r="AF147" s="40"/>
      <c r="AG147" s="40"/>
      <c r="AH147" s="739"/>
    </row>
    <row r="148" ht="21.0" customHeight="1">
      <c r="A148" s="40"/>
      <c r="B148" s="40"/>
      <c r="C148" s="40"/>
      <c r="D148" s="40"/>
      <c r="E148" s="40"/>
      <c r="F148" s="40"/>
      <c r="G148" s="40"/>
      <c r="H148" s="40"/>
      <c r="I148" s="40"/>
      <c r="J148" s="40"/>
      <c r="K148" s="40"/>
      <c r="L148" s="40"/>
      <c r="M148" s="40"/>
      <c r="N148" s="40"/>
      <c r="O148" s="40"/>
      <c r="P148" s="40"/>
      <c r="Q148" s="739"/>
      <c r="R148" s="40"/>
      <c r="S148" s="40"/>
      <c r="T148" s="40"/>
      <c r="U148" s="40"/>
      <c r="V148" s="40"/>
      <c r="W148" s="40"/>
      <c r="X148" s="40"/>
      <c r="Y148" s="40"/>
      <c r="Z148" s="40"/>
      <c r="AA148" s="40"/>
      <c r="AB148" s="40"/>
      <c r="AC148" s="40"/>
      <c r="AD148" s="40"/>
      <c r="AE148" s="40"/>
      <c r="AF148" s="40"/>
      <c r="AG148" s="40"/>
      <c r="AH148" s="739"/>
    </row>
    <row r="149" ht="21.0" customHeight="1">
      <c r="A149" s="40"/>
      <c r="B149" s="40"/>
      <c r="C149" s="40"/>
      <c r="D149" s="40"/>
      <c r="E149" s="40"/>
      <c r="F149" s="40"/>
      <c r="G149" s="40"/>
      <c r="H149" s="40"/>
      <c r="I149" s="40"/>
      <c r="J149" s="40"/>
      <c r="K149" s="40"/>
      <c r="L149" s="40"/>
      <c r="M149" s="40"/>
      <c r="N149" s="40"/>
      <c r="O149" s="40"/>
      <c r="P149" s="40"/>
      <c r="Q149" s="739"/>
      <c r="R149" s="40"/>
      <c r="S149" s="40"/>
      <c r="T149" s="40"/>
      <c r="U149" s="40"/>
      <c r="V149" s="40"/>
      <c r="W149" s="40"/>
      <c r="X149" s="40"/>
      <c r="Y149" s="40"/>
      <c r="Z149" s="40"/>
      <c r="AA149" s="40"/>
      <c r="AB149" s="40"/>
      <c r="AC149" s="40"/>
      <c r="AD149" s="40"/>
      <c r="AE149" s="40"/>
      <c r="AF149" s="40"/>
      <c r="AG149" s="40"/>
      <c r="AH149" s="739"/>
    </row>
    <row r="150" ht="21.0" customHeight="1">
      <c r="A150" s="40"/>
      <c r="B150" s="40"/>
      <c r="C150" s="40"/>
      <c r="D150" s="40"/>
      <c r="E150" s="40"/>
      <c r="F150" s="40"/>
      <c r="G150" s="40"/>
      <c r="H150" s="40"/>
      <c r="I150" s="40"/>
      <c r="J150" s="40"/>
      <c r="K150" s="40"/>
      <c r="L150" s="40"/>
      <c r="M150" s="40"/>
      <c r="N150" s="40"/>
      <c r="O150" s="40"/>
      <c r="P150" s="40"/>
      <c r="Q150" s="739"/>
      <c r="R150" s="40"/>
      <c r="S150" s="40"/>
      <c r="T150" s="40"/>
      <c r="U150" s="40"/>
      <c r="V150" s="40"/>
      <c r="W150" s="40"/>
      <c r="X150" s="40"/>
      <c r="Y150" s="40"/>
      <c r="Z150" s="40"/>
      <c r="AA150" s="40"/>
      <c r="AB150" s="40"/>
      <c r="AC150" s="40"/>
      <c r="AD150" s="40"/>
      <c r="AE150" s="40"/>
      <c r="AF150" s="40"/>
      <c r="AG150" s="40"/>
      <c r="AH150" s="739"/>
    </row>
    <row r="151" ht="21.0" customHeight="1">
      <c r="A151" s="40"/>
      <c r="B151" s="40"/>
      <c r="C151" s="40"/>
      <c r="D151" s="40"/>
      <c r="E151" s="40"/>
      <c r="F151" s="40"/>
      <c r="G151" s="40"/>
      <c r="H151" s="40"/>
      <c r="I151" s="40"/>
      <c r="J151" s="40"/>
      <c r="K151" s="40"/>
      <c r="L151" s="40"/>
      <c r="M151" s="40"/>
      <c r="N151" s="40"/>
      <c r="O151" s="40"/>
      <c r="P151" s="40"/>
      <c r="Q151" s="739"/>
      <c r="R151" s="40"/>
      <c r="S151" s="40"/>
      <c r="T151" s="40"/>
      <c r="U151" s="40"/>
      <c r="V151" s="40"/>
      <c r="W151" s="40"/>
      <c r="X151" s="40"/>
      <c r="Y151" s="40"/>
      <c r="Z151" s="40"/>
      <c r="AA151" s="40"/>
      <c r="AB151" s="40"/>
      <c r="AC151" s="40"/>
      <c r="AD151" s="40"/>
      <c r="AE151" s="40"/>
      <c r="AF151" s="40"/>
      <c r="AG151" s="40"/>
      <c r="AH151" s="739"/>
    </row>
    <row r="152" ht="21.0" customHeight="1">
      <c r="A152" s="40"/>
      <c r="B152" s="40"/>
      <c r="C152" s="40"/>
      <c r="D152" s="40"/>
      <c r="E152" s="40"/>
      <c r="F152" s="40"/>
      <c r="G152" s="40"/>
      <c r="H152" s="40"/>
      <c r="I152" s="40"/>
      <c r="J152" s="40"/>
      <c r="K152" s="40"/>
      <c r="L152" s="40"/>
      <c r="M152" s="40"/>
      <c r="N152" s="40"/>
      <c r="O152" s="40"/>
      <c r="P152" s="40"/>
      <c r="Q152" s="739"/>
      <c r="R152" s="40"/>
      <c r="S152" s="40"/>
      <c r="T152" s="40"/>
      <c r="U152" s="40"/>
      <c r="V152" s="40"/>
      <c r="W152" s="40"/>
      <c r="X152" s="40"/>
      <c r="Y152" s="40"/>
      <c r="Z152" s="40"/>
      <c r="AA152" s="40"/>
      <c r="AB152" s="40"/>
      <c r="AC152" s="40"/>
      <c r="AD152" s="40"/>
      <c r="AE152" s="40"/>
      <c r="AF152" s="40"/>
      <c r="AG152" s="40"/>
      <c r="AH152" s="739"/>
    </row>
    <row r="153" ht="21.0" customHeight="1">
      <c r="A153" s="40"/>
      <c r="B153" s="40"/>
      <c r="C153" s="40"/>
      <c r="D153" s="40"/>
      <c r="E153" s="40"/>
      <c r="F153" s="40"/>
      <c r="G153" s="40"/>
      <c r="H153" s="40"/>
      <c r="I153" s="40"/>
      <c r="J153" s="40"/>
      <c r="K153" s="40"/>
      <c r="L153" s="40"/>
      <c r="M153" s="40"/>
      <c r="N153" s="40"/>
      <c r="O153" s="40"/>
      <c r="P153" s="40"/>
      <c r="Q153" s="739"/>
      <c r="R153" s="40"/>
      <c r="S153" s="40"/>
      <c r="T153" s="40"/>
      <c r="U153" s="40"/>
      <c r="V153" s="40"/>
      <c r="W153" s="40"/>
      <c r="X153" s="40"/>
      <c r="Y153" s="40"/>
      <c r="Z153" s="40"/>
      <c r="AA153" s="40"/>
      <c r="AB153" s="40"/>
      <c r="AC153" s="40"/>
      <c r="AD153" s="40"/>
      <c r="AE153" s="40"/>
      <c r="AF153" s="40"/>
      <c r="AG153" s="40"/>
      <c r="AH153" s="739"/>
    </row>
    <row r="154" ht="21.0" customHeight="1">
      <c r="A154" s="40"/>
      <c r="B154" s="40"/>
      <c r="C154" s="40"/>
      <c r="D154" s="40"/>
      <c r="E154" s="40"/>
      <c r="F154" s="40"/>
      <c r="G154" s="40"/>
      <c r="H154" s="40"/>
      <c r="I154" s="40"/>
      <c r="J154" s="40"/>
      <c r="K154" s="40"/>
      <c r="L154" s="40"/>
      <c r="M154" s="40"/>
      <c r="N154" s="40"/>
      <c r="O154" s="40"/>
      <c r="P154" s="40"/>
      <c r="Q154" s="739"/>
      <c r="R154" s="40"/>
      <c r="S154" s="40"/>
      <c r="T154" s="40"/>
      <c r="U154" s="40"/>
      <c r="V154" s="40"/>
      <c r="W154" s="40"/>
      <c r="X154" s="40"/>
      <c r="Y154" s="40"/>
      <c r="Z154" s="40"/>
      <c r="AA154" s="40"/>
      <c r="AB154" s="40"/>
      <c r="AC154" s="40"/>
      <c r="AD154" s="40"/>
      <c r="AE154" s="40"/>
      <c r="AF154" s="40"/>
      <c r="AG154" s="40"/>
      <c r="AH154" s="739"/>
    </row>
    <row r="155" ht="21.0" customHeight="1">
      <c r="A155" s="40"/>
      <c r="B155" s="40"/>
      <c r="C155" s="40"/>
      <c r="D155" s="40"/>
      <c r="E155" s="40"/>
      <c r="F155" s="40"/>
      <c r="G155" s="40"/>
      <c r="H155" s="40"/>
      <c r="I155" s="40"/>
      <c r="J155" s="40"/>
      <c r="K155" s="40"/>
      <c r="L155" s="40"/>
      <c r="M155" s="40"/>
      <c r="N155" s="40"/>
      <c r="O155" s="40"/>
      <c r="P155" s="40"/>
      <c r="Q155" s="739"/>
      <c r="R155" s="40"/>
      <c r="S155" s="40"/>
      <c r="T155" s="40"/>
      <c r="U155" s="40"/>
      <c r="V155" s="40"/>
      <c r="W155" s="40"/>
      <c r="X155" s="40"/>
      <c r="Y155" s="40"/>
      <c r="Z155" s="40"/>
      <c r="AA155" s="40"/>
      <c r="AB155" s="40"/>
      <c r="AC155" s="40"/>
      <c r="AD155" s="40"/>
      <c r="AE155" s="40"/>
      <c r="AF155" s="40"/>
      <c r="AG155" s="40"/>
      <c r="AH155" s="739"/>
    </row>
    <row r="156" ht="21.0" customHeight="1">
      <c r="A156" s="40"/>
      <c r="B156" s="40"/>
      <c r="C156" s="40"/>
      <c r="D156" s="40"/>
      <c r="E156" s="40"/>
      <c r="F156" s="40"/>
      <c r="G156" s="40"/>
      <c r="H156" s="40"/>
      <c r="I156" s="40"/>
      <c r="J156" s="40"/>
      <c r="K156" s="40"/>
      <c r="L156" s="40"/>
      <c r="M156" s="40"/>
      <c r="N156" s="40"/>
      <c r="O156" s="40"/>
      <c r="P156" s="40"/>
      <c r="Q156" s="739"/>
      <c r="R156" s="40"/>
      <c r="S156" s="40"/>
      <c r="T156" s="40"/>
      <c r="U156" s="40"/>
      <c r="V156" s="40"/>
      <c r="W156" s="40"/>
      <c r="X156" s="40"/>
      <c r="Y156" s="40"/>
      <c r="Z156" s="40"/>
      <c r="AA156" s="40"/>
      <c r="AB156" s="40"/>
      <c r="AC156" s="40"/>
      <c r="AD156" s="40"/>
      <c r="AE156" s="40"/>
      <c r="AF156" s="40"/>
      <c r="AG156" s="40"/>
      <c r="AH156" s="739"/>
    </row>
    <row r="157" ht="21.0" customHeight="1">
      <c r="A157" s="40"/>
      <c r="B157" s="40"/>
      <c r="C157" s="40"/>
      <c r="D157" s="40"/>
      <c r="E157" s="40"/>
      <c r="F157" s="40"/>
      <c r="G157" s="40"/>
      <c r="H157" s="40"/>
      <c r="I157" s="40"/>
      <c r="J157" s="40"/>
      <c r="K157" s="40"/>
      <c r="L157" s="40"/>
      <c r="M157" s="40"/>
      <c r="N157" s="40"/>
      <c r="O157" s="40"/>
      <c r="P157" s="40"/>
      <c r="Q157" s="739"/>
      <c r="R157" s="40"/>
      <c r="S157" s="40"/>
      <c r="T157" s="40"/>
      <c r="U157" s="40"/>
      <c r="V157" s="40"/>
      <c r="W157" s="40"/>
      <c r="X157" s="40"/>
      <c r="Y157" s="40"/>
      <c r="Z157" s="40"/>
      <c r="AA157" s="40"/>
      <c r="AB157" s="40"/>
      <c r="AC157" s="40"/>
      <c r="AD157" s="40"/>
      <c r="AE157" s="40"/>
      <c r="AF157" s="40"/>
      <c r="AG157" s="40"/>
      <c r="AH157" s="739"/>
    </row>
    <row r="158" ht="21.0" customHeight="1">
      <c r="A158" s="40"/>
      <c r="B158" s="40"/>
      <c r="C158" s="40"/>
      <c r="D158" s="40"/>
      <c r="E158" s="40"/>
      <c r="F158" s="40"/>
      <c r="G158" s="40"/>
      <c r="H158" s="40"/>
      <c r="I158" s="40"/>
      <c r="J158" s="40"/>
      <c r="K158" s="40"/>
      <c r="L158" s="40"/>
      <c r="M158" s="40"/>
      <c r="N158" s="40"/>
      <c r="O158" s="40"/>
      <c r="P158" s="40"/>
      <c r="Q158" s="739"/>
      <c r="R158" s="40"/>
      <c r="S158" s="40"/>
      <c r="T158" s="40"/>
      <c r="U158" s="40"/>
      <c r="V158" s="40"/>
      <c r="W158" s="40"/>
      <c r="X158" s="40"/>
      <c r="Y158" s="40"/>
      <c r="Z158" s="40"/>
      <c r="AA158" s="40"/>
      <c r="AB158" s="40"/>
      <c r="AC158" s="40"/>
      <c r="AD158" s="40"/>
      <c r="AE158" s="40"/>
      <c r="AF158" s="40"/>
      <c r="AG158" s="40"/>
      <c r="AH158" s="739"/>
    </row>
    <row r="159" ht="21.0" customHeight="1">
      <c r="A159" s="40"/>
      <c r="B159" s="40"/>
      <c r="C159" s="40"/>
      <c r="D159" s="40"/>
      <c r="E159" s="40"/>
      <c r="F159" s="40"/>
      <c r="G159" s="40"/>
      <c r="H159" s="40"/>
      <c r="I159" s="40"/>
      <c r="J159" s="40"/>
      <c r="K159" s="40"/>
      <c r="L159" s="40"/>
      <c r="M159" s="40"/>
      <c r="N159" s="40"/>
      <c r="O159" s="40"/>
      <c r="P159" s="40"/>
      <c r="Q159" s="739"/>
      <c r="R159" s="40"/>
      <c r="S159" s="40"/>
      <c r="T159" s="40"/>
      <c r="U159" s="40"/>
      <c r="V159" s="40"/>
      <c r="W159" s="40"/>
      <c r="X159" s="40"/>
      <c r="Y159" s="40"/>
      <c r="Z159" s="40"/>
      <c r="AA159" s="40"/>
      <c r="AB159" s="40"/>
      <c r="AC159" s="40"/>
      <c r="AD159" s="40"/>
      <c r="AE159" s="40"/>
      <c r="AF159" s="40"/>
      <c r="AG159" s="40"/>
      <c r="AH159" s="739"/>
    </row>
    <row r="160" ht="21.0" customHeight="1">
      <c r="A160" s="40"/>
      <c r="B160" s="40"/>
      <c r="C160" s="40"/>
      <c r="D160" s="40"/>
      <c r="E160" s="40"/>
      <c r="F160" s="40"/>
      <c r="G160" s="40"/>
      <c r="H160" s="40"/>
      <c r="I160" s="40"/>
      <c r="J160" s="40"/>
      <c r="K160" s="40"/>
      <c r="L160" s="40"/>
      <c r="M160" s="40"/>
      <c r="N160" s="40"/>
      <c r="O160" s="40"/>
      <c r="P160" s="40"/>
      <c r="Q160" s="739"/>
      <c r="R160" s="40"/>
      <c r="S160" s="40"/>
      <c r="T160" s="40"/>
      <c r="U160" s="40"/>
      <c r="V160" s="40"/>
      <c r="W160" s="40"/>
      <c r="X160" s="40"/>
      <c r="Y160" s="40"/>
      <c r="Z160" s="40"/>
      <c r="AA160" s="40"/>
      <c r="AB160" s="40"/>
      <c r="AC160" s="40"/>
      <c r="AD160" s="40"/>
      <c r="AE160" s="40"/>
      <c r="AF160" s="40"/>
      <c r="AG160" s="40"/>
      <c r="AH160" s="739"/>
    </row>
    <row r="161" ht="21.0" customHeight="1">
      <c r="A161" s="40"/>
      <c r="B161" s="40"/>
      <c r="C161" s="40"/>
      <c r="D161" s="40"/>
      <c r="E161" s="40"/>
      <c r="F161" s="40"/>
      <c r="G161" s="40"/>
      <c r="H161" s="40"/>
      <c r="I161" s="40"/>
      <c r="J161" s="40"/>
      <c r="K161" s="40"/>
      <c r="L161" s="40"/>
      <c r="M161" s="40"/>
      <c r="N161" s="40"/>
      <c r="O161" s="40"/>
      <c r="P161" s="40"/>
      <c r="Q161" s="739"/>
      <c r="R161" s="40"/>
      <c r="S161" s="40"/>
      <c r="T161" s="40"/>
      <c r="U161" s="40"/>
      <c r="V161" s="40"/>
      <c r="W161" s="40"/>
      <c r="X161" s="40"/>
      <c r="Y161" s="40"/>
      <c r="Z161" s="40"/>
      <c r="AA161" s="40"/>
      <c r="AB161" s="40"/>
      <c r="AC161" s="40"/>
      <c r="AD161" s="40"/>
      <c r="AE161" s="40"/>
      <c r="AF161" s="40"/>
      <c r="AG161" s="40"/>
      <c r="AH161" s="739"/>
    </row>
    <row r="162" ht="21.0" customHeight="1">
      <c r="A162" s="40"/>
      <c r="B162" s="40"/>
      <c r="C162" s="40"/>
      <c r="D162" s="40"/>
      <c r="E162" s="40"/>
      <c r="F162" s="40"/>
      <c r="G162" s="40"/>
      <c r="H162" s="40"/>
      <c r="I162" s="40"/>
      <c r="J162" s="40"/>
      <c r="K162" s="40"/>
      <c r="L162" s="40"/>
      <c r="M162" s="40"/>
      <c r="N162" s="40"/>
      <c r="O162" s="40"/>
      <c r="P162" s="40"/>
      <c r="Q162" s="739"/>
      <c r="R162" s="40"/>
      <c r="S162" s="40"/>
      <c r="T162" s="40"/>
      <c r="U162" s="40"/>
      <c r="V162" s="40"/>
      <c r="W162" s="40"/>
      <c r="X162" s="40"/>
      <c r="Y162" s="40"/>
      <c r="Z162" s="40"/>
      <c r="AA162" s="40"/>
      <c r="AB162" s="40"/>
      <c r="AC162" s="40"/>
      <c r="AD162" s="40"/>
      <c r="AE162" s="40"/>
      <c r="AF162" s="40"/>
      <c r="AG162" s="40"/>
      <c r="AH162" s="739"/>
    </row>
    <row r="163" ht="21.0" customHeight="1">
      <c r="A163" s="40"/>
      <c r="B163" s="40"/>
      <c r="C163" s="40"/>
      <c r="D163" s="40"/>
      <c r="E163" s="40"/>
      <c r="F163" s="40"/>
      <c r="G163" s="40"/>
      <c r="H163" s="40"/>
      <c r="I163" s="40"/>
      <c r="J163" s="40"/>
      <c r="K163" s="40"/>
      <c r="L163" s="40"/>
      <c r="M163" s="40"/>
      <c r="N163" s="40"/>
      <c r="O163" s="40"/>
      <c r="P163" s="40"/>
      <c r="Q163" s="739"/>
      <c r="R163" s="40"/>
      <c r="S163" s="40"/>
      <c r="T163" s="40"/>
      <c r="U163" s="40"/>
      <c r="V163" s="40"/>
      <c r="W163" s="40"/>
      <c r="X163" s="40"/>
      <c r="Y163" s="40"/>
      <c r="Z163" s="40"/>
      <c r="AA163" s="40"/>
      <c r="AB163" s="40"/>
      <c r="AC163" s="40"/>
      <c r="AD163" s="40"/>
      <c r="AE163" s="40"/>
      <c r="AF163" s="40"/>
      <c r="AG163" s="40"/>
      <c r="AH163" s="739"/>
    </row>
    <row r="164" ht="21.0" customHeight="1">
      <c r="A164" s="40"/>
      <c r="B164" s="40"/>
      <c r="C164" s="40"/>
      <c r="D164" s="40"/>
      <c r="E164" s="40"/>
      <c r="F164" s="40"/>
      <c r="G164" s="40"/>
      <c r="H164" s="40"/>
      <c r="I164" s="40"/>
      <c r="J164" s="40"/>
      <c r="K164" s="40"/>
      <c r="L164" s="40"/>
      <c r="M164" s="40"/>
      <c r="N164" s="40"/>
      <c r="O164" s="40"/>
      <c r="P164" s="40"/>
      <c r="Q164" s="739"/>
      <c r="R164" s="40"/>
      <c r="S164" s="40"/>
      <c r="T164" s="40"/>
      <c r="U164" s="40"/>
      <c r="V164" s="40"/>
      <c r="W164" s="40"/>
      <c r="X164" s="40"/>
      <c r="Y164" s="40"/>
      <c r="Z164" s="40"/>
      <c r="AA164" s="40"/>
      <c r="AB164" s="40"/>
      <c r="AC164" s="40"/>
      <c r="AD164" s="40"/>
      <c r="AE164" s="40"/>
      <c r="AF164" s="40"/>
      <c r="AG164" s="40"/>
      <c r="AH164" s="739"/>
    </row>
    <row r="165" ht="21.0" customHeight="1">
      <c r="A165" s="40"/>
      <c r="B165" s="40"/>
      <c r="C165" s="40"/>
      <c r="D165" s="40"/>
      <c r="E165" s="40"/>
      <c r="F165" s="40"/>
      <c r="G165" s="40"/>
      <c r="H165" s="40"/>
      <c r="I165" s="40"/>
      <c r="J165" s="40"/>
      <c r="K165" s="40"/>
      <c r="L165" s="40"/>
      <c r="M165" s="40"/>
      <c r="N165" s="40"/>
      <c r="O165" s="40"/>
      <c r="P165" s="40"/>
      <c r="Q165" s="739"/>
      <c r="R165" s="40"/>
      <c r="S165" s="40"/>
      <c r="T165" s="40"/>
      <c r="U165" s="40"/>
      <c r="V165" s="40"/>
      <c r="W165" s="40"/>
      <c r="X165" s="40"/>
      <c r="Y165" s="40"/>
      <c r="Z165" s="40"/>
      <c r="AA165" s="40"/>
      <c r="AB165" s="40"/>
      <c r="AC165" s="40"/>
      <c r="AD165" s="40"/>
      <c r="AE165" s="40"/>
      <c r="AF165" s="40"/>
      <c r="AG165" s="40"/>
      <c r="AH165" s="739"/>
    </row>
    <row r="166" ht="21.0" customHeight="1">
      <c r="A166" s="40"/>
      <c r="B166" s="40"/>
      <c r="C166" s="40"/>
      <c r="D166" s="40"/>
      <c r="E166" s="40"/>
      <c r="F166" s="40"/>
      <c r="G166" s="40"/>
      <c r="H166" s="40"/>
      <c r="I166" s="40"/>
      <c r="J166" s="40"/>
      <c r="K166" s="40"/>
      <c r="L166" s="40"/>
      <c r="M166" s="40"/>
      <c r="N166" s="40"/>
      <c r="O166" s="40"/>
      <c r="P166" s="40"/>
      <c r="Q166" s="739"/>
      <c r="R166" s="40"/>
      <c r="S166" s="40"/>
      <c r="T166" s="40"/>
      <c r="U166" s="40"/>
      <c r="V166" s="40"/>
      <c r="W166" s="40"/>
      <c r="X166" s="40"/>
      <c r="Y166" s="40"/>
      <c r="Z166" s="40"/>
      <c r="AA166" s="40"/>
      <c r="AB166" s="40"/>
      <c r="AC166" s="40"/>
      <c r="AD166" s="40"/>
      <c r="AE166" s="40"/>
      <c r="AF166" s="40"/>
      <c r="AG166" s="40"/>
      <c r="AH166" s="739"/>
    </row>
    <row r="167" ht="21.0" customHeight="1">
      <c r="A167" s="40"/>
      <c r="B167" s="40"/>
      <c r="C167" s="40"/>
      <c r="D167" s="40"/>
      <c r="E167" s="40"/>
      <c r="F167" s="40"/>
      <c r="G167" s="40"/>
      <c r="H167" s="40"/>
      <c r="I167" s="40"/>
      <c r="J167" s="40"/>
      <c r="K167" s="40"/>
      <c r="L167" s="40"/>
      <c r="M167" s="40"/>
      <c r="N167" s="40"/>
      <c r="O167" s="40"/>
      <c r="P167" s="40"/>
      <c r="Q167" s="739"/>
      <c r="R167" s="40"/>
      <c r="S167" s="40"/>
      <c r="T167" s="40"/>
      <c r="U167" s="40"/>
      <c r="V167" s="40"/>
      <c r="W167" s="40"/>
      <c r="X167" s="40"/>
      <c r="Y167" s="40"/>
      <c r="Z167" s="40"/>
      <c r="AA167" s="40"/>
      <c r="AB167" s="40"/>
      <c r="AC167" s="40"/>
      <c r="AD167" s="40"/>
      <c r="AE167" s="40"/>
      <c r="AF167" s="40"/>
      <c r="AG167" s="40"/>
      <c r="AH167" s="739"/>
    </row>
    <row r="168" ht="21.0" customHeight="1">
      <c r="A168" s="40"/>
      <c r="B168" s="40"/>
      <c r="C168" s="40"/>
      <c r="D168" s="40"/>
      <c r="E168" s="40"/>
      <c r="F168" s="40"/>
      <c r="G168" s="40"/>
      <c r="H168" s="40"/>
      <c r="I168" s="40"/>
      <c r="J168" s="40"/>
      <c r="K168" s="40"/>
      <c r="L168" s="40"/>
      <c r="M168" s="40"/>
      <c r="N168" s="40"/>
      <c r="O168" s="40"/>
      <c r="P168" s="40"/>
      <c r="Q168" s="739"/>
      <c r="R168" s="40"/>
      <c r="S168" s="40"/>
      <c r="T168" s="40"/>
      <c r="U168" s="40"/>
      <c r="V168" s="40"/>
      <c r="W168" s="40"/>
      <c r="X168" s="40"/>
      <c r="Y168" s="40"/>
      <c r="Z168" s="40"/>
      <c r="AA168" s="40"/>
      <c r="AB168" s="40"/>
      <c r="AC168" s="40"/>
      <c r="AD168" s="40"/>
      <c r="AE168" s="40"/>
      <c r="AF168" s="40"/>
      <c r="AG168" s="40"/>
      <c r="AH168" s="739"/>
    </row>
    <row r="169" ht="21.0" customHeight="1">
      <c r="A169" s="40"/>
      <c r="B169" s="40"/>
      <c r="C169" s="40"/>
      <c r="D169" s="40"/>
      <c r="E169" s="40"/>
      <c r="F169" s="40"/>
      <c r="G169" s="40"/>
      <c r="H169" s="40"/>
      <c r="I169" s="40"/>
      <c r="J169" s="40"/>
      <c r="K169" s="40"/>
      <c r="L169" s="40"/>
      <c r="M169" s="40"/>
      <c r="N169" s="40"/>
      <c r="O169" s="40"/>
      <c r="P169" s="40"/>
      <c r="Q169" s="739"/>
      <c r="R169" s="40"/>
      <c r="S169" s="40"/>
      <c r="T169" s="40"/>
      <c r="U169" s="40"/>
      <c r="V169" s="40"/>
      <c r="W169" s="40"/>
      <c r="X169" s="40"/>
      <c r="Y169" s="40"/>
      <c r="Z169" s="40"/>
      <c r="AA169" s="40"/>
      <c r="AB169" s="40"/>
      <c r="AC169" s="40"/>
      <c r="AD169" s="40"/>
      <c r="AE169" s="40"/>
      <c r="AF169" s="40"/>
      <c r="AG169" s="40"/>
      <c r="AH169" s="739"/>
    </row>
    <row r="170" ht="21.0" customHeight="1">
      <c r="A170" s="40"/>
      <c r="B170" s="40"/>
      <c r="C170" s="40"/>
      <c r="D170" s="40"/>
      <c r="E170" s="40"/>
      <c r="F170" s="40"/>
      <c r="G170" s="40"/>
      <c r="H170" s="40"/>
      <c r="I170" s="40"/>
      <c r="J170" s="40"/>
      <c r="K170" s="40"/>
      <c r="L170" s="40"/>
      <c r="M170" s="40"/>
      <c r="N170" s="40"/>
      <c r="O170" s="40"/>
      <c r="P170" s="40"/>
      <c r="Q170" s="739"/>
      <c r="R170" s="40"/>
      <c r="S170" s="40"/>
      <c r="T170" s="40"/>
      <c r="U170" s="40"/>
      <c r="V170" s="40"/>
      <c r="W170" s="40"/>
      <c r="X170" s="40"/>
      <c r="Y170" s="40"/>
      <c r="Z170" s="40"/>
      <c r="AA170" s="40"/>
      <c r="AB170" s="40"/>
      <c r="AC170" s="40"/>
      <c r="AD170" s="40"/>
      <c r="AE170" s="40"/>
      <c r="AF170" s="40"/>
      <c r="AG170" s="40"/>
      <c r="AH170" s="739"/>
    </row>
    <row r="171" ht="21.0" customHeight="1">
      <c r="A171" s="40"/>
      <c r="B171" s="40"/>
      <c r="C171" s="40"/>
      <c r="D171" s="40"/>
      <c r="E171" s="40"/>
      <c r="F171" s="40"/>
      <c r="G171" s="40"/>
      <c r="H171" s="40"/>
      <c r="I171" s="40"/>
      <c r="J171" s="40"/>
      <c r="K171" s="40"/>
      <c r="L171" s="40"/>
      <c r="M171" s="40"/>
      <c r="N171" s="40"/>
      <c r="O171" s="40"/>
      <c r="P171" s="40"/>
      <c r="Q171" s="739"/>
      <c r="R171" s="40"/>
      <c r="S171" s="40"/>
      <c r="T171" s="40"/>
      <c r="U171" s="40"/>
      <c r="V171" s="40"/>
      <c r="W171" s="40"/>
      <c r="X171" s="40"/>
      <c r="Y171" s="40"/>
      <c r="Z171" s="40"/>
      <c r="AA171" s="40"/>
      <c r="AB171" s="40"/>
      <c r="AC171" s="40"/>
      <c r="AD171" s="40"/>
      <c r="AE171" s="40"/>
      <c r="AF171" s="40"/>
      <c r="AG171" s="40"/>
      <c r="AH171" s="739"/>
    </row>
    <row r="172" ht="21.0" customHeight="1">
      <c r="A172" s="40"/>
      <c r="B172" s="40"/>
      <c r="C172" s="40"/>
      <c r="D172" s="40"/>
      <c r="E172" s="40"/>
      <c r="F172" s="40"/>
      <c r="G172" s="40"/>
      <c r="H172" s="40"/>
      <c r="I172" s="40"/>
      <c r="J172" s="40"/>
      <c r="K172" s="40"/>
      <c r="L172" s="40"/>
      <c r="M172" s="40"/>
      <c r="N172" s="40"/>
      <c r="O172" s="40"/>
      <c r="P172" s="40"/>
      <c r="Q172" s="739"/>
      <c r="R172" s="40"/>
      <c r="S172" s="40"/>
      <c r="T172" s="40"/>
      <c r="U172" s="40"/>
      <c r="V172" s="40"/>
      <c r="W172" s="40"/>
      <c r="X172" s="40"/>
      <c r="Y172" s="40"/>
      <c r="Z172" s="40"/>
      <c r="AA172" s="40"/>
      <c r="AB172" s="40"/>
      <c r="AC172" s="40"/>
      <c r="AD172" s="40"/>
      <c r="AE172" s="40"/>
      <c r="AF172" s="40"/>
      <c r="AG172" s="40"/>
      <c r="AH172" s="739"/>
    </row>
    <row r="173" ht="21.0" customHeight="1">
      <c r="A173" s="40"/>
      <c r="B173" s="40"/>
      <c r="C173" s="40"/>
      <c r="D173" s="40"/>
      <c r="E173" s="40"/>
      <c r="F173" s="40"/>
      <c r="G173" s="40"/>
      <c r="H173" s="40"/>
      <c r="I173" s="40"/>
      <c r="J173" s="40"/>
      <c r="K173" s="40"/>
      <c r="L173" s="40"/>
      <c r="M173" s="40"/>
      <c r="N173" s="40"/>
      <c r="O173" s="40"/>
      <c r="P173" s="40"/>
      <c r="Q173" s="739"/>
      <c r="R173" s="40"/>
      <c r="S173" s="40"/>
      <c r="T173" s="40"/>
      <c r="U173" s="40"/>
      <c r="V173" s="40"/>
      <c r="W173" s="40"/>
      <c r="X173" s="40"/>
      <c r="Y173" s="40"/>
      <c r="Z173" s="40"/>
      <c r="AA173" s="40"/>
      <c r="AB173" s="40"/>
      <c r="AC173" s="40"/>
      <c r="AD173" s="40"/>
      <c r="AE173" s="40"/>
      <c r="AF173" s="40"/>
      <c r="AG173" s="40"/>
      <c r="AH173" s="739"/>
    </row>
    <row r="174" ht="21.0" customHeight="1">
      <c r="A174" s="40"/>
      <c r="B174" s="40"/>
      <c r="C174" s="40"/>
      <c r="D174" s="40"/>
      <c r="E174" s="40"/>
      <c r="F174" s="40"/>
      <c r="G174" s="40"/>
      <c r="H174" s="40"/>
      <c r="I174" s="40"/>
      <c r="J174" s="40"/>
      <c r="K174" s="40"/>
      <c r="L174" s="40"/>
      <c r="M174" s="40"/>
      <c r="N174" s="40"/>
      <c r="O174" s="40"/>
      <c r="P174" s="40"/>
      <c r="Q174" s="739"/>
      <c r="R174" s="40"/>
      <c r="S174" s="40"/>
      <c r="T174" s="40"/>
      <c r="U174" s="40"/>
      <c r="V174" s="40"/>
      <c r="W174" s="40"/>
      <c r="X174" s="40"/>
      <c r="Y174" s="40"/>
      <c r="Z174" s="40"/>
      <c r="AA174" s="40"/>
      <c r="AB174" s="40"/>
      <c r="AC174" s="40"/>
      <c r="AD174" s="40"/>
      <c r="AE174" s="40"/>
      <c r="AF174" s="40"/>
      <c r="AG174" s="40"/>
      <c r="AH174" s="739"/>
    </row>
    <row r="175" ht="21.0" customHeight="1">
      <c r="A175" s="40"/>
      <c r="B175" s="40"/>
      <c r="C175" s="40"/>
      <c r="D175" s="40"/>
      <c r="E175" s="40"/>
      <c r="F175" s="40"/>
      <c r="G175" s="40"/>
      <c r="H175" s="40"/>
      <c r="I175" s="40"/>
      <c r="J175" s="40"/>
      <c r="K175" s="40"/>
      <c r="L175" s="40"/>
      <c r="M175" s="40"/>
      <c r="N175" s="40"/>
      <c r="O175" s="40"/>
      <c r="P175" s="40"/>
      <c r="Q175" s="739"/>
      <c r="R175" s="40"/>
      <c r="S175" s="40"/>
      <c r="T175" s="40"/>
      <c r="U175" s="40"/>
      <c r="V175" s="40"/>
      <c r="W175" s="40"/>
      <c r="X175" s="40"/>
      <c r="Y175" s="40"/>
      <c r="Z175" s="40"/>
      <c r="AA175" s="40"/>
      <c r="AB175" s="40"/>
      <c r="AC175" s="40"/>
      <c r="AD175" s="40"/>
      <c r="AE175" s="40"/>
      <c r="AF175" s="40"/>
      <c r="AG175" s="40"/>
      <c r="AH175" s="739"/>
    </row>
    <row r="176" ht="21.0" customHeight="1">
      <c r="A176" s="40"/>
      <c r="B176" s="40"/>
      <c r="C176" s="40"/>
      <c r="D176" s="40"/>
      <c r="E176" s="40"/>
      <c r="F176" s="40"/>
      <c r="G176" s="40"/>
      <c r="H176" s="40"/>
      <c r="I176" s="40"/>
      <c r="J176" s="40"/>
      <c r="K176" s="40"/>
      <c r="L176" s="40"/>
      <c r="M176" s="40"/>
      <c r="N176" s="40"/>
      <c r="O176" s="40"/>
      <c r="P176" s="40"/>
      <c r="Q176" s="739"/>
      <c r="R176" s="40"/>
      <c r="S176" s="40"/>
      <c r="T176" s="40"/>
      <c r="U176" s="40"/>
      <c r="V176" s="40"/>
      <c r="W176" s="40"/>
      <c r="X176" s="40"/>
      <c r="Y176" s="40"/>
      <c r="Z176" s="40"/>
      <c r="AA176" s="40"/>
      <c r="AB176" s="40"/>
      <c r="AC176" s="40"/>
      <c r="AD176" s="40"/>
      <c r="AE176" s="40"/>
      <c r="AF176" s="40"/>
      <c r="AG176" s="40"/>
      <c r="AH176" s="739"/>
    </row>
    <row r="177" ht="21.0" customHeight="1">
      <c r="A177" s="40"/>
      <c r="B177" s="40"/>
      <c r="C177" s="40"/>
      <c r="D177" s="40"/>
      <c r="E177" s="40"/>
      <c r="F177" s="40"/>
      <c r="G177" s="40"/>
      <c r="H177" s="40"/>
      <c r="I177" s="40"/>
      <c r="J177" s="40"/>
      <c r="K177" s="40"/>
      <c r="L177" s="40"/>
      <c r="M177" s="40"/>
      <c r="N177" s="40"/>
      <c r="O177" s="40"/>
      <c r="P177" s="40"/>
      <c r="Q177" s="739"/>
      <c r="R177" s="40"/>
      <c r="S177" s="40"/>
      <c r="T177" s="40"/>
      <c r="U177" s="40"/>
      <c r="V177" s="40"/>
      <c r="W177" s="40"/>
      <c r="X177" s="40"/>
      <c r="Y177" s="40"/>
      <c r="Z177" s="40"/>
      <c r="AA177" s="40"/>
      <c r="AB177" s="40"/>
      <c r="AC177" s="40"/>
      <c r="AD177" s="40"/>
      <c r="AE177" s="40"/>
      <c r="AF177" s="40"/>
      <c r="AG177" s="40"/>
      <c r="AH177" s="739"/>
    </row>
    <row r="178" ht="21.0" customHeight="1">
      <c r="A178" s="40"/>
      <c r="B178" s="40"/>
      <c r="C178" s="40"/>
      <c r="D178" s="40"/>
      <c r="E178" s="40"/>
      <c r="F178" s="40"/>
      <c r="G178" s="40"/>
      <c r="H178" s="40"/>
      <c r="I178" s="40"/>
      <c r="J178" s="40"/>
      <c r="K178" s="40"/>
      <c r="L178" s="40"/>
      <c r="M178" s="40"/>
      <c r="N178" s="40"/>
      <c r="O178" s="40"/>
      <c r="P178" s="40"/>
      <c r="Q178" s="739"/>
      <c r="R178" s="40"/>
      <c r="S178" s="40"/>
      <c r="T178" s="40"/>
      <c r="U178" s="40"/>
      <c r="V178" s="40"/>
      <c r="W178" s="40"/>
      <c r="X178" s="40"/>
      <c r="Y178" s="40"/>
      <c r="Z178" s="40"/>
      <c r="AA178" s="40"/>
      <c r="AB178" s="40"/>
      <c r="AC178" s="40"/>
      <c r="AD178" s="40"/>
      <c r="AE178" s="40"/>
      <c r="AF178" s="40"/>
      <c r="AG178" s="40"/>
      <c r="AH178" s="739"/>
    </row>
    <row r="179" ht="21.0" customHeight="1">
      <c r="A179" s="40"/>
      <c r="B179" s="40"/>
      <c r="C179" s="40"/>
      <c r="D179" s="40"/>
      <c r="E179" s="40"/>
      <c r="F179" s="40"/>
      <c r="G179" s="40"/>
      <c r="H179" s="40"/>
      <c r="I179" s="40"/>
      <c r="J179" s="40"/>
      <c r="K179" s="40"/>
      <c r="L179" s="40"/>
      <c r="M179" s="40"/>
      <c r="N179" s="40"/>
      <c r="O179" s="40"/>
      <c r="P179" s="40"/>
      <c r="Q179" s="739"/>
      <c r="R179" s="40"/>
      <c r="S179" s="40"/>
      <c r="T179" s="40"/>
      <c r="U179" s="40"/>
      <c r="V179" s="40"/>
      <c r="W179" s="40"/>
      <c r="X179" s="40"/>
      <c r="Y179" s="40"/>
      <c r="Z179" s="40"/>
      <c r="AA179" s="40"/>
      <c r="AB179" s="40"/>
      <c r="AC179" s="40"/>
      <c r="AD179" s="40"/>
      <c r="AE179" s="40"/>
      <c r="AF179" s="40"/>
      <c r="AG179" s="40"/>
      <c r="AH179" s="739"/>
    </row>
    <row r="180" ht="21.0" customHeight="1">
      <c r="A180" s="40"/>
      <c r="B180" s="40"/>
      <c r="C180" s="40"/>
      <c r="D180" s="40"/>
      <c r="E180" s="40"/>
      <c r="F180" s="40"/>
      <c r="G180" s="40"/>
      <c r="H180" s="40"/>
      <c r="I180" s="40"/>
      <c r="J180" s="40"/>
      <c r="K180" s="40"/>
      <c r="L180" s="40"/>
      <c r="M180" s="40"/>
      <c r="N180" s="40"/>
      <c r="O180" s="40"/>
      <c r="P180" s="40"/>
      <c r="Q180" s="739"/>
      <c r="R180" s="40"/>
      <c r="S180" s="40"/>
      <c r="T180" s="40"/>
      <c r="U180" s="40"/>
      <c r="V180" s="40"/>
      <c r="W180" s="40"/>
      <c r="X180" s="40"/>
      <c r="Y180" s="40"/>
      <c r="Z180" s="40"/>
      <c r="AA180" s="40"/>
      <c r="AB180" s="40"/>
      <c r="AC180" s="40"/>
      <c r="AD180" s="40"/>
      <c r="AE180" s="40"/>
      <c r="AF180" s="40"/>
      <c r="AG180" s="40"/>
      <c r="AH180" s="739"/>
    </row>
    <row r="181" ht="21.0" customHeight="1">
      <c r="A181" s="40"/>
      <c r="B181" s="40"/>
      <c r="C181" s="40"/>
      <c r="D181" s="40"/>
      <c r="E181" s="40"/>
      <c r="F181" s="40"/>
      <c r="G181" s="40"/>
      <c r="H181" s="40"/>
      <c r="I181" s="40"/>
      <c r="J181" s="40"/>
      <c r="K181" s="40"/>
      <c r="L181" s="40"/>
      <c r="M181" s="40"/>
      <c r="N181" s="40"/>
      <c r="O181" s="40"/>
      <c r="P181" s="40"/>
      <c r="Q181" s="739"/>
      <c r="R181" s="40"/>
      <c r="S181" s="40"/>
      <c r="T181" s="40"/>
      <c r="U181" s="40"/>
      <c r="V181" s="40"/>
      <c r="W181" s="40"/>
      <c r="X181" s="40"/>
      <c r="Y181" s="40"/>
      <c r="Z181" s="40"/>
      <c r="AA181" s="40"/>
      <c r="AB181" s="40"/>
      <c r="AC181" s="40"/>
      <c r="AD181" s="40"/>
      <c r="AE181" s="40"/>
      <c r="AF181" s="40"/>
      <c r="AG181" s="40"/>
      <c r="AH181" s="739"/>
    </row>
    <row r="182" ht="21.0" customHeight="1">
      <c r="A182" s="40"/>
      <c r="B182" s="40"/>
      <c r="C182" s="40"/>
      <c r="D182" s="40"/>
      <c r="E182" s="40"/>
      <c r="F182" s="40"/>
      <c r="G182" s="40"/>
      <c r="H182" s="40"/>
      <c r="I182" s="40"/>
      <c r="J182" s="40"/>
      <c r="K182" s="40"/>
      <c r="L182" s="40"/>
      <c r="M182" s="40"/>
      <c r="N182" s="40"/>
      <c r="O182" s="40"/>
      <c r="P182" s="40"/>
      <c r="Q182" s="739"/>
      <c r="R182" s="40"/>
      <c r="S182" s="40"/>
      <c r="T182" s="40"/>
      <c r="U182" s="40"/>
      <c r="V182" s="40"/>
      <c r="W182" s="40"/>
      <c r="X182" s="40"/>
      <c r="Y182" s="40"/>
      <c r="Z182" s="40"/>
      <c r="AA182" s="40"/>
      <c r="AB182" s="40"/>
      <c r="AC182" s="40"/>
      <c r="AD182" s="40"/>
      <c r="AE182" s="40"/>
      <c r="AF182" s="40"/>
      <c r="AG182" s="40"/>
      <c r="AH182" s="739"/>
    </row>
    <row r="183" ht="21.0" customHeight="1">
      <c r="A183" s="40"/>
      <c r="B183" s="40"/>
      <c r="C183" s="40"/>
      <c r="D183" s="40"/>
      <c r="E183" s="40"/>
      <c r="F183" s="40"/>
      <c r="G183" s="40"/>
      <c r="H183" s="40"/>
      <c r="I183" s="40"/>
      <c r="J183" s="40"/>
      <c r="K183" s="40"/>
      <c r="L183" s="40"/>
      <c r="M183" s="40"/>
      <c r="N183" s="40"/>
      <c r="O183" s="40"/>
      <c r="P183" s="40"/>
      <c r="Q183" s="739"/>
      <c r="R183" s="40"/>
      <c r="S183" s="40"/>
      <c r="T183" s="40"/>
      <c r="U183" s="40"/>
      <c r="V183" s="40"/>
      <c r="W183" s="40"/>
      <c r="X183" s="40"/>
      <c r="Y183" s="40"/>
      <c r="Z183" s="40"/>
      <c r="AA183" s="40"/>
      <c r="AB183" s="40"/>
      <c r="AC183" s="40"/>
      <c r="AD183" s="40"/>
      <c r="AE183" s="40"/>
      <c r="AF183" s="40"/>
      <c r="AG183" s="40"/>
      <c r="AH183" s="739"/>
    </row>
    <row r="184" ht="21.0" customHeight="1">
      <c r="A184" s="40"/>
      <c r="B184" s="40"/>
      <c r="C184" s="40"/>
      <c r="D184" s="40"/>
      <c r="E184" s="40"/>
      <c r="F184" s="40"/>
      <c r="G184" s="40"/>
      <c r="H184" s="40"/>
      <c r="I184" s="40"/>
      <c r="J184" s="40"/>
      <c r="K184" s="40"/>
      <c r="L184" s="40"/>
      <c r="M184" s="40"/>
      <c r="N184" s="40"/>
      <c r="O184" s="40"/>
      <c r="P184" s="40"/>
      <c r="Q184" s="739"/>
      <c r="R184" s="40"/>
      <c r="S184" s="40"/>
      <c r="T184" s="40"/>
      <c r="U184" s="40"/>
      <c r="V184" s="40"/>
      <c r="W184" s="40"/>
      <c r="X184" s="40"/>
      <c r="Y184" s="40"/>
      <c r="Z184" s="40"/>
      <c r="AA184" s="40"/>
      <c r="AB184" s="40"/>
      <c r="AC184" s="40"/>
      <c r="AD184" s="40"/>
      <c r="AE184" s="40"/>
      <c r="AF184" s="40"/>
      <c r="AG184" s="40"/>
      <c r="AH184" s="739"/>
    </row>
    <row r="185" ht="21.0" customHeight="1">
      <c r="A185" s="40"/>
      <c r="B185" s="40"/>
      <c r="C185" s="40"/>
      <c r="D185" s="40"/>
      <c r="E185" s="40"/>
      <c r="F185" s="40"/>
      <c r="G185" s="40"/>
      <c r="H185" s="40"/>
      <c r="I185" s="40"/>
      <c r="J185" s="40"/>
      <c r="K185" s="40"/>
      <c r="L185" s="40"/>
      <c r="M185" s="40"/>
      <c r="N185" s="40"/>
      <c r="O185" s="40"/>
      <c r="P185" s="40"/>
      <c r="Q185" s="739"/>
      <c r="R185" s="40"/>
      <c r="S185" s="40"/>
      <c r="T185" s="40"/>
      <c r="U185" s="40"/>
      <c r="V185" s="40"/>
      <c r="W185" s="40"/>
      <c r="X185" s="40"/>
      <c r="Y185" s="40"/>
      <c r="Z185" s="40"/>
      <c r="AA185" s="40"/>
      <c r="AB185" s="40"/>
      <c r="AC185" s="40"/>
      <c r="AD185" s="40"/>
      <c r="AE185" s="40"/>
      <c r="AF185" s="40"/>
      <c r="AG185" s="40"/>
      <c r="AH185" s="739"/>
    </row>
    <row r="186" ht="21.0" customHeight="1">
      <c r="A186" s="40"/>
      <c r="B186" s="40"/>
      <c r="C186" s="40"/>
      <c r="D186" s="40"/>
      <c r="E186" s="40"/>
      <c r="F186" s="40"/>
      <c r="G186" s="40"/>
      <c r="H186" s="40"/>
      <c r="I186" s="40"/>
      <c r="J186" s="40"/>
      <c r="K186" s="40"/>
      <c r="L186" s="40"/>
      <c r="M186" s="40"/>
      <c r="N186" s="40"/>
      <c r="O186" s="40"/>
      <c r="P186" s="40"/>
      <c r="Q186" s="739"/>
      <c r="R186" s="40"/>
      <c r="S186" s="40"/>
      <c r="T186" s="40"/>
      <c r="U186" s="40"/>
      <c r="V186" s="40"/>
      <c r="W186" s="40"/>
      <c r="X186" s="40"/>
      <c r="Y186" s="40"/>
      <c r="Z186" s="40"/>
      <c r="AA186" s="40"/>
      <c r="AB186" s="40"/>
      <c r="AC186" s="40"/>
      <c r="AD186" s="40"/>
      <c r="AE186" s="40"/>
      <c r="AF186" s="40"/>
      <c r="AG186" s="40"/>
      <c r="AH186" s="739"/>
    </row>
    <row r="187" ht="21.0" customHeight="1">
      <c r="A187" s="40"/>
      <c r="B187" s="40"/>
      <c r="C187" s="40"/>
      <c r="D187" s="40"/>
      <c r="E187" s="40"/>
      <c r="F187" s="40"/>
      <c r="G187" s="40"/>
      <c r="H187" s="40"/>
      <c r="I187" s="40"/>
      <c r="J187" s="40"/>
      <c r="K187" s="40"/>
      <c r="L187" s="40"/>
      <c r="M187" s="40"/>
      <c r="N187" s="40"/>
      <c r="O187" s="40"/>
      <c r="P187" s="40"/>
      <c r="Q187" s="739"/>
      <c r="R187" s="40"/>
      <c r="S187" s="40"/>
      <c r="T187" s="40"/>
      <c r="U187" s="40"/>
      <c r="V187" s="40"/>
      <c r="W187" s="40"/>
      <c r="X187" s="40"/>
      <c r="Y187" s="40"/>
      <c r="Z187" s="40"/>
      <c r="AA187" s="40"/>
      <c r="AB187" s="40"/>
      <c r="AC187" s="40"/>
      <c r="AD187" s="40"/>
      <c r="AE187" s="40"/>
      <c r="AF187" s="40"/>
      <c r="AG187" s="40"/>
      <c r="AH187" s="739"/>
    </row>
    <row r="188" ht="21.0" customHeight="1">
      <c r="A188" s="40"/>
      <c r="B188" s="40"/>
      <c r="C188" s="40"/>
      <c r="D188" s="40"/>
      <c r="E188" s="40"/>
      <c r="F188" s="40"/>
      <c r="G188" s="40"/>
      <c r="H188" s="40"/>
      <c r="I188" s="40"/>
      <c r="J188" s="40"/>
      <c r="K188" s="40"/>
      <c r="L188" s="40"/>
      <c r="M188" s="40"/>
      <c r="N188" s="40"/>
      <c r="O188" s="40"/>
      <c r="P188" s="40"/>
      <c r="Q188" s="739"/>
      <c r="R188" s="40"/>
      <c r="S188" s="40"/>
      <c r="T188" s="40"/>
      <c r="U188" s="40"/>
      <c r="V188" s="40"/>
      <c r="W188" s="40"/>
      <c r="X188" s="40"/>
      <c r="Y188" s="40"/>
      <c r="Z188" s="40"/>
      <c r="AA188" s="40"/>
      <c r="AB188" s="40"/>
      <c r="AC188" s="40"/>
      <c r="AD188" s="40"/>
      <c r="AE188" s="40"/>
      <c r="AF188" s="40"/>
      <c r="AG188" s="40"/>
      <c r="AH188" s="739"/>
    </row>
    <row r="189" ht="21.0" customHeight="1">
      <c r="A189" s="40"/>
      <c r="B189" s="40"/>
      <c r="C189" s="40"/>
      <c r="D189" s="40"/>
      <c r="E189" s="40"/>
      <c r="F189" s="40"/>
      <c r="G189" s="40"/>
      <c r="H189" s="40"/>
      <c r="I189" s="40"/>
      <c r="J189" s="40"/>
      <c r="K189" s="40"/>
      <c r="L189" s="40"/>
      <c r="M189" s="40"/>
      <c r="N189" s="40"/>
      <c r="O189" s="40"/>
      <c r="P189" s="40"/>
      <c r="Q189" s="739"/>
      <c r="R189" s="40"/>
      <c r="S189" s="40"/>
      <c r="T189" s="40"/>
      <c r="U189" s="40"/>
      <c r="V189" s="40"/>
      <c r="W189" s="40"/>
      <c r="X189" s="40"/>
      <c r="Y189" s="40"/>
      <c r="Z189" s="40"/>
      <c r="AA189" s="40"/>
      <c r="AB189" s="40"/>
      <c r="AC189" s="40"/>
      <c r="AD189" s="40"/>
      <c r="AE189" s="40"/>
      <c r="AF189" s="40"/>
      <c r="AG189" s="40"/>
      <c r="AH189" s="739"/>
    </row>
    <row r="190" ht="21.0" customHeight="1">
      <c r="A190" s="40"/>
      <c r="B190" s="40"/>
      <c r="C190" s="40"/>
      <c r="D190" s="40"/>
      <c r="E190" s="40"/>
      <c r="F190" s="40"/>
      <c r="G190" s="40"/>
      <c r="H190" s="40"/>
      <c r="I190" s="40"/>
      <c r="J190" s="40"/>
      <c r="K190" s="40"/>
      <c r="L190" s="40"/>
      <c r="M190" s="40"/>
      <c r="N190" s="40"/>
      <c r="O190" s="40"/>
      <c r="P190" s="40"/>
      <c r="Q190" s="739"/>
      <c r="R190" s="40"/>
      <c r="S190" s="40"/>
      <c r="T190" s="40"/>
      <c r="U190" s="40"/>
      <c r="V190" s="40"/>
      <c r="W190" s="40"/>
      <c r="X190" s="40"/>
      <c r="Y190" s="40"/>
      <c r="Z190" s="40"/>
      <c r="AA190" s="40"/>
      <c r="AB190" s="40"/>
      <c r="AC190" s="40"/>
      <c r="AD190" s="40"/>
      <c r="AE190" s="40"/>
      <c r="AF190" s="40"/>
      <c r="AG190" s="40"/>
      <c r="AH190" s="739"/>
    </row>
    <row r="191" ht="21.0" customHeight="1">
      <c r="A191" s="40"/>
      <c r="B191" s="40"/>
      <c r="C191" s="40"/>
      <c r="D191" s="40"/>
      <c r="E191" s="40"/>
      <c r="F191" s="40"/>
      <c r="G191" s="40"/>
      <c r="H191" s="40"/>
      <c r="I191" s="40"/>
      <c r="J191" s="40"/>
      <c r="K191" s="40"/>
      <c r="L191" s="40"/>
      <c r="M191" s="40"/>
      <c r="N191" s="40"/>
      <c r="O191" s="40"/>
      <c r="P191" s="40"/>
      <c r="Q191" s="739"/>
      <c r="R191" s="40"/>
      <c r="S191" s="40"/>
      <c r="T191" s="40"/>
      <c r="U191" s="40"/>
      <c r="V191" s="40"/>
      <c r="W191" s="40"/>
      <c r="X191" s="40"/>
      <c r="Y191" s="40"/>
      <c r="Z191" s="40"/>
      <c r="AA191" s="40"/>
      <c r="AB191" s="40"/>
      <c r="AC191" s="40"/>
      <c r="AD191" s="40"/>
      <c r="AE191" s="40"/>
      <c r="AF191" s="40"/>
      <c r="AG191" s="40"/>
      <c r="AH191" s="739"/>
    </row>
    <row r="192" ht="21.0" customHeight="1">
      <c r="A192" s="40"/>
      <c r="B192" s="40"/>
      <c r="C192" s="40"/>
      <c r="D192" s="40"/>
      <c r="E192" s="40"/>
      <c r="F192" s="40"/>
      <c r="G192" s="40"/>
      <c r="H192" s="40"/>
      <c r="I192" s="40"/>
      <c r="J192" s="40"/>
      <c r="K192" s="40"/>
      <c r="L192" s="40"/>
      <c r="M192" s="40"/>
      <c r="N192" s="40"/>
      <c r="O192" s="40"/>
      <c r="P192" s="40"/>
      <c r="Q192" s="739"/>
      <c r="R192" s="40"/>
      <c r="S192" s="40"/>
      <c r="T192" s="40"/>
      <c r="U192" s="40"/>
      <c r="V192" s="40"/>
      <c r="W192" s="40"/>
      <c r="X192" s="40"/>
      <c r="Y192" s="40"/>
      <c r="Z192" s="40"/>
      <c r="AA192" s="40"/>
      <c r="AB192" s="40"/>
      <c r="AC192" s="40"/>
      <c r="AD192" s="40"/>
      <c r="AE192" s="40"/>
      <c r="AF192" s="40"/>
      <c r="AG192" s="40"/>
      <c r="AH192" s="739"/>
    </row>
    <row r="193" ht="21.0" customHeight="1">
      <c r="A193" s="40"/>
      <c r="B193" s="40"/>
      <c r="C193" s="40"/>
      <c r="D193" s="40"/>
      <c r="E193" s="40"/>
      <c r="F193" s="40"/>
      <c r="G193" s="40"/>
      <c r="H193" s="40"/>
      <c r="I193" s="40"/>
      <c r="J193" s="40"/>
      <c r="K193" s="40"/>
      <c r="L193" s="40"/>
      <c r="M193" s="40"/>
      <c r="N193" s="40"/>
      <c r="O193" s="40"/>
      <c r="P193" s="40"/>
      <c r="Q193" s="739"/>
      <c r="R193" s="40"/>
      <c r="S193" s="40"/>
      <c r="T193" s="40"/>
      <c r="U193" s="40"/>
      <c r="V193" s="40"/>
      <c r="W193" s="40"/>
      <c r="X193" s="40"/>
      <c r="Y193" s="40"/>
      <c r="Z193" s="40"/>
      <c r="AA193" s="40"/>
      <c r="AB193" s="40"/>
      <c r="AC193" s="40"/>
      <c r="AD193" s="40"/>
      <c r="AE193" s="40"/>
      <c r="AF193" s="40"/>
      <c r="AG193" s="40"/>
      <c r="AH193" s="739"/>
    </row>
    <row r="194" ht="21.0" customHeight="1">
      <c r="A194" s="40"/>
      <c r="B194" s="40"/>
      <c r="C194" s="40"/>
      <c r="D194" s="40"/>
      <c r="E194" s="40"/>
      <c r="F194" s="40"/>
      <c r="G194" s="40"/>
      <c r="H194" s="40"/>
      <c r="I194" s="40"/>
      <c r="J194" s="40"/>
      <c r="K194" s="40"/>
      <c r="L194" s="40"/>
      <c r="M194" s="40"/>
      <c r="N194" s="40"/>
      <c r="O194" s="40"/>
      <c r="P194" s="40"/>
      <c r="Q194" s="739"/>
      <c r="R194" s="40"/>
      <c r="S194" s="40"/>
      <c r="T194" s="40"/>
      <c r="U194" s="40"/>
      <c r="V194" s="40"/>
      <c r="W194" s="40"/>
      <c r="X194" s="40"/>
      <c r="Y194" s="40"/>
      <c r="Z194" s="40"/>
      <c r="AA194" s="40"/>
      <c r="AB194" s="40"/>
      <c r="AC194" s="40"/>
      <c r="AD194" s="40"/>
      <c r="AE194" s="40"/>
      <c r="AF194" s="40"/>
      <c r="AG194" s="40"/>
      <c r="AH194" s="739"/>
    </row>
    <row r="195" ht="21.0" customHeight="1">
      <c r="A195" s="40"/>
      <c r="B195" s="40"/>
      <c r="C195" s="40"/>
      <c r="D195" s="40"/>
      <c r="E195" s="40"/>
      <c r="F195" s="40"/>
      <c r="G195" s="40"/>
      <c r="H195" s="40"/>
      <c r="I195" s="40"/>
      <c r="J195" s="40"/>
      <c r="K195" s="40"/>
      <c r="L195" s="40"/>
      <c r="M195" s="40"/>
      <c r="N195" s="40"/>
      <c r="O195" s="40"/>
      <c r="P195" s="40"/>
      <c r="Q195" s="739"/>
      <c r="R195" s="40"/>
      <c r="S195" s="40"/>
      <c r="T195" s="40"/>
      <c r="U195" s="40"/>
      <c r="V195" s="40"/>
      <c r="W195" s="40"/>
      <c r="X195" s="40"/>
      <c r="Y195" s="40"/>
      <c r="Z195" s="40"/>
      <c r="AA195" s="40"/>
      <c r="AB195" s="40"/>
      <c r="AC195" s="40"/>
      <c r="AD195" s="40"/>
      <c r="AE195" s="40"/>
      <c r="AF195" s="40"/>
      <c r="AG195" s="40"/>
      <c r="AH195" s="739"/>
    </row>
    <row r="196" ht="21.0" customHeight="1">
      <c r="A196" s="40"/>
      <c r="B196" s="40"/>
      <c r="C196" s="40"/>
      <c r="D196" s="40"/>
      <c r="E196" s="40"/>
      <c r="F196" s="40"/>
      <c r="G196" s="40"/>
      <c r="H196" s="40"/>
      <c r="I196" s="40"/>
      <c r="J196" s="40"/>
      <c r="K196" s="40"/>
      <c r="L196" s="40"/>
      <c r="M196" s="40"/>
      <c r="N196" s="40"/>
      <c r="O196" s="40"/>
      <c r="P196" s="40"/>
      <c r="Q196" s="739"/>
      <c r="R196" s="40"/>
      <c r="S196" s="40"/>
      <c r="T196" s="40"/>
      <c r="U196" s="40"/>
      <c r="V196" s="40"/>
      <c r="W196" s="40"/>
      <c r="X196" s="40"/>
      <c r="Y196" s="40"/>
      <c r="Z196" s="40"/>
      <c r="AA196" s="40"/>
      <c r="AB196" s="40"/>
      <c r="AC196" s="40"/>
      <c r="AD196" s="40"/>
      <c r="AE196" s="40"/>
      <c r="AF196" s="40"/>
      <c r="AG196" s="40"/>
      <c r="AH196" s="739"/>
    </row>
    <row r="197" ht="21.0" customHeight="1">
      <c r="A197" s="40"/>
      <c r="B197" s="40"/>
      <c r="C197" s="40"/>
      <c r="D197" s="40"/>
      <c r="E197" s="40"/>
      <c r="F197" s="40"/>
      <c r="G197" s="40"/>
      <c r="H197" s="40"/>
      <c r="I197" s="40"/>
      <c r="J197" s="40"/>
      <c r="K197" s="40"/>
      <c r="L197" s="40"/>
      <c r="M197" s="40"/>
      <c r="N197" s="40"/>
      <c r="O197" s="40"/>
      <c r="P197" s="40"/>
      <c r="Q197" s="739"/>
      <c r="R197" s="40"/>
      <c r="S197" s="40"/>
      <c r="T197" s="40"/>
      <c r="U197" s="40"/>
      <c r="V197" s="40"/>
      <c r="W197" s="40"/>
      <c r="X197" s="40"/>
      <c r="Y197" s="40"/>
      <c r="Z197" s="40"/>
      <c r="AA197" s="40"/>
      <c r="AB197" s="40"/>
      <c r="AC197" s="40"/>
      <c r="AD197" s="40"/>
      <c r="AE197" s="40"/>
      <c r="AF197" s="40"/>
      <c r="AG197" s="40"/>
      <c r="AH197" s="739"/>
    </row>
    <row r="198" ht="21.0" customHeight="1">
      <c r="A198" s="40"/>
      <c r="B198" s="40"/>
      <c r="C198" s="40"/>
      <c r="D198" s="40"/>
      <c r="E198" s="40"/>
      <c r="F198" s="40"/>
      <c r="G198" s="40"/>
      <c r="H198" s="40"/>
      <c r="I198" s="40"/>
      <c r="J198" s="40"/>
      <c r="K198" s="40"/>
      <c r="L198" s="40"/>
      <c r="M198" s="40"/>
      <c r="N198" s="40"/>
      <c r="O198" s="40"/>
      <c r="P198" s="40"/>
      <c r="Q198" s="739"/>
      <c r="R198" s="40"/>
      <c r="S198" s="40"/>
      <c r="T198" s="40"/>
      <c r="U198" s="40"/>
      <c r="V198" s="40"/>
      <c r="W198" s="40"/>
      <c r="X198" s="40"/>
      <c r="Y198" s="40"/>
      <c r="Z198" s="40"/>
      <c r="AA198" s="40"/>
      <c r="AB198" s="40"/>
      <c r="AC198" s="40"/>
      <c r="AD198" s="40"/>
      <c r="AE198" s="40"/>
      <c r="AF198" s="40"/>
      <c r="AG198" s="40"/>
      <c r="AH198" s="739"/>
    </row>
    <row r="199" ht="21.0" customHeight="1">
      <c r="A199" s="40"/>
      <c r="B199" s="40"/>
      <c r="C199" s="40"/>
      <c r="D199" s="40"/>
      <c r="E199" s="40"/>
      <c r="F199" s="40"/>
      <c r="G199" s="40"/>
      <c r="H199" s="40"/>
      <c r="I199" s="40"/>
      <c r="J199" s="40"/>
      <c r="K199" s="40"/>
      <c r="L199" s="40"/>
      <c r="M199" s="40"/>
      <c r="N199" s="40"/>
      <c r="O199" s="40"/>
      <c r="P199" s="40"/>
      <c r="Q199" s="739"/>
      <c r="R199" s="40"/>
      <c r="S199" s="40"/>
      <c r="T199" s="40"/>
      <c r="U199" s="40"/>
      <c r="V199" s="40"/>
      <c r="W199" s="40"/>
      <c r="X199" s="40"/>
      <c r="Y199" s="40"/>
      <c r="Z199" s="40"/>
      <c r="AA199" s="40"/>
      <c r="AB199" s="40"/>
      <c r="AC199" s="40"/>
      <c r="AD199" s="40"/>
      <c r="AE199" s="40"/>
      <c r="AF199" s="40"/>
      <c r="AG199" s="40"/>
      <c r="AH199" s="739"/>
    </row>
    <row r="200" ht="21.0" customHeight="1">
      <c r="A200" s="40"/>
      <c r="B200" s="40"/>
      <c r="C200" s="40"/>
      <c r="D200" s="40"/>
      <c r="E200" s="40"/>
      <c r="F200" s="40"/>
      <c r="G200" s="40"/>
      <c r="H200" s="40"/>
      <c r="I200" s="40"/>
      <c r="J200" s="40"/>
      <c r="K200" s="40"/>
      <c r="L200" s="40"/>
      <c r="M200" s="40"/>
      <c r="N200" s="40"/>
      <c r="O200" s="40"/>
      <c r="P200" s="40"/>
      <c r="Q200" s="739"/>
      <c r="R200" s="40"/>
      <c r="S200" s="40"/>
      <c r="T200" s="40"/>
      <c r="U200" s="40"/>
      <c r="V200" s="40"/>
      <c r="W200" s="40"/>
      <c r="X200" s="40"/>
      <c r="Y200" s="40"/>
      <c r="Z200" s="40"/>
      <c r="AA200" s="40"/>
      <c r="AB200" s="40"/>
      <c r="AC200" s="40"/>
      <c r="AD200" s="40"/>
      <c r="AE200" s="40"/>
      <c r="AF200" s="40"/>
      <c r="AG200" s="40"/>
      <c r="AH200" s="739"/>
    </row>
    <row r="201" ht="21.0" customHeight="1">
      <c r="A201" s="40"/>
      <c r="B201" s="40"/>
      <c r="C201" s="40"/>
      <c r="D201" s="40"/>
      <c r="E201" s="40"/>
      <c r="F201" s="40"/>
      <c r="G201" s="40"/>
      <c r="H201" s="40"/>
      <c r="I201" s="40"/>
      <c r="J201" s="40"/>
      <c r="K201" s="40"/>
      <c r="L201" s="40"/>
      <c r="M201" s="40"/>
      <c r="N201" s="40"/>
      <c r="O201" s="40"/>
      <c r="P201" s="40"/>
      <c r="Q201" s="739"/>
      <c r="R201" s="40"/>
      <c r="S201" s="40"/>
      <c r="T201" s="40"/>
      <c r="U201" s="40"/>
      <c r="V201" s="40"/>
      <c r="W201" s="40"/>
      <c r="X201" s="40"/>
      <c r="Y201" s="40"/>
      <c r="Z201" s="40"/>
      <c r="AA201" s="40"/>
      <c r="AB201" s="40"/>
      <c r="AC201" s="40"/>
      <c r="AD201" s="40"/>
      <c r="AE201" s="40"/>
      <c r="AF201" s="40"/>
      <c r="AG201" s="40"/>
      <c r="AH201" s="739"/>
    </row>
    <row r="202" ht="21.0" customHeight="1">
      <c r="A202" s="40"/>
      <c r="B202" s="40"/>
      <c r="C202" s="40"/>
      <c r="D202" s="40"/>
      <c r="E202" s="40"/>
      <c r="F202" s="40"/>
      <c r="G202" s="40"/>
      <c r="H202" s="40"/>
      <c r="I202" s="40"/>
      <c r="J202" s="40"/>
      <c r="K202" s="40"/>
      <c r="L202" s="40"/>
      <c r="M202" s="40"/>
      <c r="N202" s="40"/>
      <c r="O202" s="40"/>
      <c r="P202" s="40"/>
      <c r="Q202" s="739"/>
      <c r="R202" s="40"/>
      <c r="S202" s="40"/>
      <c r="T202" s="40"/>
      <c r="U202" s="40"/>
      <c r="V202" s="40"/>
      <c r="W202" s="40"/>
      <c r="X202" s="40"/>
      <c r="Y202" s="40"/>
      <c r="Z202" s="40"/>
      <c r="AA202" s="40"/>
      <c r="AB202" s="40"/>
      <c r="AC202" s="40"/>
      <c r="AD202" s="40"/>
      <c r="AE202" s="40"/>
      <c r="AF202" s="40"/>
      <c r="AG202" s="40"/>
      <c r="AH202" s="739"/>
    </row>
    <row r="203" ht="21.0" customHeight="1">
      <c r="A203" s="40"/>
      <c r="B203" s="40"/>
      <c r="C203" s="40"/>
      <c r="D203" s="40"/>
      <c r="E203" s="40"/>
      <c r="F203" s="40"/>
      <c r="G203" s="40"/>
      <c r="H203" s="40"/>
      <c r="I203" s="40"/>
      <c r="J203" s="40"/>
      <c r="K203" s="40"/>
      <c r="L203" s="40"/>
      <c r="M203" s="40"/>
      <c r="N203" s="40"/>
      <c r="O203" s="40"/>
      <c r="P203" s="40"/>
      <c r="Q203" s="739"/>
      <c r="R203" s="40"/>
      <c r="S203" s="40"/>
      <c r="T203" s="40"/>
      <c r="U203" s="40"/>
      <c r="V203" s="40"/>
      <c r="W203" s="40"/>
      <c r="X203" s="40"/>
      <c r="Y203" s="40"/>
      <c r="Z203" s="40"/>
      <c r="AA203" s="40"/>
      <c r="AB203" s="40"/>
      <c r="AC203" s="40"/>
      <c r="AD203" s="40"/>
      <c r="AE203" s="40"/>
      <c r="AF203" s="40"/>
      <c r="AG203" s="40"/>
      <c r="AH203" s="739"/>
    </row>
    <row r="204" ht="21.0" customHeight="1">
      <c r="A204" s="40"/>
      <c r="B204" s="40"/>
      <c r="C204" s="40"/>
      <c r="D204" s="40"/>
      <c r="E204" s="40"/>
      <c r="F204" s="40"/>
      <c r="G204" s="40"/>
      <c r="H204" s="40"/>
      <c r="I204" s="40"/>
      <c r="J204" s="40"/>
      <c r="K204" s="40"/>
      <c r="L204" s="40"/>
      <c r="M204" s="40"/>
      <c r="N204" s="40"/>
      <c r="O204" s="40"/>
      <c r="P204" s="40"/>
      <c r="Q204" s="739"/>
      <c r="R204" s="40"/>
      <c r="S204" s="40"/>
      <c r="T204" s="40"/>
      <c r="U204" s="40"/>
      <c r="V204" s="40"/>
      <c r="W204" s="40"/>
      <c r="X204" s="40"/>
      <c r="Y204" s="40"/>
      <c r="Z204" s="40"/>
      <c r="AA204" s="40"/>
      <c r="AB204" s="40"/>
      <c r="AC204" s="40"/>
      <c r="AD204" s="40"/>
      <c r="AE204" s="40"/>
      <c r="AF204" s="40"/>
      <c r="AG204" s="40"/>
      <c r="AH204" s="739"/>
    </row>
    <row r="205" ht="21.0" customHeight="1">
      <c r="A205" s="40"/>
      <c r="B205" s="40"/>
      <c r="C205" s="40"/>
      <c r="D205" s="40"/>
      <c r="E205" s="40"/>
      <c r="F205" s="40"/>
      <c r="G205" s="40"/>
      <c r="H205" s="40"/>
      <c r="I205" s="40"/>
      <c r="J205" s="40"/>
      <c r="K205" s="40"/>
      <c r="L205" s="40"/>
      <c r="M205" s="40"/>
      <c r="N205" s="40"/>
      <c r="O205" s="40"/>
      <c r="P205" s="40"/>
      <c r="Q205" s="739"/>
      <c r="R205" s="40"/>
      <c r="S205" s="40"/>
      <c r="T205" s="40"/>
      <c r="U205" s="40"/>
      <c r="V205" s="40"/>
      <c r="W205" s="40"/>
      <c r="X205" s="40"/>
      <c r="Y205" s="40"/>
      <c r="Z205" s="40"/>
      <c r="AA205" s="40"/>
      <c r="AB205" s="40"/>
      <c r="AC205" s="40"/>
      <c r="AD205" s="40"/>
      <c r="AE205" s="40"/>
      <c r="AF205" s="40"/>
      <c r="AG205" s="40"/>
      <c r="AH205" s="739"/>
    </row>
    <row r="206" ht="21.0" customHeight="1">
      <c r="A206" s="40"/>
      <c r="B206" s="40"/>
      <c r="C206" s="40"/>
      <c r="D206" s="40"/>
      <c r="E206" s="40"/>
      <c r="F206" s="40"/>
      <c r="G206" s="40"/>
      <c r="H206" s="40"/>
      <c r="I206" s="40"/>
      <c r="J206" s="40"/>
      <c r="K206" s="40"/>
      <c r="L206" s="40"/>
      <c r="M206" s="40"/>
      <c r="N206" s="40"/>
      <c r="O206" s="40"/>
      <c r="P206" s="40"/>
      <c r="Q206" s="739"/>
      <c r="R206" s="40"/>
      <c r="S206" s="40"/>
      <c r="T206" s="40"/>
      <c r="U206" s="40"/>
      <c r="V206" s="40"/>
      <c r="W206" s="40"/>
      <c r="X206" s="40"/>
      <c r="Y206" s="40"/>
      <c r="Z206" s="40"/>
      <c r="AA206" s="40"/>
      <c r="AB206" s="40"/>
      <c r="AC206" s="40"/>
      <c r="AD206" s="40"/>
      <c r="AE206" s="40"/>
      <c r="AF206" s="40"/>
      <c r="AG206" s="40"/>
      <c r="AH206" s="739"/>
    </row>
    <row r="207" ht="21.0" customHeight="1">
      <c r="A207" s="40"/>
      <c r="B207" s="40"/>
      <c r="C207" s="40"/>
      <c r="D207" s="40"/>
      <c r="E207" s="40"/>
      <c r="F207" s="40"/>
      <c r="G207" s="40"/>
      <c r="H207" s="40"/>
      <c r="I207" s="40"/>
      <c r="J207" s="40"/>
      <c r="K207" s="40"/>
      <c r="L207" s="40"/>
      <c r="M207" s="40"/>
      <c r="N207" s="40"/>
      <c r="O207" s="40"/>
      <c r="P207" s="40"/>
      <c r="Q207" s="739"/>
      <c r="R207" s="40"/>
      <c r="S207" s="40"/>
      <c r="T207" s="40"/>
      <c r="U207" s="40"/>
      <c r="V207" s="40"/>
      <c r="W207" s="40"/>
      <c r="X207" s="40"/>
      <c r="Y207" s="40"/>
      <c r="Z207" s="40"/>
      <c r="AA207" s="40"/>
      <c r="AB207" s="40"/>
      <c r="AC207" s="40"/>
      <c r="AD207" s="40"/>
      <c r="AE207" s="40"/>
      <c r="AF207" s="40"/>
      <c r="AG207" s="40"/>
      <c r="AH207" s="739"/>
    </row>
    <row r="208" ht="21.0" customHeight="1">
      <c r="A208" s="40"/>
      <c r="B208" s="40"/>
      <c r="C208" s="40"/>
      <c r="D208" s="40"/>
      <c r="E208" s="40"/>
      <c r="F208" s="40"/>
      <c r="G208" s="40"/>
      <c r="H208" s="40"/>
      <c r="I208" s="40"/>
      <c r="J208" s="40"/>
      <c r="K208" s="40"/>
      <c r="L208" s="40"/>
      <c r="M208" s="40"/>
      <c r="N208" s="40"/>
      <c r="O208" s="40"/>
      <c r="P208" s="40"/>
      <c r="Q208" s="739"/>
      <c r="R208" s="40"/>
      <c r="S208" s="40"/>
      <c r="T208" s="40"/>
      <c r="U208" s="40"/>
      <c r="V208" s="40"/>
      <c r="W208" s="40"/>
      <c r="X208" s="40"/>
      <c r="Y208" s="40"/>
      <c r="Z208" s="40"/>
      <c r="AA208" s="40"/>
      <c r="AB208" s="40"/>
      <c r="AC208" s="40"/>
      <c r="AD208" s="40"/>
      <c r="AE208" s="40"/>
      <c r="AF208" s="40"/>
      <c r="AG208" s="40"/>
      <c r="AH208" s="739"/>
    </row>
    <row r="209" ht="21.0" customHeight="1">
      <c r="A209" s="40"/>
      <c r="B209" s="40"/>
      <c r="C209" s="40"/>
      <c r="D209" s="40"/>
      <c r="E209" s="40"/>
      <c r="F209" s="40"/>
      <c r="G209" s="40"/>
      <c r="H209" s="40"/>
      <c r="I209" s="40"/>
      <c r="J209" s="40"/>
      <c r="K209" s="40"/>
      <c r="L209" s="40"/>
      <c r="M209" s="40"/>
      <c r="N209" s="40"/>
      <c r="O209" s="40"/>
      <c r="P209" s="40"/>
      <c r="Q209" s="739"/>
      <c r="R209" s="40"/>
      <c r="S209" s="40"/>
      <c r="T209" s="40"/>
      <c r="U209" s="40"/>
      <c r="V209" s="40"/>
      <c r="W209" s="40"/>
      <c r="X209" s="40"/>
      <c r="Y209" s="40"/>
      <c r="Z209" s="40"/>
      <c r="AA209" s="40"/>
      <c r="AB209" s="40"/>
      <c r="AC209" s="40"/>
      <c r="AD209" s="40"/>
      <c r="AE209" s="40"/>
      <c r="AF209" s="40"/>
      <c r="AG209" s="40"/>
      <c r="AH209" s="739"/>
    </row>
    <row r="210" ht="21.0" customHeight="1">
      <c r="A210" s="40"/>
      <c r="B210" s="40"/>
      <c r="C210" s="40"/>
      <c r="D210" s="40"/>
      <c r="E210" s="40"/>
      <c r="F210" s="40"/>
      <c r="G210" s="40"/>
      <c r="H210" s="40"/>
      <c r="I210" s="40"/>
      <c r="J210" s="40"/>
      <c r="K210" s="40"/>
      <c r="L210" s="40"/>
      <c r="M210" s="40"/>
      <c r="N210" s="40"/>
      <c r="O210" s="40"/>
      <c r="P210" s="40"/>
      <c r="Q210" s="739"/>
      <c r="R210" s="40"/>
      <c r="S210" s="40"/>
      <c r="T210" s="40"/>
      <c r="U210" s="40"/>
      <c r="V210" s="40"/>
      <c r="W210" s="40"/>
      <c r="X210" s="40"/>
      <c r="Y210" s="40"/>
      <c r="Z210" s="40"/>
      <c r="AA210" s="40"/>
      <c r="AB210" s="40"/>
      <c r="AC210" s="40"/>
      <c r="AD210" s="40"/>
      <c r="AE210" s="40"/>
      <c r="AF210" s="40"/>
      <c r="AG210" s="40"/>
      <c r="AH210" s="739"/>
    </row>
    <row r="211" ht="21.0" customHeight="1">
      <c r="A211" s="40"/>
      <c r="B211" s="40"/>
      <c r="C211" s="40"/>
      <c r="D211" s="40"/>
      <c r="E211" s="40"/>
      <c r="F211" s="40"/>
      <c r="G211" s="40"/>
      <c r="H211" s="40"/>
      <c r="I211" s="40"/>
      <c r="J211" s="40"/>
      <c r="K211" s="40"/>
      <c r="L211" s="40"/>
      <c r="M211" s="40"/>
      <c r="N211" s="40"/>
      <c r="O211" s="40"/>
      <c r="P211" s="40"/>
      <c r="Q211" s="739"/>
      <c r="R211" s="40"/>
      <c r="S211" s="40"/>
      <c r="T211" s="40"/>
      <c r="U211" s="40"/>
      <c r="V211" s="40"/>
      <c r="W211" s="40"/>
      <c r="X211" s="40"/>
      <c r="Y211" s="40"/>
      <c r="Z211" s="40"/>
      <c r="AA211" s="40"/>
      <c r="AB211" s="40"/>
      <c r="AC211" s="40"/>
      <c r="AD211" s="40"/>
      <c r="AE211" s="40"/>
      <c r="AF211" s="40"/>
      <c r="AG211" s="40"/>
      <c r="AH211" s="739"/>
    </row>
    <row r="212" ht="21.0" customHeight="1">
      <c r="A212" s="40"/>
      <c r="B212" s="40"/>
      <c r="C212" s="40"/>
      <c r="D212" s="40"/>
      <c r="E212" s="40"/>
      <c r="F212" s="40"/>
      <c r="G212" s="40"/>
      <c r="H212" s="40"/>
      <c r="I212" s="40"/>
      <c r="J212" s="40"/>
      <c r="K212" s="40"/>
      <c r="L212" s="40"/>
      <c r="M212" s="40"/>
      <c r="N212" s="40"/>
      <c r="O212" s="40"/>
      <c r="P212" s="40"/>
      <c r="Q212" s="739"/>
      <c r="R212" s="40"/>
      <c r="S212" s="40"/>
      <c r="T212" s="40"/>
      <c r="U212" s="40"/>
      <c r="V212" s="40"/>
      <c r="W212" s="40"/>
      <c r="X212" s="40"/>
      <c r="Y212" s="40"/>
      <c r="Z212" s="40"/>
      <c r="AA212" s="40"/>
      <c r="AB212" s="40"/>
      <c r="AC212" s="40"/>
      <c r="AD212" s="40"/>
      <c r="AE212" s="40"/>
      <c r="AF212" s="40"/>
      <c r="AG212" s="40"/>
      <c r="AH212" s="739"/>
    </row>
    <row r="213" ht="21.0" customHeight="1">
      <c r="A213" s="40"/>
      <c r="B213" s="40"/>
      <c r="C213" s="40"/>
      <c r="D213" s="40"/>
      <c r="E213" s="40"/>
      <c r="F213" s="40"/>
      <c r="G213" s="40"/>
      <c r="H213" s="40"/>
      <c r="I213" s="40"/>
      <c r="J213" s="40"/>
      <c r="K213" s="40"/>
      <c r="L213" s="40"/>
      <c r="M213" s="40"/>
      <c r="N213" s="40"/>
      <c r="O213" s="40"/>
      <c r="P213" s="40"/>
      <c r="Q213" s="739"/>
      <c r="R213" s="40"/>
      <c r="S213" s="40"/>
      <c r="T213" s="40"/>
      <c r="U213" s="40"/>
      <c r="V213" s="40"/>
      <c r="W213" s="40"/>
      <c r="X213" s="40"/>
      <c r="Y213" s="40"/>
      <c r="Z213" s="40"/>
      <c r="AA213" s="40"/>
      <c r="AB213" s="40"/>
      <c r="AC213" s="40"/>
      <c r="AD213" s="40"/>
      <c r="AE213" s="40"/>
      <c r="AF213" s="40"/>
      <c r="AG213" s="40"/>
      <c r="AH213" s="739"/>
    </row>
    <row r="214" ht="21.0" customHeight="1">
      <c r="A214" s="40"/>
      <c r="B214" s="40"/>
      <c r="C214" s="40"/>
      <c r="D214" s="40"/>
      <c r="E214" s="40"/>
      <c r="F214" s="40"/>
      <c r="G214" s="40"/>
      <c r="H214" s="40"/>
      <c r="I214" s="40"/>
      <c r="J214" s="40"/>
      <c r="K214" s="40"/>
      <c r="L214" s="40"/>
      <c r="M214" s="40"/>
      <c r="N214" s="40"/>
      <c r="O214" s="40"/>
      <c r="P214" s="40"/>
      <c r="Q214" s="739"/>
      <c r="R214" s="40"/>
      <c r="S214" s="40"/>
      <c r="T214" s="40"/>
      <c r="U214" s="40"/>
      <c r="V214" s="40"/>
      <c r="W214" s="40"/>
      <c r="X214" s="40"/>
      <c r="Y214" s="40"/>
      <c r="Z214" s="40"/>
      <c r="AA214" s="40"/>
      <c r="AB214" s="40"/>
      <c r="AC214" s="40"/>
      <c r="AD214" s="40"/>
      <c r="AE214" s="40"/>
      <c r="AF214" s="40"/>
      <c r="AG214" s="40"/>
      <c r="AH214" s="739"/>
    </row>
    <row r="215" ht="21.0" customHeight="1">
      <c r="A215" s="40"/>
      <c r="B215" s="40"/>
      <c r="C215" s="40"/>
      <c r="D215" s="40"/>
      <c r="E215" s="40"/>
      <c r="F215" s="40"/>
      <c r="G215" s="40"/>
      <c r="H215" s="40"/>
      <c r="I215" s="40"/>
      <c r="J215" s="40"/>
      <c r="K215" s="40"/>
      <c r="L215" s="40"/>
      <c r="M215" s="40"/>
      <c r="N215" s="40"/>
      <c r="O215" s="40"/>
      <c r="P215" s="40"/>
      <c r="Q215" s="739"/>
      <c r="R215" s="40"/>
      <c r="S215" s="40"/>
      <c r="T215" s="40"/>
      <c r="U215" s="40"/>
      <c r="V215" s="40"/>
      <c r="W215" s="40"/>
      <c r="X215" s="40"/>
      <c r="Y215" s="40"/>
      <c r="Z215" s="40"/>
      <c r="AA215" s="40"/>
      <c r="AB215" s="40"/>
      <c r="AC215" s="40"/>
      <c r="AD215" s="40"/>
      <c r="AE215" s="40"/>
      <c r="AF215" s="40"/>
      <c r="AG215" s="40"/>
      <c r="AH215" s="739"/>
    </row>
    <row r="216" ht="21.0" customHeight="1">
      <c r="A216" s="40"/>
      <c r="B216" s="40"/>
      <c r="C216" s="40"/>
      <c r="D216" s="40"/>
      <c r="E216" s="40"/>
      <c r="F216" s="40"/>
      <c r="G216" s="40"/>
      <c r="H216" s="40"/>
      <c r="I216" s="40"/>
      <c r="J216" s="40"/>
      <c r="K216" s="40"/>
      <c r="L216" s="40"/>
      <c r="M216" s="40"/>
      <c r="N216" s="40"/>
      <c r="O216" s="40"/>
      <c r="P216" s="40"/>
      <c r="Q216" s="739"/>
      <c r="R216" s="40"/>
      <c r="S216" s="40"/>
      <c r="T216" s="40"/>
      <c r="U216" s="40"/>
      <c r="V216" s="40"/>
      <c r="W216" s="40"/>
      <c r="X216" s="40"/>
      <c r="Y216" s="40"/>
      <c r="Z216" s="40"/>
      <c r="AA216" s="40"/>
      <c r="AB216" s="40"/>
      <c r="AC216" s="40"/>
      <c r="AD216" s="40"/>
      <c r="AE216" s="40"/>
      <c r="AF216" s="40"/>
      <c r="AG216" s="40"/>
      <c r="AH216" s="739"/>
    </row>
    <row r="217" ht="21.0" customHeight="1">
      <c r="A217" s="40"/>
      <c r="B217" s="40"/>
      <c r="C217" s="40"/>
      <c r="D217" s="40"/>
      <c r="E217" s="40"/>
      <c r="F217" s="40"/>
      <c r="G217" s="40"/>
      <c r="H217" s="40"/>
      <c r="I217" s="40"/>
      <c r="J217" s="40"/>
      <c r="K217" s="40"/>
      <c r="L217" s="40"/>
      <c r="M217" s="40"/>
      <c r="N217" s="40"/>
      <c r="O217" s="40"/>
      <c r="P217" s="40"/>
      <c r="Q217" s="739"/>
      <c r="R217" s="40"/>
      <c r="S217" s="40"/>
      <c r="T217" s="40"/>
      <c r="U217" s="40"/>
      <c r="V217" s="40"/>
      <c r="W217" s="40"/>
      <c r="X217" s="40"/>
      <c r="Y217" s="40"/>
      <c r="Z217" s="40"/>
      <c r="AA217" s="40"/>
      <c r="AB217" s="40"/>
      <c r="AC217" s="40"/>
      <c r="AD217" s="40"/>
      <c r="AE217" s="40"/>
      <c r="AF217" s="40"/>
      <c r="AG217" s="40"/>
      <c r="AH217" s="739"/>
    </row>
    <row r="218" ht="21.0" customHeight="1">
      <c r="A218" s="40"/>
      <c r="B218" s="40"/>
      <c r="C218" s="40"/>
      <c r="D218" s="40"/>
      <c r="E218" s="40"/>
      <c r="F218" s="40"/>
      <c r="G218" s="40"/>
      <c r="H218" s="40"/>
      <c r="I218" s="40"/>
      <c r="J218" s="40"/>
      <c r="K218" s="40"/>
      <c r="L218" s="40"/>
      <c r="M218" s="40"/>
      <c r="N218" s="40"/>
      <c r="O218" s="40"/>
      <c r="P218" s="40"/>
      <c r="Q218" s="739"/>
      <c r="R218" s="40"/>
      <c r="S218" s="40"/>
      <c r="T218" s="40"/>
      <c r="U218" s="40"/>
      <c r="V218" s="40"/>
      <c r="W218" s="40"/>
      <c r="X218" s="40"/>
      <c r="Y218" s="40"/>
      <c r="Z218" s="40"/>
      <c r="AA218" s="40"/>
      <c r="AB218" s="40"/>
      <c r="AC218" s="40"/>
      <c r="AD218" s="40"/>
      <c r="AE218" s="40"/>
      <c r="AF218" s="40"/>
      <c r="AG218" s="40"/>
      <c r="AH218" s="739"/>
    </row>
    <row r="219" ht="21.0" customHeight="1">
      <c r="A219" s="40"/>
      <c r="B219" s="40"/>
      <c r="C219" s="40"/>
      <c r="D219" s="40"/>
      <c r="E219" s="40"/>
      <c r="F219" s="40"/>
      <c r="G219" s="40"/>
      <c r="H219" s="40"/>
      <c r="I219" s="40"/>
      <c r="J219" s="40"/>
      <c r="K219" s="40"/>
      <c r="L219" s="40"/>
      <c r="M219" s="40"/>
      <c r="N219" s="40"/>
      <c r="O219" s="40"/>
      <c r="P219" s="40"/>
      <c r="Q219" s="739"/>
      <c r="R219" s="40"/>
      <c r="S219" s="40"/>
      <c r="T219" s="40"/>
      <c r="U219" s="40"/>
      <c r="V219" s="40"/>
      <c r="W219" s="40"/>
      <c r="X219" s="40"/>
      <c r="Y219" s="40"/>
      <c r="Z219" s="40"/>
      <c r="AA219" s="40"/>
      <c r="AB219" s="40"/>
      <c r="AC219" s="40"/>
      <c r="AD219" s="40"/>
      <c r="AE219" s="40"/>
      <c r="AF219" s="40"/>
      <c r="AG219" s="40"/>
      <c r="AH219" s="739"/>
    </row>
    <row r="220" ht="21.0" customHeight="1">
      <c r="A220" s="40"/>
      <c r="B220" s="40"/>
      <c r="C220" s="40"/>
      <c r="D220" s="40"/>
      <c r="E220" s="40"/>
      <c r="F220" s="40"/>
      <c r="G220" s="40"/>
      <c r="H220" s="40"/>
      <c r="I220" s="40"/>
      <c r="J220" s="40"/>
      <c r="K220" s="40"/>
      <c r="L220" s="40"/>
      <c r="M220" s="40"/>
      <c r="N220" s="40"/>
      <c r="O220" s="40"/>
      <c r="P220" s="40"/>
      <c r="Q220" s="739"/>
      <c r="R220" s="40"/>
      <c r="S220" s="40"/>
      <c r="T220" s="40"/>
      <c r="U220" s="40"/>
      <c r="V220" s="40"/>
      <c r="W220" s="40"/>
      <c r="X220" s="40"/>
      <c r="Y220" s="40"/>
      <c r="Z220" s="40"/>
      <c r="AA220" s="40"/>
      <c r="AB220" s="40"/>
      <c r="AC220" s="40"/>
      <c r="AD220" s="40"/>
      <c r="AE220" s="40"/>
      <c r="AF220" s="40"/>
      <c r="AG220" s="40"/>
      <c r="AH220" s="739"/>
    </row>
    <row r="221" ht="21.0" customHeight="1">
      <c r="A221" s="40"/>
      <c r="B221" s="40"/>
      <c r="C221" s="40"/>
      <c r="D221" s="40"/>
      <c r="E221" s="40"/>
      <c r="F221" s="40"/>
      <c r="G221" s="40"/>
      <c r="H221" s="40"/>
      <c r="I221" s="40"/>
      <c r="J221" s="40"/>
      <c r="K221" s="40"/>
      <c r="L221" s="40"/>
      <c r="M221" s="40"/>
      <c r="N221" s="40"/>
      <c r="O221" s="40"/>
      <c r="P221" s="40"/>
      <c r="Q221" s="739"/>
      <c r="R221" s="40"/>
      <c r="S221" s="40"/>
      <c r="T221" s="40"/>
      <c r="U221" s="40"/>
      <c r="V221" s="40"/>
      <c r="W221" s="40"/>
      <c r="X221" s="40"/>
      <c r="Y221" s="40"/>
      <c r="Z221" s="40"/>
      <c r="AA221" s="40"/>
      <c r="AB221" s="40"/>
      <c r="AC221" s="40"/>
      <c r="AD221" s="40"/>
      <c r="AE221" s="40"/>
      <c r="AF221" s="40"/>
      <c r="AG221" s="40"/>
      <c r="AH221" s="739"/>
    </row>
    <row r="222" ht="21.0" customHeight="1">
      <c r="A222" s="40"/>
      <c r="B222" s="40"/>
      <c r="C222" s="40"/>
      <c r="D222" s="40"/>
      <c r="E222" s="40"/>
      <c r="F222" s="40"/>
      <c r="G222" s="40"/>
      <c r="H222" s="40"/>
      <c r="I222" s="40"/>
      <c r="J222" s="40"/>
      <c r="K222" s="40"/>
      <c r="L222" s="40"/>
      <c r="M222" s="40"/>
      <c r="N222" s="40"/>
      <c r="O222" s="40"/>
      <c r="P222" s="40"/>
      <c r="Q222" s="739"/>
      <c r="R222" s="40"/>
      <c r="S222" s="40"/>
      <c r="T222" s="40"/>
      <c r="U222" s="40"/>
      <c r="V222" s="40"/>
      <c r="W222" s="40"/>
      <c r="X222" s="40"/>
      <c r="Y222" s="40"/>
      <c r="Z222" s="40"/>
      <c r="AA222" s="40"/>
      <c r="AB222" s="40"/>
      <c r="AC222" s="40"/>
      <c r="AD222" s="40"/>
      <c r="AE222" s="40"/>
      <c r="AF222" s="40"/>
      <c r="AG222" s="40"/>
      <c r="AH222" s="739"/>
    </row>
    <row r="223" ht="21.0" customHeight="1">
      <c r="A223" s="40"/>
      <c r="B223" s="40"/>
      <c r="C223" s="40"/>
      <c r="D223" s="40"/>
      <c r="E223" s="40"/>
      <c r="F223" s="40"/>
      <c r="G223" s="40"/>
      <c r="H223" s="40"/>
      <c r="I223" s="40"/>
      <c r="J223" s="40"/>
      <c r="K223" s="40"/>
      <c r="L223" s="40"/>
      <c r="M223" s="40"/>
      <c r="N223" s="40"/>
      <c r="O223" s="40"/>
      <c r="P223" s="40"/>
      <c r="Q223" s="739"/>
      <c r="R223" s="40"/>
      <c r="S223" s="40"/>
      <c r="T223" s="40"/>
      <c r="U223" s="40"/>
      <c r="V223" s="40"/>
      <c r="W223" s="40"/>
      <c r="X223" s="40"/>
      <c r="Y223" s="40"/>
      <c r="Z223" s="40"/>
      <c r="AA223" s="40"/>
      <c r="AB223" s="40"/>
      <c r="AC223" s="40"/>
      <c r="AD223" s="40"/>
      <c r="AE223" s="40"/>
      <c r="AF223" s="40"/>
      <c r="AG223" s="40"/>
      <c r="AH223" s="739"/>
    </row>
    <row r="224" ht="21.0" customHeight="1">
      <c r="A224" s="40"/>
      <c r="B224" s="40"/>
      <c r="C224" s="40"/>
      <c r="D224" s="40"/>
      <c r="E224" s="40"/>
      <c r="F224" s="40"/>
      <c r="G224" s="40"/>
      <c r="H224" s="40"/>
      <c r="I224" s="40"/>
      <c r="J224" s="40"/>
      <c r="K224" s="40"/>
      <c r="L224" s="40"/>
      <c r="M224" s="40"/>
      <c r="N224" s="40"/>
      <c r="O224" s="40"/>
      <c r="P224" s="40"/>
      <c r="Q224" s="739"/>
      <c r="R224" s="40"/>
      <c r="S224" s="40"/>
      <c r="T224" s="40"/>
      <c r="U224" s="40"/>
      <c r="V224" s="40"/>
      <c r="W224" s="40"/>
      <c r="X224" s="40"/>
      <c r="Y224" s="40"/>
      <c r="Z224" s="40"/>
      <c r="AA224" s="40"/>
      <c r="AB224" s="40"/>
      <c r="AC224" s="40"/>
      <c r="AD224" s="40"/>
      <c r="AE224" s="40"/>
      <c r="AF224" s="40"/>
      <c r="AG224" s="40"/>
      <c r="AH224" s="739"/>
    </row>
    <row r="225" ht="21.0" customHeight="1">
      <c r="A225" s="40"/>
      <c r="B225" s="40"/>
      <c r="C225" s="40"/>
      <c r="D225" s="40"/>
      <c r="E225" s="40"/>
      <c r="F225" s="40"/>
      <c r="G225" s="40"/>
      <c r="H225" s="40"/>
      <c r="I225" s="40"/>
      <c r="J225" s="40"/>
      <c r="K225" s="40"/>
      <c r="L225" s="40"/>
      <c r="M225" s="40"/>
      <c r="N225" s="40"/>
      <c r="O225" s="40"/>
      <c r="P225" s="40"/>
      <c r="Q225" s="739"/>
      <c r="R225" s="40"/>
      <c r="S225" s="40"/>
      <c r="T225" s="40"/>
      <c r="U225" s="40"/>
      <c r="V225" s="40"/>
      <c r="W225" s="40"/>
      <c r="X225" s="40"/>
      <c r="Y225" s="40"/>
      <c r="Z225" s="40"/>
      <c r="AA225" s="40"/>
      <c r="AB225" s="40"/>
      <c r="AC225" s="40"/>
      <c r="AD225" s="40"/>
      <c r="AE225" s="40"/>
      <c r="AF225" s="40"/>
      <c r="AG225" s="40"/>
      <c r="AH225" s="739"/>
    </row>
    <row r="226" ht="21.0" customHeight="1">
      <c r="A226" s="40"/>
      <c r="B226" s="40"/>
      <c r="C226" s="40"/>
      <c r="D226" s="40"/>
      <c r="E226" s="40"/>
      <c r="F226" s="40"/>
      <c r="G226" s="40"/>
      <c r="H226" s="40"/>
      <c r="I226" s="40"/>
      <c r="J226" s="40"/>
      <c r="K226" s="40"/>
      <c r="L226" s="40"/>
      <c r="M226" s="40"/>
      <c r="N226" s="40"/>
      <c r="O226" s="40"/>
      <c r="P226" s="40"/>
      <c r="Q226" s="739"/>
      <c r="R226" s="40"/>
      <c r="S226" s="40"/>
      <c r="T226" s="40"/>
      <c r="U226" s="40"/>
      <c r="V226" s="40"/>
      <c r="W226" s="40"/>
      <c r="X226" s="40"/>
      <c r="Y226" s="40"/>
      <c r="Z226" s="40"/>
      <c r="AA226" s="40"/>
      <c r="AB226" s="40"/>
      <c r="AC226" s="40"/>
      <c r="AD226" s="40"/>
      <c r="AE226" s="40"/>
      <c r="AF226" s="40"/>
      <c r="AG226" s="40"/>
      <c r="AH226" s="739"/>
    </row>
    <row r="227" ht="21.0" customHeight="1">
      <c r="A227" s="40"/>
      <c r="B227" s="40"/>
      <c r="C227" s="40"/>
      <c r="D227" s="40"/>
      <c r="E227" s="40"/>
      <c r="F227" s="40"/>
      <c r="G227" s="40"/>
      <c r="H227" s="40"/>
      <c r="I227" s="40"/>
      <c r="J227" s="40"/>
      <c r="K227" s="40"/>
      <c r="L227" s="40"/>
      <c r="M227" s="40"/>
      <c r="N227" s="40"/>
      <c r="O227" s="40"/>
      <c r="P227" s="40"/>
      <c r="Q227" s="739"/>
      <c r="R227" s="40"/>
      <c r="S227" s="40"/>
      <c r="T227" s="40"/>
      <c r="U227" s="40"/>
      <c r="V227" s="40"/>
      <c r="W227" s="40"/>
      <c r="X227" s="40"/>
      <c r="Y227" s="40"/>
      <c r="Z227" s="40"/>
      <c r="AA227" s="40"/>
      <c r="AB227" s="40"/>
      <c r="AC227" s="40"/>
      <c r="AD227" s="40"/>
      <c r="AE227" s="40"/>
      <c r="AF227" s="40"/>
      <c r="AG227" s="40"/>
      <c r="AH227" s="739"/>
    </row>
    <row r="228" ht="21.0" customHeight="1">
      <c r="A228" s="40"/>
      <c r="B228" s="40"/>
      <c r="C228" s="40"/>
      <c r="D228" s="40"/>
      <c r="E228" s="40"/>
      <c r="F228" s="40"/>
      <c r="G228" s="40"/>
      <c r="H228" s="40"/>
      <c r="I228" s="40"/>
      <c r="J228" s="40"/>
      <c r="K228" s="40"/>
      <c r="L228" s="40"/>
      <c r="M228" s="40"/>
      <c r="N228" s="40"/>
      <c r="O228" s="40"/>
      <c r="P228" s="40"/>
      <c r="Q228" s="739"/>
      <c r="R228" s="40"/>
      <c r="S228" s="40"/>
      <c r="T228" s="40"/>
      <c r="U228" s="40"/>
      <c r="V228" s="40"/>
      <c r="W228" s="40"/>
      <c r="X228" s="40"/>
      <c r="Y228" s="40"/>
      <c r="Z228" s="40"/>
      <c r="AA228" s="40"/>
      <c r="AB228" s="40"/>
      <c r="AC228" s="40"/>
      <c r="AD228" s="40"/>
      <c r="AE228" s="40"/>
      <c r="AF228" s="40"/>
      <c r="AG228" s="40"/>
      <c r="AH228" s="739"/>
    </row>
    <row r="229" ht="21.0" customHeight="1">
      <c r="A229" s="40"/>
      <c r="B229" s="40"/>
      <c r="C229" s="40"/>
      <c r="D229" s="40"/>
      <c r="E229" s="40"/>
      <c r="F229" s="40"/>
      <c r="G229" s="40"/>
      <c r="H229" s="40"/>
      <c r="I229" s="40"/>
      <c r="J229" s="40"/>
      <c r="K229" s="40"/>
      <c r="L229" s="40"/>
      <c r="M229" s="40"/>
      <c r="N229" s="40"/>
      <c r="O229" s="40"/>
      <c r="P229" s="40"/>
      <c r="Q229" s="739"/>
      <c r="R229" s="40"/>
      <c r="S229" s="40"/>
      <c r="T229" s="40"/>
      <c r="U229" s="40"/>
      <c r="V229" s="40"/>
      <c r="W229" s="40"/>
      <c r="X229" s="40"/>
      <c r="Y229" s="40"/>
      <c r="Z229" s="40"/>
      <c r="AA229" s="40"/>
      <c r="AB229" s="40"/>
      <c r="AC229" s="40"/>
      <c r="AD229" s="40"/>
      <c r="AE229" s="40"/>
      <c r="AF229" s="40"/>
      <c r="AG229" s="40"/>
      <c r="AH229" s="739"/>
    </row>
    <row r="230" ht="21.0" customHeight="1">
      <c r="A230" s="40"/>
      <c r="B230" s="40"/>
      <c r="C230" s="40"/>
      <c r="D230" s="40"/>
      <c r="E230" s="40"/>
      <c r="F230" s="40"/>
      <c r="G230" s="40"/>
      <c r="H230" s="40"/>
      <c r="I230" s="40"/>
      <c r="J230" s="40"/>
      <c r="K230" s="40"/>
      <c r="L230" s="40"/>
      <c r="M230" s="40"/>
      <c r="N230" s="40"/>
      <c r="O230" s="40"/>
      <c r="P230" s="40"/>
      <c r="Q230" s="739"/>
      <c r="R230" s="40"/>
      <c r="S230" s="40"/>
      <c r="T230" s="40"/>
      <c r="U230" s="40"/>
      <c r="V230" s="40"/>
      <c r="W230" s="40"/>
      <c r="X230" s="40"/>
      <c r="Y230" s="40"/>
      <c r="Z230" s="40"/>
      <c r="AA230" s="40"/>
      <c r="AB230" s="40"/>
      <c r="AC230" s="40"/>
      <c r="AD230" s="40"/>
      <c r="AE230" s="40"/>
      <c r="AF230" s="40"/>
      <c r="AG230" s="40"/>
      <c r="AH230" s="739"/>
    </row>
    <row r="231" ht="21.0" customHeight="1">
      <c r="A231" s="40"/>
      <c r="B231" s="40"/>
      <c r="C231" s="40"/>
      <c r="D231" s="40"/>
      <c r="E231" s="40"/>
      <c r="F231" s="40"/>
      <c r="G231" s="40"/>
      <c r="H231" s="40"/>
      <c r="I231" s="40"/>
      <c r="J231" s="40"/>
      <c r="K231" s="40"/>
      <c r="L231" s="40"/>
      <c r="M231" s="40"/>
      <c r="N231" s="40"/>
      <c r="O231" s="40"/>
      <c r="P231" s="40"/>
      <c r="Q231" s="739"/>
      <c r="R231" s="40"/>
      <c r="S231" s="40"/>
      <c r="T231" s="40"/>
      <c r="U231" s="40"/>
      <c r="V231" s="40"/>
      <c r="W231" s="40"/>
      <c r="X231" s="40"/>
      <c r="Y231" s="40"/>
      <c r="Z231" s="40"/>
      <c r="AA231" s="40"/>
      <c r="AB231" s="40"/>
      <c r="AC231" s="40"/>
      <c r="AD231" s="40"/>
      <c r="AE231" s="40"/>
      <c r="AF231" s="40"/>
      <c r="AG231" s="40"/>
      <c r="AH231" s="739"/>
    </row>
    <row r="232" ht="21.0" customHeight="1">
      <c r="A232" s="40"/>
      <c r="B232" s="40"/>
      <c r="C232" s="40"/>
      <c r="D232" s="40"/>
      <c r="E232" s="40"/>
      <c r="F232" s="40"/>
      <c r="G232" s="40"/>
      <c r="H232" s="40"/>
      <c r="I232" s="40"/>
      <c r="J232" s="40"/>
      <c r="K232" s="40"/>
      <c r="L232" s="40"/>
      <c r="M232" s="40"/>
      <c r="N232" s="40"/>
      <c r="O232" s="40"/>
      <c r="P232" s="40"/>
      <c r="Q232" s="739"/>
      <c r="R232" s="40"/>
      <c r="S232" s="40"/>
      <c r="T232" s="40"/>
      <c r="U232" s="40"/>
      <c r="V232" s="40"/>
      <c r="W232" s="40"/>
      <c r="X232" s="40"/>
      <c r="Y232" s="40"/>
      <c r="Z232" s="40"/>
      <c r="AA232" s="40"/>
      <c r="AB232" s="40"/>
      <c r="AC232" s="40"/>
      <c r="AD232" s="40"/>
      <c r="AE232" s="40"/>
      <c r="AF232" s="40"/>
      <c r="AG232" s="40"/>
      <c r="AH232" s="739"/>
    </row>
    <row r="233" ht="21.0" customHeight="1">
      <c r="A233" s="40"/>
      <c r="B233" s="40"/>
      <c r="C233" s="40"/>
      <c r="D233" s="40"/>
      <c r="E233" s="40"/>
      <c r="F233" s="40"/>
      <c r="G233" s="40"/>
      <c r="H233" s="40"/>
      <c r="I233" s="40"/>
      <c r="J233" s="40"/>
      <c r="K233" s="40"/>
      <c r="L233" s="40"/>
      <c r="M233" s="40"/>
      <c r="N233" s="40"/>
      <c r="O233" s="40"/>
      <c r="P233" s="40"/>
      <c r="Q233" s="739"/>
      <c r="R233" s="40"/>
      <c r="S233" s="40"/>
      <c r="T233" s="40"/>
      <c r="U233" s="40"/>
      <c r="V233" s="40"/>
      <c r="W233" s="40"/>
      <c r="X233" s="40"/>
      <c r="Y233" s="40"/>
      <c r="Z233" s="40"/>
      <c r="AA233" s="40"/>
      <c r="AB233" s="40"/>
      <c r="AC233" s="40"/>
      <c r="AD233" s="40"/>
      <c r="AE233" s="40"/>
      <c r="AF233" s="40"/>
      <c r="AG233" s="40"/>
      <c r="AH233" s="739"/>
    </row>
    <row r="234" ht="21.0" customHeight="1">
      <c r="A234" s="40"/>
      <c r="B234" s="40"/>
      <c r="C234" s="40"/>
      <c r="D234" s="40"/>
      <c r="E234" s="40"/>
      <c r="F234" s="40"/>
      <c r="G234" s="40"/>
      <c r="H234" s="40"/>
      <c r="I234" s="40"/>
      <c r="J234" s="40"/>
      <c r="K234" s="40"/>
      <c r="L234" s="40"/>
      <c r="M234" s="40"/>
      <c r="N234" s="40"/>
      <c r="O234" s="40"/>
      <c r="P234" s="40"/>
      <c r="Q234" s="739"/>
      <c r="R234" s="40"/>
      <c r="S234" s="40"/>
      <c r="T234" s="40"/>
      <c r="U234" s="40"/>
      <c r="V234" s="40"/>
      <c r="W234" s="40"/>
      <c r="X234" s="40"/>
      <c r="Y234" s="40"/>
      <c r="Z234" s="40"/>
      <c r="AA234" s="40"/>
      <c r="AB234" s="40"/>
      <c r="AC234" s="40"/>
      <c r="AD234" s="40"/>
      <c r="AE234" s="40"/>
      <c r="AF234" s="40"/>
      <c r="AG234" s="40"/>
      <c r="AH234" s="739"/>
    </row>
    <row r="235" ht="21.0" customHeight="1">
      <c r="A235" s="40"/>
      <c r="B235" s="40"/>
      <c r="C235" s="40"/>
      <c r="D235" s="40"/>
      <c r="E235" s="40"/>
      <c r="F235" s="40"/>
      <c r="G235" s="40"/>
      <c r="H235" s="40"/>
      <c r="I235" s="40"/>
      <c r="J235" s="40"/>
      <c r="K235" s="40"/>
      <c r="L235" s="40"/>
      <c r="M235" s="40"/>
      <c r="N235" s="40"/>
      <c r="O235" s="40"/>
      <c r="P235" s="40"/>
      <c r="Q235" s="739"/>
      <c r="R235" s="40"/>
      <c r="S235" s="40"/>
      <c r="T235" s="40"/>
      <c r="U235" s="40"/>
      <c r="V235" s="40"/>
      <c r="W235" s="40"/>
      <c r="X235" s="40"/>
      <c r="Y235" s="40"/>
      <c r="Z235" s="40"/>
      <c r="AA235" s="40"/>
      <c r="AB235" s="40"/>
      <c r="AC235" s="40"/>
      <c r="AD235" s="40"/>
      <c r="AE235" s="40"/>
      <c r="AF235" s="40"/>
      <c r="AG235" s="40"/>
      <c r="AH235" s="739"/>
    </row>
    <row r="236" ht="21.0" customHeight="1">
      <c r="A236" s="40"/>
      <c r="B236" s="40"/>
      <c r="C236" s="40"/>
      <c r="D236" s="40"/>
      <c r="E236" s="40"/>
      <c r="F236" s="40"/>
      <c r="G236" s="40"/>
      <c r="H236" s="40"/>
      <c r="I236" s="40"/>
      <c r="J236" s="40"/>
      <c r="K236" s="40"/>
      <c r="L236" s="40"/>
      <c r="M236" s="40"/>
      <c r="N236" s="40"/>
      <c r="O236" s="40"/>
      <c r="P236" s="40"/>
      <c r="Q236" s="739"/>
      <c r="R236" s="40"/>
      <c r="S236" s="40"/>
      <c r="T236" s="40"/>
      <c r="U236" s="40"/>
      <c r="V236" s="40"/>
      <c r="W236" s="40"/>
      <c r="X236" s="40"/>
      <c r="Y236" s="40"/>
      <c r="Z236" s="40"/>
      <c r="AA236" s="40"/>
      <c r="AB236" s="40"/>
      <c r="AC236" s="40"/>
      <c r="AD236" s="40"/>
      <c r="AE236" s="40"/>
      <c r="AF236" s="40"/>
      <c r="AG236" s="40"/>
      <c r="AH236" s="739"/>
    </row>
    <row r="237" ht="21.0" customHeight="1">
      <c r="A237" s="40"/>
      <c r="B237" s="40"/>
      <c r="C237" s="40"/>
      <c r="D237" s="40"/>
      <c r="E237" s="40"/>
      <c r="F237" s="40"/>
      <c r="G237" s="40"/>
      <c r="H237" s="40"/>
      <c r="I237" s="40"/>
      <c r="J237" s="40"/>
      <c r="K237" s="40"/>
      <c r="L237" s="40"/>
      <c r="M237" s="40"/>
      <c r="N237" s="40"/>
      <c r="O237" s="40"/>
      <c r="P237" s="40"/>
      <c r="Q237" s="739"/>
      <c r="R237" s="40"/>
      <c r="S237" s="40"/>
      <c r="T237" s="40"/>
      <c r="U237" s="40"/>
      <c r="V237" s="40"/>
      <c r="W237" s="40"/>
      <c r="X237" s="40"/>
      <c r="Y237" s="40"/>
      <c r="Z237" s="40"/>
      <c r="AA237" s="40"/>
      <c r="AB237" s="40"/>
      <c r="AC237" s="40"/>
      <c r="AD237" s="40"/>
      <c r="AE237" s="40"/>
      <c r="AF237" s="40"/>
      <c r="AG237" s="40"/>
      <c r="AH237" s="739"/>
    </row>
    <row r="238" ht="21.0" customHeight="1">
      <c r="A238" s="40"/>
      <c r="B238" s="40"/>
      <c r="C238" s="40"/>
      <c r="D238" s="40"/>
      <c r="E238" s="40"/>
      <c r="F238" s="40"/>
      <c r="G238" s="40"/>
      <c r="H238" s="40"/>
      <c r="I238" s="40"/>
      <c r="J238" s="40"/>
      <c r="K238" s="40"/>
      <c r="L238" s="40"/>
      <c r="M238" s="40"/>
      <c r="N238" s="40"/>
      <c r="O238" s="40"/>
      <c r="P238" s="40"/>
      <c r="Q238" s="739"/>
      <c r="R238" s="40"/>
      <c r="S238" s="40"/>
      <c r="T238" s="40"/>
      <c r="U238" s="40"/>
      <c r="V238" s="40"/>
      <c r="W238" s="40"/>
      <c r="X238" s="40"/>
      <c r="Y238" s="40"/>
      <c r="Z238" s="40"/>
      <c r="AA238" s="40"/>
      <c r="AB238" s="40"/>
      <c r="AC238" s="40"/>
      <c r="AD238" s="40"/>
      <c r="AE238" s="40"/>
      <c r="AF238" s="40"/>
      <c r="AG238" s="40"/>
      <c r="AH238" s="739"/>
    </row>
    <row r="239" ht="21.0" customHeight="1">
      <c r="A239" s="40"/>
      <c r="B239" s="40"/>
      <c r="C239" s="40"/>
      <c r="D239" s="40"/>
      <c r="E239" s="40"/>
      <c r="F239" s="40"/>
      <c r="G239" s="40"/>
      <c r="H239" s="40"/>
      <c r="I239" s="40"/>
      <c r="J239" s="40"/>
      <c r="K239" s="40"/>
      <c r="L239" s="40"/>
      <c r="M239" s="40"/>
      <c r="N239" s="40"/>
      <c r="O239" s="40"/>
      <c r="P239" s="40"/>
      <c r="Q239" s="739"/>
      <c r="R239" s="40"/>
      <c r="S239" s="40"/>
      <c r="T239" s="40"/>
      <c r="U239" s="40"/>
      <c r="V239" s="40"/>
      <c r="W239" s="40"/>
      <c r="X239" s="40"/>
      <c r="Y239" s="40"/>
      <c r="Z239" s="40"/>
      <c r="AA239" s="40"/>
      <c r="AB239" s="40"/>
      <c r="AC239" s="40"/>
      <c r="AD239" s="40"/>
      <c r="AE239" s="40"/>
      <c r="AF239" s="40"/>
      <c r="AG239" s="40"/>
      <c r="AH239" s="739"/>
    </row>
    <row r="240" ht="21.0" customHeight="1">
      <c r="A240" s="40"/>
      <c r="B240" s="40"/>
      <c r="C240" s="40"/>
      <c r="D240" s="40"/>
      <c r="E240" s="40"/>
      <c r="F240" s="40"/>
      <c r="G240" s="40"/>
      <c r="H240" s="40"/>
      <c r="I240" s="40"/>
      <c r="J240" s="40"/>
      <c r="K240" s="40"/>
      <c r="L240" s="40"/>
      <c r="M240" s="40"/>
      <c r="N240" s="40"/>
      <c r="O240" s="40"/>
      <c r="P240" s="40"/>
      <c r="Q240" s="739"/>
      <c r="R240" s="40"/>
      <c r="S240" s="40"/>
      <c r="T240" s="40"/>
      <c r="U240" s="40"/>
      <c r="V240" s="40"/>
      <c r="W240" s="40"/>
      <c r="X240" s="40"/>
      <c r="Y240" s="40"/>
      <c r="Z240" s="40"/>
      <c r="AA240" s="40"/>
      <c r="AB240" s="40"/>
      <c r="AC240" s="40"/>
      <c r="AD240" s="40"/>
      <c r="AE240" s="40"/>
      <c r="AF240" s="40"/>
      <c r="AG240" s="40"/>
      <c r="AH240" s="739"/>
    </row>
    <row r="241" ht="21.0" customHeight="1">
      <c r="A241" s="40"/>
      <c r="B241" s="40"/>
      <c r="C241" s="40"/>
      <c r="D241" s="40"/>
      <c r="E241" s="40"/>
      <c r="F241" s="40"/>
      <c r="G241" s="40"/>
      <c r="H241" s="40"/>
      <c r="I241" s="40"/>
      <c r="J241" s="40"/>
      <c r="K241" s="40"/>
      <c r="L241" s="40"/>
      <c r="M241" s="40"/>
      <c r="N241" s="40"/>
      <c r="O241" s="40"/>
      <c r="P241" s="40"/>
      <c r="Q241" s="739"/>
      <c r="R241" s="40"/>
      <c r="S241" s="40"/>
      <c r="T241" s="40"/>
      <c r="U241" s="40"/>
      <c r="V241" s="40"/>
      <c r="W241" s="40"/>
      <c r="X241" s="40"/>
      <c r="Y241" s="40"/>
      <c r="Z241" s="40"/>
      <c r="AA241" s="40"/>
      <c r="AB241" s="40"/>
      <c r="AC241" s="40"/>
      <c r="AD241" s="40"/>
      <c r="AE241" s="40"/>
      <c r="AF241" s="40"/>
      <c r="AG241" s="40"/>
      <c r="AH241" s="739"/>
    </row>
    <row r="242" ht="21.0" customHeight="1">
      <c r="A242" s="40"/>
      <c r="B242" s="40"/>
      <c r="C242" s="40"/>
      <c r="D242" s="40"/>
      <c r="E242" s="40"/>
      <c r="F242" s="40"/>
      <c r="G242" s="40"/>
      <c r="H242" s="40"/>
      <c r="I242" s="40"/>
      <c r="J242" s="40"/>
      <c r="K242" s="40"/>
      <c r="L242" s="40"/>
      <c r="M242" s="40"/>
      <c r="N242" s="40"/>
      <c r="O242" s="40"/>
      <c r="P242" s="40"/>
      <c r="Q242" s="739"/>
      <c r="R242" s="40"/>
      <c r="S242" s="40"/>
      <c r="T242" s="40"/>
      <c r="U242" s="40"/>
      <c r="V242" s="40"/>
      <c r="W242" s="40"/>
      <c r="X242" s="40"/>
      <c r="Y242" s="40"/>
      <c r="Z242" s="40"/>
      <c r="AA242" s="40"/>
      <c r="AB242" s="40"/>
      <c r="AC242" s="40"/>
      <c r="AD242" s="40"/>
      <c r="AE242" s="40"/>
      <c r="AF242" s="40"/>
      <c r="AG242" s="40"/>
      <c r="AH242" s="739"/>
    </row>
    <row r="243" ht="21.0" customHeight="1">
      <c r="A243" s="40"/>
      <c r="B243" s="40"/>
      <c r="C243" s="40"/>
      <c r="D243" s="40"/>
      <c r="E243" s="40"/>
      <c r="F243" s="40"/>
      <c r="G243" s="40"/>
      <c r="H243" s="40"/>
      <c r="I243" s="40"/>
      <c r="J243" s="40"/>
      <c r="K243" s="40"/>
      <c r="L243" s="40"/>
      <c r="M243" s="40"/>
      <c r="N243" s="40"/>
      <c r="O243" s="40"/>
      <c r="P243" s="40"/>
      <c r="Q243" s="739"/>
      <c r="R243" s="40"/>
      <c r="S243" s="40"/>
      <c r="T243" s="40"/>
      <c r="U243" s="40"/>
      <c r="V243" s="40"/>
      <c r="W243" s="40"/>
      <c r="X243" s="40"/>
      <c r="Y243" s="40"/>
      <c r="Z243" s="40"/>
      <c r="AA243" s="40"/>
      <c r="AB243" s="40"/>
      <c r="AC243" s="40"/>
      <c r="AD243" s="40"/>
      <c r="AE243" s="40"/>
      <c r="AF243" s="40"/>
      <c r="AG243" s="40"/>
      <c r="AH243" s="739"/>
    </row>
    <row r="244" ht="21.0" customHeight="1">
      <c r="A244" s="40"/>
      <c r="B244" s="40"/>
      <c r="C244" s="40"/>
      <c r="D244" s="40"/>
      <c r="E244" s="40"/>
      <c r="F244" s="40"/>
      <c r="G244" s="40"/>
      <c r="H244" s="40"/>
      <c r="I244" s="40"/>
      <c r="J244" s="40"/>
      <c r="K244" s="40"/>
      <c r="L244" s="40"/>
      <c r="M244" s="40"/>
      <c r="N244" s="40"/>
      <c r="O244" s="40"/>
      <c r="P244" s="40"/>
      <c r="Q244" s="739"/>
      <c r="R244" s="40"/>
      <c r="S244" s="40"/>
      <c r="T244" s="40"/>
      <c r="U244" s="40"/>
      <c r="V244" s="40"/>
      <c r="W244" s="40"/>
      <c r="X244" s="40"/>
      <c r="Y244" s="40"/>
      <c r="Z244" s="40"/>
      <c r="AA244" s="40"/>
      <c r="AB244" s="40"/>
      <c r="AC244" s="40"/>
      <c r="AD244" s="40"/>
      <c r="AE244" s="40"/>
      <c r="AF244" s="40"/>
      <c r="AG244" s="40"/>
      <c r="AH244" s="739"/>
    </row>
    <row r="245" ht="21.0" customHeight="1">
      <c r="A245" s="40"/>
      <c r="B245" s="40"/>
      <c r="C245" s="40"/>
      <c r="D245" s="40"/>
      <c r="E245" s="40"/>
      <c r="F245" s="40"/>
      <c r="G245" s="40"/>
      <c r="H245" s="40"/>
      <c r="I245" s="40"/>
      <c r="J245" s="40"/>
      <c r="K245" s="40"/>
      <c r="L245" s="40"/>
      <c r="M245" s="40"/>
      <c r="N245" s="40"/>
      <c r="O245" s="40"/>
      <c r="P245" s="40"/>
      <c r="Q245" s="739"/>
      <c r="R245" s="40"/>
      <c r="S245" s="40"/>
      <c r="T245" s="40"/>
      <c r="U245" s="40"/>
      <c r="V245" s="40"/>
      <c r="W245" s="40"/>
      <c r="X245" s="40"/>
      <c r="Y245" s="40"/>
      <c r="Z245" s="40"/>
      <c r="AA245" s="40"/>
      <c r="AB245" s="40"/>
      <c r="AC245" s="40"/>
      <c r="AD245" s="40"/>
      <c r="AE245" s="40"/>
      <c r="AF245" s="40"/>
      <c r="AG245" s="40"/>
      <c r="AH245" s="739"/>
    </row>
    <row r="246" ht="21.0" customHeight="1">
      <c r="A246" s="40"/>
      <c r="B246" s="40"/>
      <c r="C246" s="40"/>
      <c r="D246" s="40"/>
      <c r="E246" s="40"/>
      <c r="F246" s="40"/>
      <c r="G246" s="40"/>
      <c r="H246" s="40"/>
      <c r="I246" s="40"/>
      <c r="J246" s="40"/>
      <c r="K246" s="40"/>
      <c r="L246" s="40"/>
      <c r="M246" s="40"/>
      <c r="N246" s="40"/>
      <c r="O246" s="40"/>
      <c r="P246" s="40"/>
      <c r="Q246" s="739"/>
      <c r="R246" s="40"/>
      <c r="S246" s="40"/>
      <c r="T246" s="40"/>
      <c r="U246" s="40"/>
      <c r="V246" s="40"/>
      <c r="W246" s="40"/>
      <c r="X246" s="40"/>
      <c r="Y246" s="40"/>
      <c r="Z246" s="40"/>
      <c r="AA246" s="40"/>
      <c r="AB246" s="40"/>
      <c r="AC246" s="40"/>
      <c r="AD246" s="40"/>
      <c r="AE246" s="40"/>
      <c r="AF246" s="40"/>
      <c r="AG246" s="40"/>
      <c r="AH246" s="739"/>
    </row>
    <row r="247" ht="21.0" customHeight="1">
      <c r="A247" s="40"/>
      <c r="B247" s="40"/>
      <c r="C247" s="40"/>
      <c r="D247" s="40"/>
      <c r="E247" s="40"/>
      <c r="F247" s="40"/>
      <c r="G247" s="40"/>
      <c r="H247" s="40"/>
      <c r="I247" s="40"/>
      <c r="J247" s="40"/>
      <c r="K247" s="40"/>
      <c r="L247" s="40"/>
      <c r="M247" s="40"/>
      <c r="N247" s="40"/>
      <c r="O247" s="40"/>
      <c r="P247" s="40"/>
      <c r="Q247" s="739"/>
      <c r="R247" s="40"/>
      <c r="S247" s="40"/>
      <c r="T247" s="40"/>
      <c r="U247" s="40"/>
      <c r="V247" s="40"/>
      <c r="W247" s="40"/>
      <c r="X247" s="40"/>
      <c r="Y247" s="40"/>
      <c r="Z247" s="40"/>
      <c r="AA247" s="40"/>
      <c r="AB247" s="40"/>
      <c r="AC247" s="40"/>
      <c r="AD247" s="40"/>
      <c r="AE247" s="40"/>
      <c r="AF247" s="40"/>
      <c r="AG247" s="40"/>
      <c r="AH247" s="739"/>
    </row>
    <row r="248" ht="21.0" customHeight="1">
      <c r="A248" s="40"/>
      <c r="B248" s="40"/>
      <c r="C248" s="40"/>
      <c r="D248" s="40"/>
      <c r="E248" s="40"/>
      <c r="F248" s="40"/>
      <c r="G248" s="40"/>
      <c r="H248" s="40"/>
      <c r="I248" s="40"/>
      <c r="J248" s="40"/>
      <c r="K248" s="40"/>
      <c r="L248" s="40"/>
      <c r="M248" s="40"/>
      <c r="N248" s="40"/>
      <c r="O248" s="40"/>
      <c r="P248" s="40"/>
      <c r="Q248" s="739"/>
      <c r="R248" s="40"/>
      <c r="S248" s="40"/>
      <c r="T248" s="40"/>
      <c r="U248" s="40"/>
      <c r="V248" s="40"/>
      <c r="W248" s="40"/>
      <c r="X248" s="40"/>
      <c r="Y248" s="40"/>
      <c r="Z248" s="40"/>
      <c r="AA248" s="40"/>
      <c r="AB248" s="40"/>
      <c r="AC248" s="40"/>
      <c r="AD248" s="40"/>
      <c r="AE248" s="40"/>
      <c r="AF248" s="40"/>
      <c r="AG248" s="40"/>
      <c r="AH248" s="739"/>
    </row>
    <row r="249" ht="21.0" customHeight="1">
      <c r="A249" s="40"/>
      <c r="B249" s="40"/>
      <c r="C249" s="40"/>
      <c r="D249" s="40"/>
      <c r="E249" s="40"/>
      <c r="F249" s="40"/>
      <c r="G249" s="40"/>
      <c r="H249" s="40"/>
      <c r="I249" s="40"/>
      <c r="J249" s="40"/>
      <c r="K249" s="40"/>
      <c r="L249" s="40"/>
      <c r="M249" s="40"/>
      <c r="N249" s="40"/>
      <c r="O249" s="40"/>
      <c r="P249" s="40"/>
      <c r="Q249" s="739"/>
      <c r="R249" s="40"/>
      <c r="S249" s="40"/>
      <c r="T249" s="40"/>
      <c r="U249" s="40"/>
      <c r="V249" s="40"/>
      <c r="W249" s="40"/>
      <c r="X249" s="40"/>
      <c r="Y249" s="40"/>
      <c r="Z249" s="40"/>
      <c r="AA249" s="40"/>
      <c r="AB249" s="40"/>
      <c r="AC249" s="40"/>
      <c r="AD249" s="40"/>
      <c r="AE249" s="40"/>
      <c r="AF249" s="40"/>
      <c r="AG249" s="40"/>
      <c r="AH249" s="739"/>
    </row>
    <row r="250" ht="21.0" customHeight="1">
      <c r="A250" s="40"/>
      <c r="B250" s="40"/>
      <c r="C250" s="40"/>
      <c r="D250" s="40"/>
      <c r="E250" s="40"/>
      <c r="F250" s="40"/>
      <c r="G250" s="40"/>
      <c r="H250" s="40"/>
      <c r="I250" s="40"/>
      <c r="J250" s="40"/>
      <c r="K250" s="40"/>
      <c r="L250" s="40"/>
      <c r="M250" s="40"/>
      <c r="N250" s="40"/>
      <c r="O250" s="40"/>
      <c r="P250" s="40"/>
      <c r="Q250" s="739"/>
      <c r="R250" s="40"/>
      <c r="S250" s="40"/>
      <c r="T250" s="40"/>
      <c r="U250" s="40"/>
      <c r="V250" s="40"/>
      <c r="W250" s="40"/>
      <c r="X250" s="40"/>
      <c r="Y250" s="40"/>
      <c r="Z250" s="40"/>
      <c r="AA250" s="40"/>
      <c r="AB250" s="40"/>
      <c r="AC250" s="40"/>
      <c r="AD250" s="40"/>
      <c r="AE250" s="40"/>
      <c r="AF250" s="40"/>
      <c r="AG250" s="40"/>
      <c r="AH250" s="739"/>
    </row>
    <row r="251" ht="21.0" customHeight="1">
      <c r="A251" s="40"/>
      <c r="B251" s="40"/>
      <c r="C251" s="40"/>
      <c r="D251" s="40"/>
      <c r="E251" s="40"/>
      <c r="F251" s="40"/>
      <c r="G251" s="40"/>
      <c r="H251" s="40"/>
      <c r="I251" s="40"/>
      <c r="J251" s="40"/>
      <c r="K251" s="40"/>
      <c r="L251" s="40"/>
      <c r="M251" s="40"/>
      <c r="N251" s="40"/>
      <c r="O251" s="40"/>
      <c r="P251" s="40"/>
      <c r="Q251" s="739"/>
      <c r="R251" s="40"/>
      <c r="S251" s="40"/>
      <c r="T251" s="40"/>
      <c r="U251" s="40"/>
      <c r="V251" s="40"/>
      <c r="W251" s="40"/>
      <c r="X251" s="40"/>
      <c r="Y251" s="40"/>
      <c r="Z251" s="40"/>
      <c r="AA251" s="40"/>
      <c r="AB251" s="40"/>
      <c r="AC251" s="40"/>
      <c r="AD251" s="40"/>
      <c r="AE251" s="40"/>
      <c r="AF251" s="40"/>
      <c r="AG251" s="40"/>
      <c r="AH251" s="739"/>
    </row>
    <row r="252" ht="21.0" customHeight="1">
      <c r="A252" s="40"/>
      <c r="B252" s="40"/>
      <c r="C252" s="40"/>
      <c r="D252" s="40"/>
      <c r="E252" s="40"/>
      <c r="F252" s="40"/>
      <c r="G252" s="40"/>
      <c r="H252" s="40"/>
      <c r="I252" s="40"/>
      <c r="J252" s="40"/>
      <c r="K252" s="40"/>
      <c r="L252" s="40"/>
      <c r="M252" s="40"/>
      <c r="N252" s="40"/>
      <c r="O252" s="40"/>
      <c r="P252" s="40"/>
      <c r="Q252" s="739"/>
      <c r="R252" s="40"/>
      <c r="S252" s="40"/>
      <c r="T252" s="40"/>
      <c r="U252" s="40"/>
      <c r="V252" s="40"/>
      <c r="W252" s="40"/>
      <c r="X252" s="40"/>
      <c r="Y252" s="40"/>
      <c r="Z252" s="40"/>
      <c r="AA252" s="40"/>
      <c r="AB252" s="40"/>
      <c r="AC252" s="40"/>
      <c r="AD252" s="40"/>
      <c r="AE252" s="40"/>
      <c r="AF252" s="40"/>
      <c r="AG252" s="40"/>
      <c r="AH252" s="739"/>
    </row>
    <row r="253" ht="21.0" customHeight="1">
      <c r="A253" s="40"/>
      <c r="B253" s="40"/>
      <c r="C253" s="40"/>
      <c r="D253" s="40"/>
      <c r="E253" s="40"/>
      <c r="F253" s="40"/>
      <c r="G253" s="40"/>
      <c r="H253" s="40"/>
      <c r="I253" s="40"/>
      <c r="J253" s="40"/>
      <c r="K253" s="40"/>
      <c r="L253" s="40"/>
      <c r="M253" s="40"/>
      <c r="N253" s="40"/>
      <c r="O253" s="40"/>
      <c r="P253" s="40"/>
      <c r="Q253" s="739"/>
      <c r="R253" s="40"/>
      <c r="S253" s="40"/>
      <c r="T253" s="40"/>
      <c r="U253" s="40"/>
      <c r="V253" s="40"/>
      <c r="W253" s="40"/>
      <c r="X253" s="40"/>
      <c r="Y253" s="40"/>
      <c r="Z253" s="40"/>
      <c r="AA253" s="40"/>
      <c r="AB253" s="40"/>
      <c r="AC253" s="40"/>
      <c r="AD253" s="40"/>
      <c r="AE253" s="40"/>
      <c r="AF253" s="40"/>
      <c r="AG253" s="40"/>
      <c r="AH253" s="739"/>
    </row>
    <row r="254" ht="21.0" customHeight="1">
      <c r="A254" s="40"/>
      <c r="B254" s="40"/>
      <c r="C254" s="40"/>
      <c r="D254" s="40"/>
      <c r="E254" s="40"/>
      <c r="F254" s="40"/>
      <c r="G254" s="40"/>
      <c r="H254" s="40"/>
      <c r="I254" s="40"/>
      <c r="J254" s="40"/>
      <c r="K254" s="40"/>
      <c r="L254" s="40"/>
      <c r="M254" s="40"/>
      <c r="N254" s="40"/>
      <c r="O254" s="40"/>
      <c r="P254" s="40"/>
      <c r="Q254" s="739"/>
      <c r="R254" s="40"/>
      <c r="S254" s="40"/>
      <c r="T254" s="40"/>
      <c r="U254" s="40"/>
      <c r="V254" s="40"/>
      <c r="W254" s="40"/>
      <c r="X254" s="40"/>
      <c r="Y254" s="40"/>
      <c r="Z254" s="40"/>
      <c r="AA254" s="40"/>
      <c r="AB254" s="40"/>
      <c r="AC254" s="40"/>
      <c r="AD254" s="40"/>
      <c r="AE254" s="40"/>
      <c r="AF254" s="40"/>
      <c r="AG254" s="40"/>
      <c r="AH254" s="739"/>
    </row>
    <row r="255" ht="21.0" customHeight="1">
      <c r="A255" s="40"/>
      <c r="B255" s="40"/>
      <c r="C255" s="40"/>
      <c r="D255" s="40"/>
      <c r="E255" s="40"/>
      <c r="F255" s="40"/>
      <c r="G255" s="40"/>
      <c r="H255" s="40"/>
      <c r="I255" s="40"/>
      <c r="J255" s="40"/>
      <c r="K255" s="40"/>
      <c r="L255" s="40"/>
      <c r="M255" s="40"/>
      <c r="N255" s="40"/>
      <c r="O255" s="40"/>
      <c r="P255" s="40"/>
      <c r="Q255" s="739"/>
      <c r="R255" s="40"/>
      <c r="S255" s="40"/>
      <c r="T255" s="40"/>
      <c r="U255" s="40"/>
      <c r="V255" s="40"/>
      <c r="W255" s="40"/>
      <c r="X255" s="40"/>
      <c r="Y255" s="40"/>
      <c r="Z255" s="40"/>
      <c r="AA255" s="40"/>
      <c r="AB255" s="40"/>
      <c r="AC255" s="40"/>
      <c r="AD255" s="40"/>
      <c r="AE255" s="40"/>
      <c r="AF255" s="40"/>
      <c r="AG255" s="40"/>
      <c r="AH255" s="739"/>
    </row>
    <row r="256" ht="21.0" customHeight="1">
      <c r="A256" s="40"/>
      <c r="B256" s="40"/>
      <c r="C256" s="40"/>
      <c r="D256" s="40"/>
      <c r="E256" s="40"/>
      <c r="F256" s="40"/>
      <c r="G256" s="40"/>
      <c r="H256" s="40"/>
      <c r="I256" s="40"/>
      <c r="J256" s="40"/>
      <c r="K256" s="40"/>
      <c r="L256" s="40"/>
      <c r="M256" s="40"/>
      <c r="N256" s="40"/>
      <c r="O256" s="40"/>
      <c r="P256" s="40"/>
      <c r="Q256" s="739"/>
      <c r="R256" s="40"/>
      <c r="S256" s="40"/>
      <c r="T256" s="40"/>
      <c r="U256" s="40"/>
      <c r="V256" s="40"/>
      <c r="W256" s="40"/>
      <c r="X256" s="40"/>
      <c r="Y256" s="40"/>
      <c r="Z256" s="40"/>
      <c r="AA256" s="40"/>
      <c r="AB256" s="40"/>
      <c r="AC256" s="40"/>
      <c r="AD256" s="40"/>
      <c r="AE256" s="40"/>
      <c r="AF256" s="40"/>
      <c r="AG256" s="40"/>
      <c r="AH256" s="739"/>
    </row>
    <row r="257" ht="21.0" customHeight="1">
      <c r="A257" s="40"/>
      <c r="B257" s="40"/>
      <c r="C257" s="40"/>
      <c r="D257" s="40"/>
      <c r="E257" s="40"/>
      <c r="F257" s="40"/>
      <c r="G257" s="40"/>
      <c r="H257" s="40"/>
      <c r="I257" s="40"/>
      <c r="J257" s="40"/>
      <c r="K257" s="40"/>
      <c r="L257" s="40"/>
      <c r="M257" s="40"/>
      <c r="N257" s="40"/>
      <c r="O257" s="40"/>
      <c r="P257" s="40"/>
      <c r="Q257" s="739"/>
      <c r="R257" s="40"/>
      <c r="S257" s="40"/>
      <c r="T257" s="40"/>
      <c r="U257" s="40"/>
      <c r="V257" s="40"/>
      <c r="W257" s="40"/>
      <c r="X257" s="40"/>
      <c r="Y257" s="40"/>
      <c r="Z257" s="40"/>
      <c r="AA257" s="40"/>
      <c r="AB257" s="40"/>
      <c r="AC257" s="40"/>
      <c r="AD257" s="40"/>
      <c r="AE257" s="40"/>
      <c r="AF257" s="40"/>
      <c r="AG257" s="40"/>
      <c r="AH257" s="739"/>
    </row>
    <row r="258" ht="21.0" customHeight="1">
      <c r="A258" s="40"/>
      <c r="B258" s="40"/>
      <c r="C258" s="40"/>
      <c r="D258" s="40"/>
      <c r="E258" s="40"/>
      <c r="F258" s="40"/>
      <c r="G258" s="40"/>
      <c r="H258" s="40"/>
      <c r="I258" s="40"/>
      <c r="J258" s="40"/>
      <c r="K258" s="40"/>
      <c r="L258" s="40"/>
      <c r="M258" s="40"/>
      <c r="N258" s="40"/>
      <c r="O258" s="40"/>
      <c r="P258" s="40"/>
      <c r="Q258" s="739"/>
      <c r="R258" s="40"/>
      <c r="S258" s="40"/>
      <c r="T258" s="40"/>
      <c r="U258" s="40"/>
      <c r="V258" s="40"/>
      <c r="W258" s="40"/>
      <c r="X258" s="40"/>
      <c r="Y258" s="40"/>
      <c r="Z258" s="40"/>
      <c r="AA258" s="40"/>
      <c r="AB258" s="40"/>
      <c r="AC258" s="40"/>
      <c r="AD258" s="40"/>
      <c r="AE258" s="40"/>
      <c r="AF258" s="40"/>
      <c r="AG258" s="40"/>
      <c r="AH258" s="739"/>
    </row>
    <row r="259" ht="21.0" customHeight="1">
      <c r="A259" s="40"/>
      <c r="B259" s="40"/>
      <c r="C259" s="40"/>
      <c r="D259" s="40"/>
      <c r="E259" s="40"/>
      <c r="F259" s="40"/>
      <c r="G259" s="40"/>
      <c r="H259" s="40"/>
      <c r="I259" s="40"/>
      <c r="J259" s="40"/>
      <c r="K259" s="40"/>
      <c r="L259" s="40"/>
      <c r="M259" s="40"/>
      <c r="N259" s="40"/>
      <c r="O259" s="40"/>
      <c r="P259" s="40"/>
      <c r="Q259" s="739"/>
      <c r="R259" s="40"/>
      <c r="S259" s="40"/>
      <c r="T259" s="40"/>
      <c r="U259" s="40"/>
      <c r="V259" s="40"/>
      <c r="W259" s="40"/>
      <c r="X259" s="40"/>
      <c r="Y259" s="40"/>
      <c r="Z259" s="40"/>
      <c r="AA259" s="40"/>
      <c r="AB259" s="40"/>
      <c r="AC259" s="40"/>
      <c r="AD259" s="40"/>
      <c r="AE259" s="40"/>
      <c r="AF259" s="40"/>
      <c r="AG259" s="40"/>
      <c r="AH259" s="739"/>
    </row>
    <row r="260" ht="21.0" customHeight="1">
      <c r="A260" s="40"/>
      <c r="B260" s="40"/>
      <c r="C260" s="40"/>
      <c r="D260" s="40"/>
      <c r="E260" s="40"/>
      <c r="F260" s="40"/>
      <c r="G260" s="40"/>
      <c r="H260" s="40"/>
      <c r="I260" s="40"/>
      <c r="J260" s="40"/>
      <c r="K260" s="40"/>
      <c r="L260" s="40"/>
      <c r="M260" s="40"/>
      <c r="N260" s="40"/>
      <c r="O260" s="40"/>
      <c r="P260" s="40"/>
      <c r="Q260" s="739"/>
      <c r="R260" s="40"/>
      <c r="S260" s="40"/>
      <c r="T260" s="40"/>
      <c r="U260" s="40"/>
      <c r="V260" s="40"/>
      <c r="W260" s="40"/>
      <c r="X260" s="40"/>
      <c r="Y260" s="40"/>
      <c r="Z260" s="40"/>
      <c r="AA260" s="40"/>
      <c r="AB260" s="40"/>
      <c r="AC260" s="40"/>
      <c r="AD260" s="40"/>
      <c r="AE260" s="40"/>
      <c r="AF260" s="40"/>
      <c r="AG260" s="40"/>
      <c r="AH260" s="739"/>
    </row>
    <row r="261" ht="21.0" customHeight="1">
      <c r="A261" s="40"/>
      <c r="B261" s="40"/>
      <c r="C261" s="40"/>
      <c r="D261" s="40"/>
      <c r="E261" s="40"/>
      <c r="F261" s="40"/>
      <c r="G261" s="40"/>
      <c r="H261" s="40"/>
      <c r="I261" s="40"/>
      <c r="J261" s="40"/>
      <c r="K261" s="40"/>
      <c r="L261" s="40"/>
      <c r="M261" s="40"/>
      <c r="N261" s="40"/>
      <c r="O261" s="40"/>
      <c r="P261" s="40"/>
      <c r="Q261" s="739"/>
      <c r="R261" s="40"/>
      <c r="S261" s="40"/>
      <c r="T261" s="40"/>
      <c r="U261" s="40"/>
      <c r="V261" s="40"/>
      <c r="W261" s="40"/>
      <c r="X261" s="40"/>
      <c r="Y261" s="40"/>
      <c r="Z261" s="40"/>
      <c r="AA261" s="40"/>
      <c r="AB261" s="40"/>
      <c r="AC261" s="40"/>
      <c r="AD261" s="40"/>
      <c r="AE261" s="40"/>
      <c r="AF261" s="40"/>
      <c r="AG261" s="40"/>
      <c r="AH261" s="739"/>
    </row>
    <row r="262" ht="21.0" customHeight="1">
      <c r="A262" s="40"/>
      <c r="B262" s="40"/>
      <c r="C262" s="40"/>
      <c r="D262" s="40"/>
      <c r="E262" s="40"/>
      <c r="F262" s="40"/>
      <c r="G262" s="40"/>
      <c r="H262" s="40"/>
      <c r="I262" s="40"/>
      <c r="J262" s="40"/>
      <c r="K262" s="40"/>
      <c r="L262" s="40"/>
      <c r="M262" s="40"/>
      <c r="N262" s="40"/>
      <c r="O262" s="40"/>
      <c r="P262" s="40"/>
      <c r="Q262" s="739"/>
      <c r="R262" s="40"/>
      <c r="S262" s="40"/>
      <c r="T262" s="40"/>
      <c r="U262" s="40"/>
      <c r="V262" s="40"/>
      <c r="W262" s="40"/>
      <c r="X262" s="40"/>
      <c r="Y262" s="40"/>
      <c r="Z262" s="40"/>
      <c r="AA262" s="40"/>
      <c r="AB262" s="40"/>
      <c r="AC262" s="40"/>
      <c r="AD262" s="40"/>
      <c r="AE262" s="40"/>
      <c r="AF262" s="40"/>
      <c r="AG262" s="40"/>
      <c r="AH262" s="739"/>
    </row>
    <row r="263" ht="21.0" customHeight="1">
      <c r="A263" s="40"/>
      <c r="B263" s="40"/>
      <c r="C263" s="40"/>
      <c r="D263" s="40"/>
      <c r="E263" s="40"/>
      <c r="F263" s="40"/>
      <c r="G263" s="40"/>
      <c r="H263" s="40"/>
      <c r="I263" s="40"/>
      <c r="J263" s="40"/>
      <c r="K263" s="40"/>
      <c r="L263" s="40"/>
      <c r="M263" s="40"/>
      <c r="N263" s="40"/>
      <c r="O263" s="40"/>
      <c r="P263" s="40"/>
      <c r="Q263" s="739"/>
      <c r="R263" s="40"/>
      <c r="S263" s="40"/>
      <c r="T263" s="40"/>
      <c r="U263" s="40"/>
      <c r="V263" s="40"/>
      <c r="W263" s="40"/>
      <c r="X263" s="40"/>
      <c r="Y263" s="40"/>
      <c r="Z263" s="40"/>
      <c r="AA263" s="40"/>
      <c r="AB263" s="40"/>
      <c r="AC263" s="40"/>
      <c r="AD263" s="40"/>
      <c r="AE263" s="40"/>
      <c r="AF263" s="40"/>
      <c r="AG263" s="40"/>
      <c r="AH263" s="739"/>
    </row>
    <row r="264" ht="21.0" customHeight="1">
      <c r="A264" s="40"/>
      <c r="B264" s="40"/>
      <c r="C264" s="40"/>
      <c r="D264" s="40"/>
      <c r="E264" s="40"/>
      <c r="F264" s="40"/>
      <c r="G264" s="40"/>
      <c r="H264" s="40"/>
      <c r="I264" s="40"/>
      <c r="J264" s="40"/>
      <c r="K264" s="40"/>
      <c r="L264" s="40"/>
      <c r="M264" s="40"/>
      <c r="N264" s="40"/>
      <c r="O264" s="40"/>
      <c r="P264" s="40"/>
      <c r="Q264" s="739"/>
      <c r="R264" s="40"/>
      <c r="S264" s="40"/>
      <c r="T264" s="40"/>
      <c r="U264" s="40"/>
      <c r="V264" s="40"/>
      <c r="W264" s="40"/>
      <c r="X264" s="40"/>
      <c r="Y264" s="40"/>
      <c r="Z264" s="40"/>
      <c r="AA264" s="40"/>
      <c r="AB264" s="40"/>
      <c r="AC264" s="40"/>
      <c r="AD264" s="40"/>
      <c r="AE264" s="40"/>
      <c r="AF264" s="40"/>
      <c r="AG264" s="40"/>
      <c r="AH264" s="739"/>
    </row>
    <row r="265" ht="21.0" customHeight="1">
      <c r="A265" s="40"/>
      <c r="B265" s="40"/>
      <c r="C265" s="40"/>
      <c r="D265" s="40"/>
      <c r="E265" s="40"/>
      <c r="F265" s="40"/>
      <c r="G265" s="40"/>
      <c r="H265" s="40"/>
      <c r="I265" s="40"/>
      <c r="J265" s="40"/>
      <c r="K265" s="40"/>
      <c r="L265" s="40"/>
      <c r="M265" s="40"/>
      <c r="N265" s="40"/>
      <c r="O265" s="40"/>
      <c r="P265" s="40"/>
      <c r="Q265" s="739"/>
      <c r="R265" s="40"/>
      <c r="S265" s="40"/>
      <c r="T265" s="40"/>
      <c r="U265" s="40"/>
      <c r="V265" s="40"/>
      <c r="W265" s="40"/>
      <c r="X265" s="40"/>
      <c r="Y265" s="40"/>
      <c r="Z265" s="40"/>
      <c r="AA265" s="40"/>
      <c r="AB265" s="40"/>
      <c r="AC265" s="40"/>
      <c r="AD265" s="40"/>
      <c r="AE265" s="40"/>
      <c r="AF265" s="40"/>
      <c r="AG265" s="40"/>
      <c r="AH265" s="739"/>
    </row>
    <row r="266" ht="21.0" customHeight="1">
      <c r="A266" s="40"/>
      <c r="B266" s="40"/>
      <c r="C266" s="40"/>
      <c r="D266" s="40"/>
      <c r="E266" s="40"/>
      <c r="F266" s="40"/>
      <c r="G266" s="40"/>
      <c r="H266" s="40"/>
      <c r="I266" s="40"/>
      <c r="J266" s="40"/>
      <c r="K266" s="40"/>
      <c r="L266" s="40"/>
      <c r="M266" s="40"/>
      <c r="N266" s="40"/>
      <c r="O266" s="40"/>
      <c r="P266" s="40"/>
      <c r="Q266" s="739"/>
      <c r="R266" s="40"/>
      <c r="S266" s="40"/>
      <c r="T266" s="40"/>
      <c r="U266" s="40"/>
      <c r="V266" s="40"/>
      <c r="W266" s="40"/>
      <c r="X266" s="40"/>
      <c r="Y266" s="40"/>
      <c r="Z266" s="40"/>
      <c r="AA266" s="40"/>
      <c r="AB266" s="40"/>
      <c r="AC266" s="40"/>
      <c r="AD266" s="40"/>
      <c r="AE266" s="40"/>
      <c r="AF266" s="40"/>
      <c r="AG266" s="40"/>
      <c r="AH266" s="739"/>
    </row>
    <row r="267" ht="21.0" customHeight="1">
      <c r="A267" s="40"/>
      <c r="B267" s="40"/>
      <c r="C267" s="40"/>
      <c r="D267" s="40"/>
      <c r="E267" s="40"/>
      <c r="F267" s="40"/>
      <c r="G267" s="40"/>
      <c r="H267" s="40"/>
      <c r="I267" s="40"/>
      <c r="J267" s="40"/>
      <c r="K267" s="40"/>
      <c r="L267" s="40"/>
      <c r="M267" s="40"/>
      <c r="N267" s="40"/>
      <c r="O267" s="40"/>
      <c r="P267" s="40"/>
      <c r="Q267" s="739"/>
      <c r="R267" s="40"/>
      <c r="S267" s="40"/>
      <c r="T267" s="40"/>
      <c r="U267" s="40"/>
      <c r="V267" s="40"/>
      <c r="W267" s="40"/>
      <c r="X267" s="40"/>
      <c r="Y267" s="40"/>
      <c r="Z267" s="40"/>
      <c r="AA267" s="40"/>
      <c r="AB267" s="40"/>
      <c r="AC267" s="40"/>
      <c r="AD267" s="40"/>
      <c r="AE267" s="40"/>
      <c r="AF267" s="40"/>
      <c r="AG267" s="40"/>
      <c r="AH267" s="739"/>
    </row>
    <row r="268" ht="21.0" customHeight="1">
      <c r="A268" s="40"/>
      <c r="B268" s="40"/>
      <c r="C268" s="40"/>
      <c r="D268" s="40"/>
      <c r="E268" s="40"/>
      <c r="F268" s="40"/>
      <c r="G268" s="40"/>
      <c r="H268" s="40"/>
      <c r="I268" s="40"/>
      <c r="J268" s="40"/>
      <c r="K268" s="40"/>
      <c r="L268" s="40"/>
      <c r="M268" s="40"/>
      <c r="N268" s="40"/>
      <c r="O268" s="40"/>
      <c r="P268" s="40"/>
      <c r="Q268" s="739"/>
      <c r="R268" s="40"/>
      <c r="S268" s="40"/>
      <c r="T268" s="40"/>
      <c r="U268" s="40"/>
      <c r="V268" s="40"/>
      <c r="W268" s="40"/>
      <c r="X268" s="40"/>
      <c r="Y268" s="40"/>
      <c r="Z268" s="40"/>
      <c r="AA268" s="40"/>
      <c r="AB268" s="40"/>
      <c r="AC268" s="40"/>
      <c r="AD268" s="40"/>
      <c r="AE268" s="40"/>
      <c r="AF268" s="40"/>
      <c r="AG268" s="40"/>
      <c r="AH268" s="739"/>
    </row>
    <row r="269" ht="21.0" customHeight="1">
      <c r="A269" s="40"/>
      <c r="B269" s="40"/>
      <c r="C269" s="40"/>
      <c r="D269" s="40"/>
      <c r="E269" s="40"/>
      <c r="F269" s="40"/>
      <c r="G269" s="40"/>
      <c r="H269" s="40"/>
      <c r="I269" s="40"/>
      <c r="J269" s="40"/>
      <c r="K269" s="40"/>
      <c r="L269" s="40"/>
      <c r="M269" s="40"/>
      <c r="N269" s="40"/>
      <c r="O269" s="40"/>
      <c r="P269" s="40"/>
      <c r="Q269" s="739"/>
      <c r="R269" s="40"/>
      <c r="S269" s="40"/>
      <c r="T269" s="40"/>
      <c r="U269" s="40"/>
      <c r="V269" s="40"/>
      <c r="W269" s="40"/>
      <c r="X269" s="40"/>
      <c r="Y269" s="40"/>
      <c r="Z269" s="40"/>
      <c r="AA269" s="40"/>
      <c r="AB269" s="40"/>
      <c r="AC269" s="40"/>
      <c r="AD269" s="40"/>
      <c r="AE269" s="40"/>
      <c r="AF269" s="40"/>
      <c r="AG269" s="40"/>
      <c r="AH269" s="739"/>
    </row>
    <row r="270" ht="21.0" customHeight="1">
      <c r="A270" s="40"/>
      <c r="B270" s="40"/>
      <c r="C270" s="40"/>
      <c r="D270" s="40"/>
      <c r="E270" s="40"/>
      <c r="F270" s="40"/>
      <c r="G270" s="40"/>
      <c r="H270" s="40"/>
      <c r="I270" s="40"/>
      <c r="J270" s="40"/>
      <c r="K270" s="40"/>
      <c r="L270" s="40"/>
      <c r="M270" s="40"/>
      <c r="N270" s="40"/>
      <c r="O270" s="40"/>
      <c r="P270" s="40"/>
      <c r="Q270" s="739"/>
      <c r="R270" s="40"/>
      <c r="S270" s="40"/>
      <c r="T270" s="40"/>
      <c r="U270" s="40"/>
      <c r="V270" s="40"/>
      <c r="W270" s="40"/>
      <c r="X270" s="40"/>
      <c r="Y270" s="40"/>
      <c r="Z270" s="40"/>
      <c r="AA270" s="40"/>
      <c r="AB270" s="40"/>
      <c r="AC270" s="40"/>
      <c r="AD270" s="40"/>
      <c r="AE270" s="40"/>
      <c r="AF270" s="40"/>
      <c r="AG270" s="40"/>
      <c r="AH270" s="739"/>
    </row>
    <row r="271" ht="21.0" customHeight="1">
      <c r="A271" s="40"/>
      <c r="B271" s="40"/>
      <c r="C271" s="40"/>
      <c r="D271" s="40"/>
      <c r="E271" s="40"/>
      <c r="F271" s="40"/>
      <c r="G271" s="40"/>
      <c r="H271" s="40"/>
      <c r="I271" s="40"/>
      <c r="J271" s="40"/>
      <c r="K271" s="40"/>
      <c r="L271" s="40"/>
      <c r="M271" s="40"/>
      <c r="N271" s="40"/>
      <c r="O271" s="40"/>
      <c r="P271" s="40"/>
      <c r="Q271" s="739"/>
      <c r="R271" s="40"/>
      <c r="S271" s="40"/>
      <c r="T271" s="40"/>
      <c r="U271" s="40"/>
      <c r="V271" s="40"/>
      <c r="W271" s="40"/>
      <c r="X271" s="40"/>
      <c r="Y271" s="40"/>
      <c r="Z271" s="40"/>
      <c r="AA271" s="40"/>
      <c r="AB271" s="40"/>
      <c r="AC271" s="40"/>
      <c r="AD271" s="40"/>
      <c r="AE271" s="40"/>
      <c r="AF271" s="40"/>
      <c r="AG271" s="40"/>
      <c r="AH271" s="739"/>
    </row>
    <row r="272" ht="21.0" customHeight="1">
      <c r="A272" s="40"/>
      <c r="B272" s="40"/>
      <c r="C272" s="40"/>
      <c r="D272" s="40"/>
      <c r="E272" s="40"/>
      <c r="F272" s="40"/>
      <c r="G272" s="40"/>
      <c r="H272" s="40"/>
      <c r="I272" s="40"/>
      <c r="J272" s="40"/>
      <c r="K272" s="40"/>
      <c r="L272" s="40"/>
      <c r="M272" s="40"/>
      <c r="N272" s="40"/>
      <c r="O272" s="40"/>
      <c r="P272" s="40"/>
      <c r="Q272" s="739"/>
      <c r="R272" s="40"/>
      <c r="S272" s="40"/>
      <c r="T272" s="40"/>
      <c r="U272" s="40"/>
      <c r="V272" s="40"/>
      <c r="W272" s="40"/>
      <c r="X272" s="40"/>
      <c r="Y272" s="40"/>
      <c r="Z272" s="40"/>
      <c r="AA272" s="40"/>
      <c r="AB272" s="40"/>
      <c r="AC272" s="40"/>
      <c r="AD272" s="40"/>
      <c r="AE272" s="40"/>
      <c r="AF272" s="40"/>
      <c r="AG272" s="40"/>
      <c r="AH272" s="739"/>
    </row>
    <row r="273" ht="21.0" customHeight="1">
      <c r="A273" s="40"/>
      <c r="B273" s="40"/>
      <c r="C273" s="40"/>
      <c r="D273" s="40"/>
      <c r="E273" s="40"/>
      <c r="F273" s="40"/>
      <c r="G273" s="40"/>
      <c r="H273" s="40"/>
      <c r="I273" s="40"/>
      <c r="J273" s="40"/>
      <c r="K273" s="40"/>
      <c r="L273" s="40"/>
      <c r="M273" s="40"/>
      <c r="N273" s="40"/>
      <c r="O273" s="40"/>
      <c r="P273" s="40"/>
      <c r="Q273" s="739"/>
      <c r="R273" s="40"/>
      <c r="S273" s="40"/>
      <c r="T273" s="40"/>
      <c r="U273" s="40"/>
      <c r="V273" s="40"/>
      <c r="W273" s="40"/>
      <c r="X273" s="40"/>
      <c r="Y273" s="40"/>
      <c r="Z273" s="40"/>
      <c r="AA273" s="40"/>
      <c r="AB273" s="40"/>
      <c r="AC273" s="40"/>
      <c r="AD273" s="40"/>
      <c r="AE273" s="40"/>
      <c r="AF273" s="40"/>
      <c r="AG273" s="40"/>
      <c r="AH273" s="739"/>
    </row>
    <row r="274" ht="21.0" customHeight="1">
      <c r="A274" s="40"/>
      <c r="B274" s="40"/>
      <c r="C274" s="40"/>
      <c r="D274" s="40"/>
      <c r="E274" s="40"/>
      <c r="F274" s="40"/>
      <c r="G274" s="40"/>
      <c r="H274" s="40"/>
      <c r="I274" s="40"/>
      <c r="J274" s="40"/>
      <c r="K274" s="40"/>
      <c r="L274" s="40"/>
      <c r="M274" s="40"/>
      <c r="N274" s="40"/>
      <c r="O274" s="40"/>
      <c r="P274" s="40"/>
      <c r="Q274" s="739"/>
      <c r="R274" s="40"/>
      <c r="S274" s="40"/>
      <c r="T274" s="40"/>
      <c r="U274" s="40"/>
      <c r="V274" s="40"/>
      <c r="W274" s="40"/>
      <c r="X274" s="40"/>
      <c r="Y274" s="40"/>
      <c r="Z274" s="40"/>
      <c r="AA274" s="40"/>
      <c r="AB274" s="40"/>
      <c r="AC274" s="40"/>
      <c r="AD274" s="40"/>
      <c r="AE274" s="40"/>
      <c r="AF274" s="40"/>
      <c r="AG274" s="40"/>
      <c r="AH274" s="739"/>
    </row>
    <row r="275" ht="21.0" customHeight="1">
      <c r="A275" s="40"/>
      <c r="B275" s="40"/>
      <c r="C275" s="40"/>
      <c r="D275" s="40"/>
      <c r="E275" s="40"/>
      <c r="F275" s="40"/>
      <c r="G275" s="40"/>
      <c r="H275" s="40"/>
      <c r="I275" s="40"/>
      <c r="J275" s="40"/>
      <c r="K275" s="40"/>
      <c r="L275" s="40"/>
      <c r="M275" s="40"/>
      <c r="N275" s="40"/>
      <c r="O275" s="40"/>
      <c r="P275" s="40"/>
      <c r="Q275" s="739"/>
      <c r="R275" s="40"/>
      <c r="S275" s="40"/>
      <c r="T275" s="40"/>
      <c r="U275" s="40"/>
      <c r="V275" s="40"/>
      <c r="W275" s="40"/>
      <c r="X275" s="40"/>
      <c r="Y275" s="40"/>
      <c r="Z275" s="40"/>
      <c r="AA275" s="40"/>
      <c r="AB275" s="40"/>
      <c r="AC275" s="40"/>
      <c r="AD275" s="40"/>
      <c r="AE275" s="40"/>
      <c r="AF275" s="40"/>
      <c r="AG275" s="40"/>
      <c r="AH275" s="739"/>
    </row>
    <row r="276" ht="21.0" customHeight="1">
      <c r="A276" s="40"/>
      <c r="B276" s="40"/>
      <c r="C276" s="40"/>
      <c r="D276" s="40"/>
      <c r="E276" s="40"/>
      <c r="F276" s="40"/>
      <c r="G276" s="40"/>
      <c r="H276" s="40"/>
      <c r="I276" s="40"/>
      <c r="J276" s="40"/>
      <c r="K276" s="40"/>
      <c r="L276" s="40"/>
      <c r="M276" s="40"/>
      <c r="N276" s="40"/>
      <c r="O276" s="40"/>
      <c r="P276" s="40"/>
      <c r="Q276" s="739"/>
      <c r="R276" s="40"/>
      <c r="S276" s="40"/>
      <c r="T276" s="40"/>
      <c r="U276" s="40"/>
      <c r="V276" s="40"/>
      <c r="W276" s="40"/>
      <c r="X276" s="40"/>
      <c r="Y276" s="40"/>
      <c r="Z276" s="40"/>
      <c r="AA276" s="40"/>
      <c r="AB276" s="40"/>
      <c r="AC276" s="40"/>
      <c r="AD276" s="40"/>
      <c r="AE276" s="40"/>
      <c r="AF276" s="40"/>
      <c r="AG276" s="40"/>
      <c r="AH276" s="739"/>
    </row>
    <row r="277" ht="21.0" customHeight="1">
      <c r="A277" s="40"/>
      <c r="B277" s="40"/>
      <c r="C277" s="40"/>
      <c r="D277" s="40"/>
      <c r="E277" s="40"/>
      <c r="F277" s="40"/>
      <c r="G277" s="40"/>
      <c r="H277" s="40"/>
      <c r="I277" s="40"/>
      <c r="J277" s="40"/>
      <c r="K277" s="40"/>
      <c r="L277" s="40"/>
      <c r="M277" s="40"/>
      <c r="N277" s="40"/>
      <c r="O277" s="40"/>
      <c r="P277" s="40"/>
      <c r="Q277" s="739"/>
      <c r="R277" s="40"/>
      <c r="S277" s="40"/>
      <c r="T277" s="40"/>
      <c r="U277" s="40"/>
      <c r="V277" s="40"/>
      <c r="W277" s="40"/>
      <c r="X277" s="40"/>
      <c r="Y277" s="40"/>
      <c r="Z277" s="40"/>
      <c r="AA277" s="40"/>
      <c r="AB277" s="40"/>
      <c r="AC277" s="40"/>
      <c r="AD277" s="40"/>
      <c r="AE277" s="40"/>
      <c r="AF277" s="40"/>
      <c r="AG277" s="40"/>
      <c r="AH277" s="739"/>
    </row>
    <row r="278" ht="21.0" customHeight="1">
      <c r="A278" s="40"/>
      <c r="B278" s="40"/>
      <c r="C278" s="40"/>
      <c r="D278" s="40"/>
      <c r="E278" s="40"/>
      <c r="F278" s="40"/>
      <c r="G278" s="40"/>
      <c r="H278" s="40"/>
      <c r="I278" s="40"/>
      <c r="J278" s="40"/>
      <c r="K278" s="40"/>
      <c r="L278" s="40"/>
      <c r="M278" s="40"/>
      <c r="N278" s="40"/>
      <c r="O278" s="40"/>
      <c r="P278" s="40"/>
      <c r="Q278" s="739"/>
      <c r="R278" s="40"/>
      <c r="S278" s="40"/>
      <c r="T278" s="40"/>
      <c r="U278" s="40"/>
      <c r="V278" s="40"/>
      <c r="W278" s="40"/>
      <c r="X278" s="40"/>
      <c r="Y278" s="40"/>
      <c r="Z278" s="40"/>
      <c r="AA278" s="40"/>
      <c r="AB278" s="40"/>
      <c r="AC278" s="40"/>
      <c r="AD278" s="40"/>
      <c r="AE278" s="40"/>
      <c r="AF278" s="40"/>
      <c r="AG278" s="40"/>
      <c r="AH278" s="739"/>
    </row>
    <row r="279" ht="21.0" customHeight="1">
      <c r="A279" s="40"/>
      <c r="B279" s="40"/>
      <c r="C279" s="40"/>
      <c r="D279" s="40"/>
      <c r="E279" s="40"/>
      <c r="F279" s="40"/>
      <c r="G279" s="40"/>
      <c r="H279" s="40"/>
      <c r="I279" s="40"/>
      <c r="J279" s="40"/>
      <c r="K279" s="40"/>
      <c r="L279" s="40"/>
      <c r="M279" s="40"/>
      <c r="N279" s="40"/>
      <c r="O279" s="40"/>
      <c r="P279" s="40"/>
      <c r="Q279" s="739"/>
      <c r="R279" s="40"/>
      <c r="S279" s="40"/>
      <c r="T279" s="40"/>
      <c r="U279" s="40"/>
      <c r="V279" s="40"/>
      <c r="W279" s="40"/>
      <c r="X279" s="40"/>
      <c r="Y279" s="40"/>
      <c r="Z279" s="40"/>
      <c r="AA279" s="40"/>
      <c r="AB279" s="40"/>
      <c r="AC279" s="40"/>
      <c r="AD279" s="40"/>
      <c r="AE279" s="40"/>
      <c r="AF279" s="40"/>
      <c r="AG279" s="40"/>
      <c r="AH279" s="739"/>
    </row>
    <row r="280" ht="21.0" customHeight="1">
      <c r="A280" s="40"/>
      <c r="B280" s="40"/>
      <c r="C280" s="40"/>
      <c r="D280" s="40"/>
      <c r="E280" s="40"/>
      <c r="F280" s="40"/>
      <c r="G280" s="40"/>
      <c r="H280" s="40"/>
      <c r="I280" s="40"/>
      <c r="J280" s="40"/>
      <c r="K280" s="40"/>
      <c r="L280" s="40"/>
      <c r="M280" s="40"/>
      <c r="N280" s="40"/>
      <c r="O280" s="40"/>
      <c r="P280" s="40"/>
      <c r="Q280" s="739"/>
      <c r="R280" s="40"/>
      <c r="S280" s="40"/>
      <c r="T280" s="40"/>
      <c r="U280" s="40"/>
      <c r="V280" s="40"/>
      <c r="W280" s="40"/>
      <c r="X280" s="40"/>
      <c r="Y280" s="40"/>
      <c r="Z280" s="40"/>
      <c r="AA280" s="40"/>
      <c r="AB280" s="40"/>
      <c r="AC280" s="40"/>
      <c r="AD280" s="40"/>
      <c r="AE280" s="40"/>
      <c r="AF280" s="40"/>
      <c r="AG280" s="40"/>
      <c r="AH280" s="739"/>
    </row>
    <row r="281" ht="21.0" customHeight="1">
      <c r="A281" s="40"/>
      <c r="B281" s="40"/>
      <c r="C281" s="40"/>
      <c r="D281" s="40"/>
      <c r="E281" s="40"/>
      <c r="F281" s="40"/>
      <c r="G281" s="40"/>
      <c r="H281" s="40"/>
      <c r="I281" s="40"/>
      <c r="J281" s="40"/>
      <c r="K281" s="40"/>
      <c r="L281" s="40"/>
      <c r="M281" s="40"/>
      <c r="N281" s="40"/>
      <c r="O281" s="40"/>
      <c r="P281" s="40"/>
      <c r="Q281" s="739"/>
      <c r="R281" s="40"/>
      <c r="S281" s="40"/>
      <c r="T281" s="40"/>
      <c r="U281" s="40"/>
      <c r="V281" s="40"/>
      <c r="W281" s="40"/>
      <c r="X281" s="40"/>
      <c r="Y281" s="40"/>
      <c r="Z281" s="40"/>
      <c r="AA281" s="40"/>
      <c r="AB281" s="40"/>
      <c r="AC281" s="40"/>
      <c r="AD281" s="40"/>
      <c r="AE281" s="40"/>
      <c r="AF281" s="40"/>
      <c r="AG281" s="40"/>
      <c r="AH281" s="739"/>
    </row>
    <row r="282" ht="21.0" customHeight="1">
      <c r="A282" s="40"/>
      <c r="B282" s="40"/>
      <c r="C282" s="40"/>
      <c r="D282" s="40"/>
      <c r="E282" s="40"/>
      <c r="F282" s="40"/>
      <c r="G282" s="40"/>
      <c r="H282" s="40"/>
      <c r="I282" s="40"/>
      <c r="J282" s="40"/>
      <c r="K282" s="40"/>
      <c r="L282" s="40"/>
      <c r="M282" s="40"/>
      <c r="N282" s="40"/>
      <c r="O282" s="40"/>
      <c r="P282" s="40"/>
      <c r="Q282" s="739"/>
      <c r="R282" s="40"/>
      <c r="S282" s="40"/>
      <c r="T282" s="40"/>
      <c r="U282" s="40"/>
      <c r="V282" s="40"/>
      <c r="W282" s="40"/>
      <c r="X282" s="40"/>
      <c r="Y282" s="40"/>
      <c r="Z282" s="40"/>
      <c r="AA282" s="40"/>
      <c r="AB282" s="40"/>
      <c r="AC282" s="40"/>
      <c r="AD282" s="40"/>
      <c r="AE282" s="40"/>
      <c r="AF282" s="40"/>
      <c r="AG282" s="40"/>
      <c r="AH282" s="739"/>
    </row>
    <row r="283" ht="21.0" customHeight="1">
      <c r="A283" s="40"/>
      <c r="B283" s="40"/>
      <c r="C283" s="40"/>
      <c r="D283" s="40"/>
      <c r="E283" s="40"/>
      <c r="F283" s="40"/>
      <c r="G283" s="40"/>
      <c r="H283" s="40"/>
      <c r="I283" s="40"/>
      <c r="J283" s="40"/>
      <c r="K283" s="40"/>
      <c r="L283" s="40"/>
      <c r="M283" s="40"/>
      <c r="N283" s="40"/>
      <c r="O283" s="40"/>
      <c r="P283" s="40"/>
      <c r="Q283" s="739"/>
      <c r="R283" s="40"/>
      <c r="S283" s="40"/>
      <c r="T283" s="40"/>
      <c r="U283" s="40"/>
      <c r="V283" s="40"/>
      <c r="W283" s="40"/>
      <c r="X283" s="40"/>
      <c r="Y283" s="40"/>
      <c r="Z283" s="40"/>
      <c r="AA283" s="40"/>
      <c r="AB283" s="40"/>
      <c r="AC283" s="40"/>
      <c r="AD283" s="40"/>
      <c r="AE283" s="40"/>
      <c r="AF283" s="40"/>
      <c r="AG283" s="40"/>
      <c r="AH283" s="739"/>
    </row>
    <row r="284" ht="21.0" customHeight="1">
      <c r="A284" s="40"/>
      <c r="B284" s="40"/>
      <c r="C284" s="40"/>
      <c r="D284" s="40"/>
      <c r="E284" s="40"/>
      <c r="F284" s="40"/>
      <c r="G284" s="40"/>
      <c r="H284" s="40"/>
      <c r="I284" s="40"/>
      <c r="J284" s="40"/>
      <c r="K284" s="40"/>
      <c r="L284" s="40"/>
      <c r="M284" s="40"/>
      <c r="N284" s="40"/>
      <c r="O284" s="40"/>
      <c r="P284" s="40"/>
      <c r="Q284" s="739"/>
      <c r="R284" s="40"/>
      <c r="S284" s="40"/>
      <c r="T284" s="40"/>
      <c r="U284" s="40"/>
      <c r="V284" s="40"/>
      <c r="W284" s="40"/>
      <c r="X284" s="40"/>
      <c r="Y284" s="40"/>
      <c r="Z284" s="40"/>
      <c r="AA284" s="40"/>
      <c r="AB284" s="40"/>
      <c r="AC284" s="40"/>
      <c r="AD284" s="40"/>
      <c r="AE284" s="40"/>
      <c r="AF284" s="40"/>
      <c r="AG284" s="40"/>
      <c r="AH284" s="739"/>
    </row>
    <row r="285" ht="21.0" customHeight="1">
      <c r="A285" s="40"/>
      <c r="B285" s="40"/>
      <c r="C285" s="40"/>
      <c r="D285" s="40"/>
      <c r="E285" s="40"/>
      <c r="F285" s="40"/>
      <c r="G285" s="40"/>
      <c r="H285" s="40"/>
      <c r="I285" s="40"/>
      <c r="J285" s="40"/>
      <c r="K285" s="40"/>
      <c r="L285" s="40"/>
      <c r="M285" s="40"/>
      <c r="N285" s="40"/>
      <c r="O285" s="40"/>
      <c r="P285" s="40"/>
      <c r="Q285" s="739"/>
      <c r="R285" s="40"/>
      <c r="S285" s="40"/>
      <c r="T285" s="40"/>
      <c r="U285" s="40"/>
      <c r="V285" s="40"/>
      <c r="W285" s="40"/>
      <c r="X285" s="40"/>
      <c r="Y285" s="40"/>
      <c r="Z285" s="40"/>
      <c r="AA285" s="40"/>
      <c r="AB285" s="40"/>
      <c r="AC285" s="40"/>
      <c r="AD285" s="40"/>
      <c r="AE285" s="40"/>
      <c r="AF285" s="40"/>
      <c r="AG285" s="40"/>
      <c r="AH285" s="739"/>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3" footer="0.0" header="0.0" left="0.5" right="0.4" top="0.8"/>
  <pageSetup orientation="portrait"/>
  <headerFooter>
    <oddHeader>&amp;L000000&amp;A&amp;R000000 ‘&amp;A’ revision 190101 StatsBook © 2008–2019 WFTDA</oddHeader>
  </headerFooter>
  <rowBreaks count="1" manualBreakCount="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fitToPage="1"/>
  </sheetPr>
  <sheetViews>
    <sheetView workbookViewId="0"/>
  </sheetViews>
  <sheetFormatPr customHeight="1" defaultColWidth="12.63" defaultRowHeight="15.0"/>
  <cols>
    <col customWidth="1" min="1" max="1" width="1.13"/>
    <col customWidth="1" min="2" max="2" width="10.0"/>
    <col customWidth="1" min="3" max="3" width="25.75"/>
    <col customWidth="1" min="4" max="5" width="1.13"/>
    <col customWidth="1" min="6" max="6" width="10.0"/>
    <col customWidth="1" min="7" max="7" width="25.75"/>
    <col customWidth="1" min="8" max="8" width="1.13"/>
    <col customWidth="1" min="9" max="9" width="1.5"/>
    <col customWidth="1" min="10" max="11" width="23.13"/>
    <col customWidth="1" min="12" max="26" width="8.75"/>
  </cols>
  <sheetData>
    <row r="1" ht="21.0" customHeight="1">
      <c r="A1" s="740"/>
      <c r="B1" s="741" t="str">
        <f>IF(ISBLANK(IGRF!$B$12), "", IGRF!$B$12)</f>
        <v>Black</v>
      </c>
      <c r="C1" s="339"/>
      <c r="D1" s="742"/>
      <c r="E1" s="740"/>
      <c r="F1" s="741" t="str">
        <f>IF(ISBLANK(IGRF!$I$12), "", IGRF!$I$12)</f>
        <v>White</v>
      </c>
      <c r="G1" s="339"/>
      <c r="H1" s="742"/>
      <c r="I1" s="743"/>
      <c r="J1" s="744" t="str">
        <f>IF(IGRF!L3="","","Game "&amp;IGRF!L3&amp;"  "&amp;TEXT(IGRF!B7,"dddd")&amp;" @ "&amp;TEXT(IGRF!I7,"hh:mm AM/PM"))</f>
        <v>Game Sat 4  Saturday @ 04:00 PM</v>
      </c>
      <c r="L1" s="743"/>
      <c r="M1" s="743"/>
      <c r="N1" s="743"/>
      <c r="O1" s="743"/>
      <c r="P1" s="743"/>
      <c r="Q1" s="743"/>
      <c r="R1" s="743"/>
      <c r="S1" s="743"/>
      <c r="T1" s="743"/>
      <c r="U1" s="743"/>
      <c r="V1" s="743"/>
      <c r="W1" s="743"/>
      <c r="X1" s="743"/>
      <c r="Y1" s="743"/>
      <c r="Z1" s="743"/>
    </row>
    <row r="2" ht="21.0" customHeight="1">
      <c r="A2" s="745"/>
      <c r="B2" s="746" t="str">
        <f>Score!$A$1</f>
        <v>Minnesota Roller Derby</v>
      </c>
      <c r="D2" s="747"/>
      <c r="E2" s="745"/>
      <c r="F2" s="746" t="str">
        <f>Score!$T$1</f>
        <v>Ann Arbor Roller Derby</v>
      </c>
      <c r="H2" s="747"/>
      <c r="I2" s="743"/>
      <c r="J2" s="748" t="str">
        <f>IF(IGRF!B5="","",IGRF!B5)</f>
        <v>Windy City Rollers Round Robin</v>
      </c>
      <c r="L2" s="743"/>
      <c r="M2" s="743"/>
      <c r="N2" s="743"/>
      <c r="O2" s="743"/>
      <c r="P2" s="743"/>
      <c r="Q2" s="743"/>
      <c r="R2" s="743"/>
      <c r="S2" s="743"/>
      <c r="T2" s="743"/>
      <c r="U2" s="743"/>
      <c r="V2" s="743"/>
      <c r="W2" s="743"/>
      <c r="X2" s="743"/>
      <c r="Y2" s="743"/>
      <c r="Z2" s="743"/>
    </row>
    <row r="3" ht="18.0" customHeight="1">
      <c r="A3" s="745"/>
      <c r="B3" s="744"/>
      <c r="C3" s="744"/>
      <c r="D3" s="747"/>
      <c r="E3" s="745"/>
      <c r="F3" s="744"/>
      <c r="G3" s="744"/>
      <c r="H3" s="747"/>
      <c r="I3" s="743"/>
      <c r="J3" s="748" t="s">
        <v>379</v>
      </c>
      <c r="L3" s="743"/>
      <c r="M3" s="743"/>
      <c r="N3" s="743"/>
      <c r="O3" s="743"/>
      <c r="P3" s="743"/>
      <c r="Q3" s="743"/>
      <c r="R3" s="743"/>
      <c r="S3" s="743"/>
      <c r="T3" s="743"/>
      <c r="U3" s="743"/>
      <c r="V3" s="743"/>
      <c r="W3" s="743"/>
      <c r="X3" s="743"/>
      <c r="Y3" s="743"/>
      <c r="Z3" s="743"/>
    </row>
    <row r="4" ht="22.5" customHeight="1">
      <c r="A4" s="745"/>
      <c r="B4" s="749" t="str">
        <f>IF(ISBLANK(IGRF!B14),"",IGRF!B14)</f>
        <v>112*</v>
      </c>
      <c r="C4" s="750" t="str">
        <f>IF(ISBLANK(IGRF!C14),"",IGRF!C14)</f>
        <v>Whoopsie Daisy</v>
      </c>
      <c r="D4" s="747"/>
      <c r="E4" s="745"/>
      <c r="F4" s="749" t="str">
        <f>IF(ISBLANK(IGRF!I14),"",IGRF!I14)</f>
        <v>10</v>
      </c>
      <c r="G4" s="750" t="str">
        <f>IF(ISBLANK(IGRF!J14),"",IGRF!J14)</f>
        <v>J. Sandin</v>
      </c>
      <c r="H4" s="747"/>
      <c r="I4" s="743"/>
      <c r="J4" s="750" t="str">
        <f>IF(ISBLANK(IGRF!C60), "", IGRF!C60)</f>
        <v>Tyrion Lanniscore</v>
      </c>
      <c r="K4" s="750" t="str">
        <f>IF(ISBLANK(IGRF!C80), "", IGRF!C80)</f>
        <v>Dread Hochuli</v>
      </c>
      <c r="L4" s="743"/>
      <c r="M4" s="743"/>
      <c r="N4" s="743"/>
      <c r="O4" s="743"/>
      <c r="P4" s="743"/>
      <c r="Q4" s="743"/>
      <c r="R4" s="743"/>
      <c r="S4" s="743"/>
      <c r="T4" s="743"/>
      <c r="U4" s="743"/>
      <c r="V4" s="743"/>
      <c r="W4" s="743"/>
      <c r="X4" s="743"/>
      <c r="Y4" s="743"/>
      <c r="Z4" s="743"/>
    </row>
    <row r="5" ht="22.5" customHeight="1">
      <c r="A5" s="745"/>
      <c r="B5" s="749" t="str">
        <f>IF(ISBLANK(IGRF!B15),"",IGRF!B15)</f>
        <v>1128</v>
      </c>
      <c r="C5" s="750" t="str">
        <f>IF(ISBLANK(IGRF!C15),"",IGRF!C15)</f>
        <v>Poysenberry Pie</v>
      </c>
      <c r="D5" s="747"/>
      <c r="E5" s="745"/>
      <c r="F5" s="749" t="str">
        <f>IF(ISBLANK(IGRF!I15),"",IGRF!I15)</f>
        <v>125</v>
      </c>
      <c r="G5" s="750" t="str">
        <f>IF(ISBLANK(IGRF!J15),"",IGRF!J15)</f>
        <v>Murder by Proxy</v>
      </c>
      <c r="H5" s="747"/>
      <c r="I5" s="743"/>
      <c r="J5" s="750" t="str">
        <f>IF(ISBLANK(IGRF!C61), "", IGRF!C61)</f>
        <v/>
      </c>
      <c r="K5" s="750" t="str">
        <f>IF(ISBLANK(IGRF!C81), "", IGRF!C81)</f>
        <v>Elke Hollic</v>
      </c>
      <c r="L5" s="743"/>
      <c r="M5" s="743"/>
      <c r="N5" s="743"/>
      <c r="O5" s="743"/>
      <c r="P5" s="743"/>
      <c r="Q5" s="743"/>
      <c r="R5" s="743"/>
      <c r="S5" s="743"/>
      <c r="T5" s="743"/>
      <c r="U5" s="743"/>
      <c r="V5" s="743"/>
      <c r="W5" s="743"/>
      <c r="X5" s="743"/>
      <c r="Y5" s="743"/>
      <c r="Z5" s="743"/>
    </row>
    <row r="6" ht="22.5" customHeight="1">
      <c r="A6" s="745"/>
      <c r="B6" s="749" t="str">
        <f>IF(ISBLANK(IGRF!B16),"",IGRF!B16)</f>
        <v>14</v>
      </c>
      <c r="C6" s="750" t="str">
        <f>IF(ISBLANK(IGRF!C16),"",IGRF!C16)</f>
        <v>Bri Zuss</v>
      </c>
      <c r="D6" s="747"/>
      <c r="E6" s="745"/>
      <c r="F6" s="749" t="str">
        <f>IF(ISBLANK(IGRF!I16),"",IGRF!I16)</f>
        <v>14</v>
      </c>
      <c r="G6" s="750" t="str">
        <f>IF(ISBLANK(IGRF!J16),"",IGRF!J16)</f>
        <v>Sonnet Boom</v>
      </c>
      <c r="H6" s="747"/>
      <c r="I6" s="743"/>
      <c r="J6" s="750" t="str">
        <f>IF(ISBLANK(IGRF!C62), "", IGRF!C62)</f>
        <v/>
      </c>
      <c r="K6" s="750" t="str">
        <f>IF(ISBLANK(IGRF!C82), "", IGRF!C82)</f>
        <v>Power Trip</v>
      </c>
      <c r="L6" s="743"/>
      <c r="M6" s="743"/>
      <c r="N6" s="743"/>
      <c r="O6" s="743"/>
      <c r="P6" s="743"/>
      <c r="Q6" s="743"/>
      <c r="R6" s="743"/>
      <c r="S6" s="743"/>
      <c r="T6" s="743"/>
      <c r="U6" s="743"/>
      <c r="V6" s="743"/>
      <c r="W6" s="743"/>
      <c r="X6" s="743"/>
      <c r="Y6" s="743"/>
      <c r="Z6" s="743"/>
    </row>
    <row r="7" ht="22.5" customHeight="1">
      <c r="A7" s="745"/>
      <c r="B7" s="749" t="str">
        <f>IF(ISBLANK(IGRF!B17),"",IGRF!B17)</f>
        <v>1618</v>
      </c>
      <c r="C7" s="750" t="str">
        <f>IF(ISBLANK(IGRF!C17),"",IGRF!C17)</f>
        <v>Sintripetal Force</v>
      </c>
      <c r="D7" s="747"/>
      <c r="E7" s="745"/>
      <c r="F7" s="749" t="str">
        <f>IF(ISBLANK(IGRF!I17),"",IGRF!I17)</f>
        <v>15*</v>
      </c>
      <c r="G7" s="750" t="str">
        <f>IF(ISBLANK(IGRF!J17),"",IGRF!J17)</f>
        <v>Cora Slain</v>
      </c>
      <c r="H7" s="747"/>
      <c r="I7" s="743"/>
      <c r="J7" s="750" t="str">
        <f>IF(ISBLANK(IGRF!C63), "", IGRF!C63)</f>
        <v/>
      </c>
      <c r="K7" s="750" t="str">
        <f>IF(ISBLANK(IGRF!C83), "", IGRF!C83)</f>
        <v>Joss</v>
      </c>
      <c r="L7" s="743"/>
      <c r="M7" s="743"/>
      <c r="N7" s="743"/>
      <c r="O7" s="743"/>
      <c r="P7" s="743"/>
      <c r="Q7" s="743"/>
      <c r="R7" s="743"/>
      <c r="S7" s="743"/>
      <c r="T7" s="743"/>
      <c r="U7" s="743"/>
      <c r="V7" s="743"/>
      <c r="W7" s="743"/>
      <c r="X7" s="743"/>
      <c r="Y7" s="743"/>
      <c r="Z7" s="743"/>
    </row>
    <row r="8" ht="22.5" customHeight="1">
      <c r="A8" s="745"/>
      <c r="B8" s="749" t="str">
        <f>IF(ISBLANK(IGRF!B18),"",IGRF!B18)</f>
        <v>18</v>
      </c>
      <c r="C8" s="750" t="str">
        <f>IF(ISBLANK(IGRF!C18),"",IGRF!C18)</f>
        <v>BooBoo</v>
      </c>
      <c r="D8" s="747"/>
      <c r="E8" s="745"/>
      <c r="F8" s="749" t="str">
        <f>IF(ISBLANK(IGRF!I18),"",IGRF!I18)</f>
        <v>16*</v>
      </c>
      <c r="G8" s="750" t="str">
        <f>IF(ISBLANK(IGRF!J18),"",IGRF!J18)</f>
        <v>Derive</v>
      </c>
      <c r="H8" s="747"/>
      <c r="I8" s="743"/>
      <c r="J8" s="750" t="str">
        <f>IF(ISBLANK(IGRF!C64), "", IGRF!C64)</f>
        <v>Scotchy Scotch Scott</v>
      </c>
      <c r="K8" s="750" t="str">
        <f>IF(ISBLANK(IGRF!C84), "", IGRF!C84)</f>
        <v>Spike</v>
      </c>
      <c r="L8" s="743"/>
      <c r="M8" s="743"/>
      <c r="N8" s="743"/>
      <c r="O8" s="743"/>
      <c r="P8" s="743"/>
      <c r="Q8" s="743"/>
      <c r="R8" s="743"/>
      <c r="S8" s="743"/>
      <c r="T8" s="743"/>
      <c r="U8" s="743"/>
      <c r="V8" s="743"/>
      <c r="W8" s="743"/>
      <c r="X8" s="743"/>
      <c r="Y8" s="743"/>
      <c r="Z8" s="743"/>
    </row>
    <row r="9" ht="22.5" customHeight="1">
      <c r="A9" s="745"/>
      <c r="B9" s="749" t="str">
        <f>IF(ISBLANK(IGRF!B19),"",IGRF!B19)</f>
        <v>187</v>
      </c>
      <c r="C9" s="750" t="str">
        <f>IF(ISBLANK(IGRF!C19),"",IGRF!C19)</f>
        <v>Lexi Cuter</v>
      </c>
      <c r="D9" s="747"/>
      <c r="E9" s="745"/>
      <c r="F9" s="749" t="str">
        <f>IF(ISBLANK(IGRF!I19),"",IGRF!I19)</f>
        <v>187*</v>
      </c>
      <c r="G9" s="750" t="str">
        <f>IF(ISBLANK(IGRF!J19),"",IGRF!J19)</f>
        <v>Slamlet</v>
      </c>
      <c r="H9" s="747"/>
      <c r="I9" s="743"/>
      <c r="J9" s="750" t="str">
        <f>IF(ISBLANK(IGRF!C65), "", IGRF!C65)</f>
        <v>Existential Fred</v>
      </c>
      <c r="K9" s="750" t="str">
        <f>IF(ISBLANK(IGRF!C85), "", IGRF!C85)</f>
        <v>Disgrace Kelly</v>
      </c>
      <c r="L9" s="743"/>
      <c r="M9" s="743"/>
      <c r="N9" s="743"/>
      <c r="O9" s="743"/>
      <c r="P9" s="743"/>
      <c r="Q9" s="743"/>
      <c r="R9" s="743"/>
      <c r="S9" s="743"/>
      <c r="T9" s="743"/>
      <c r="U9" s="743"/>
      <c r="V9" s="743"/>
      <c r="W9" s="743"/>
      <c r="X9" s="743"/>
      <c r="Y9" s="743"/>
      <c r="Z9" s="743"/>
    </row>
    <row r="10" ht="22.5" customHeight="1">
      <c r="A10" s="745"/>
      <c r="B10" s="749" t="str">
        <f>IF(ISBLANK(IGRF!B20),"",IGRF!B20)</f>
        <v>196</v>
      </c>
      <c r="C10" s="750" t="str">
        <f>IF(ISBLANK(IGRF!C20),"",IGRF!C20)</f>
        <v>madrad</v>
      </c>
      <c r="D10" s="747"/>
      <c r="E10" s="745"/>
      <c r="F10" s="749" t="str">
        <f>IF(ISBLANK(IGRF!I20),"",IGRF!I20)</f>
        <v>1870</v>
      </c>
      <c r="G10" s="750" t="str">
        <f>IF(ISBLANK(IGRF!J20),"",IGRF!J20)</f>
        <v>Bettie Lockdown</v>
      </c>
      <c r="H10" s="747"/>
      <c r="I10" s="743"/>
      <c r="J10" s="750" t="str">
        <f>IF(ISBLANK(IGRF!C66), "", IGRF!C66)</f>
        <v>Stompadour</v>
      </c>
      <c r="K10" s="750" t="str">
        <f>IF(ISBLANK(IGRF!C86), "", IGRF!C86)</f>
        <v>Manny Shovitz</v>
      </c>
      <c r="L10" s="743"/>
      <c r="M10" s="743"/>
      <c r="N10" s="743"/>
      <c r="O10" s="743"/>
      <c r="P10" s="743"/>
      <c r="Q10" s="743"/>
      <c r="R10" s="743"/>
      <c r="S10" s="743"/>
      <c r="T10" s="743"/>
      <c r="U10" s="743"/>
      <c r="V10" s="743"/>
      <c r="W10" s="743"/>
      <c r="X10" s="743"/>
      <c r="Y10" s="743"/>
      <c r="Z10" s="743"/>
    </row>
    <row r="11" ht="22.5" customHeight="1">
      <c r="A11" s="745"/>
      <c r="B11" s="749" t="str">
        <f>IF(ISBLANK(IGRF!B21),"",IGRF!B21)</f>
        <v>29</v>
      </c>
      <c r="C11" s="750" t="str">
        <f>IF(ISBLANK(IGRF!C21),"",IGRF!C21)</f>
        <v>Killer Bea</v>
      </c>
      <c r="D11" s="747"/>
      <c r="E11" s="745"/>
      <c r="F11" s="749" t="str">
        <f>IF(ISBLANK(IGRF!I21),"",IGRF!I21)</f>
        <v>31</v>
      </c>
      <c r="G11" s="750" t="str">
        <f>IF(ISBLANK(IGRF!J21),"",IGRF!J21)</f>
        <v>Hammer</v>
      </c>
      <c r="H11" s="747"/>
      <c r="I11" s="743"/>
      <c r="J11" s="750" t="str">
        <f>IF(ISBLANK(IGRF!C67), "", IGRF!C67)</f>
        <v>Crys Cross</v>
      </c>
      <c r="K11" s="750" t="str">
        <f>IF(ISBLANK(IGRF!C87), "", IGRF!C87)</f>
        <v>Bibbity Bobbity BOOM</v>
      </c>
      <c r="L11" s="743"/>
      <c r="M11" s="743"/>
      <c r="N11" s="743"/>
      <c r="O11" s="743"/>
      <c r="P11" s="743"/>
      <c r="Q11" s="743"/>
      <c r="R11" s="743"/>
      <c r="S11" s="743"/>
      <c r="T11" s="743"/>
      <c r="U11" s="743"/>
      <c r="V11" s="743"/>
      <c r="W11" s="743"/>
      <c r="X11" s="743"/>
      <c r="Y11" s="743"/>
      <c r="Z11" s="743"/>
    </row>
    <row r="12" ht="22.5" customHeight="1">
      <c r="A12" s="745"/>
      <c r="B12" s="749" t="str">
        <f>IF(ISBLANK(IGRF!B22),"",IGRF!B22)</f>
        <v>3*</v>
      </c>
      <c r="C12" s="750" t="str">
        <f>IF(ISBLANK(IGRF!C22),"",IGRF!C22)</f>
        <v>Triple Shock Latte</v>
      </c>
      <c r="D12" s="747"/>
      <c r="E12" s="745"/>
      <c r="F12" s="749" t="str">
        <f>IF(ISBLANK(IGRF!I22),"",IGRF!I22)</f>
        <v>359*</v>
      </c>
      <c r="G12" s="750" t="str">
        <f>IF(ISBLANK(IGRF!J22),"",IGRF!J22)</f>
        <v>Wolfstonecrash</v>
      </c>
      <c r="H12" s="747"/>
      <c r="I12" s="743"/>
      <c r="J12" s="750" t="str">
        <f>IF(ISBLANK(IGRF!C68), "", IGRF!C68)</f>
        <v>Bert Hert</v>
      </c>
      <c r="K12" s="750"/>
      <c r="L12" s="743"/>
      <c r="M12" s="743"/>
      <c r="N12" s="743"/>
      <c r="O12" s="743"/>
      <c r="P12" s="743"/>
      <c r="Q12" s="743"/>
      <c r="R12" s="743"/>
      <c r="S12" s="743"/>
      <c r="T12" s="743"/>
      <c r="U12" s="743"/>
      <c r="V12" s="743"/>
      <c r="W12" s="743"/>
      <c r="X12" s="743"/>
      <c r="Y12" s="743"/>
      <c r="Z12" s="743"/>
    </row>
    <row r="13" ht="22.5" customHeight="1">
      <c r="A13" s="745"/>
      <c r="B13" s="749" t="str">
        <f>IF(ISBLANK(IGRF!B23),"",IGRF!B23)</f>
        <v>34</v>
      </c>
      <c r="C13" s="750" t="str">
        <f>IF(ISBLANK(IGRF!C23),"",IGRF!C23)</f>
        <v>Pretty Rackless</v>
      </c>
      <c r="D13" s="747"/>
      <c r="E13" s="745"/>
      <c r="F13" s="749" t="str">
        <f>IF(ISBLANK(IGRF!I23),"",IGRF!I23)</f>
        <v>420</v>
      </c>
      <c r="G13" s="750" t="str">
        <f>IF(ISBLANK(IGRF!J23),"",IGRF!J23)</f>
        <v>Ash Tray</v>
      </c>
      <c r="H13" s="747"/>
      <c r="I13" s="743"/>
      <c r="J13" s="750" t="str">
        <f>IF(ISBLANK(IGRF!C69), "", IGRF!C69)</f>
        <v>Gams</v>
      </c>
      <c r="K13" s="750"/>
      <c r="L13" s="743"/>
      <c r="M13" s="743"/>
      <c r="N13" s="743"/>
      <c r="O13" s="743"/>
      <c r="P13" s="743"/>
      <c r="Q13" s="743"/>
      <c r="R13" s="743"/>
      <c r="S13" s="743"/>
      <c r="T13" s="743"/>
      <c r="U13" s="743"/>
      <c r="V13" s="743"/>
      <c r="W13" s="743"/>
      <c r="X13" s="743"/>
      <c r="Y13" s="743"/>
      <c r="Z13" s="743"/>
    </row>
    <row r="14" ht="22.5" customHeight="1">
      <c r="A14" s="745"/>
      <c r="B14" s="749" t="str">
        <f>IF(ISBLANK(IGRF!B24),"",IGRF!B24)</f>
        <v>511*</v>
      </c>
      <c r="C14" s="750" t="str">
        <f>IF(ISBLANK(IGRF!C24),"",IGRF!C24)</f>
        <v>Wheelie Nelson</v>
      </c>
      <c r="D14" s="747"/>
      <c r="E14" s="745"/>
      <c r="F14" s="749" t="str">
        <f>IF(ISBLANK(IGRF!I24),"",IGRF!I24)</f>
        <v>44*</v>
      </c>
      <c r="G14" s="750" t="str">
        <f>IF(ISBLANK(IGRF!J24),"",IGRF!J24)</f>
        <v>Helen Killer</v>
      </c>
      <c r="H14" s="747"/>
      <c r="I14" s="743"/>
      <c r="J14" s="750" t="str">
        <f>IF(ISBLANK(IGRF!C70), "", IGRF!C70)</f>
        <v>2Scott 2Furious</v>
      </c>
      <c r="K14" s="751"/>
      <c r="L14" s="743"/>
      <c r="M14" s="743"/>
      <c r="N14" s="743"/>
      <c r="O14" s="743"/>
      <c r="P14" s="743"/>
      <c r="Q14" s="743"/>
      <c r="R14" s="743"/>
      <c r="S14" s="743"/>
      <c r="T14" s="743"/>
      <c r="U14" s="743"/>
      <c r="V14" s="743"/>
      <c r="W14" s="743"/>
      <c r="X14" s="743"/>
      <c r="Y14" s="743"/>
      <c r="Z14" s="743"/>
    </row>
    <row r="15" ht="22.5" customHeight="1">
      <c r="A15" s="745"/>
      <c r="B15" s="749" t="str">
        <f>IF(ISBLANK(IGRF!B25),"",IGRF!B25)</f>
        <v>616</v>
      </c>
      <c r="C15" s="750" t="str">
        <f>IF(ISBLANK(IGRF!C25),"",IGRF!C25)</f>
        <v>Bizzquick</v>
      </c>
      <c r="D15" s="747"/>
      <c r="E15" s="745"/>
      <c r="F15" s="749" t="str">
        <f>IF(ISBLANK(IGRF!I25),"",IGRF!I25)</f>
        <v>55</v>
      </c>
      <c r="G15" s="750" t="str">
        <f>IF(ISBLANK(IGRF!J25),"",IGRF!J25)</f>
        <v>Meg A. Bacon</v>
      </c>
      <c r="H15" s="747"/>
      <c r="I15" s="743"/>
      <c r="J15" s="750" t="str">
        <f>IF(ISBLANK(IGRF!C71), "", IGRF!C71)</f>
        <v>Cheeks</v>
      </c>
      <c r="K15" s="751"/>
      <c r="L15" s="743"/>
      <c r="M15" s="743"/>
      <c r="N15" s="743"/>
      <c r="O15" s="743"/>
      <c r="P15" s="743"/>
      <c r="Q15" s="743"/>
      <c r="R15" s="743"/>
      <c r="S15" s="743"/>
      <c r="T15" s="743"/>
      <c r="U15" s="743"/>
      <c r="V15" s="743"/>
      <c r="W15" s="743"/>
      <c r="X15" s="743"/>
      <c r="Y15" s="743"/>
      <c r="Z15" s="743"/>
    </row>
    <row r="16" ht="22.5" customHeight="1">
      <c r="A16" s="745"/>
      <c r="B16" s="749" t="str">
        <f>IF(ISBLANK(IGRF!B26),"",IGRF!B26)</f>
        <v>651</v>
      </c>
      <c r="C16" s="750" t="str">
        <f>IF(ISBLANK(IGRF!C26),"",IGRF!C26)</f>
        <v>Chippa Tooth</v>
      </c>
      <c r="D16" s="747"/>
      <c r="E16" s="745"/>
      <c r="F16" s="749" t="str">
        <f>IF(ISBLANK(IGRF!I26),"",IGRF!I26)</f>
        <v>62</v>
      </c>
      <c r="G16" s="750" t="str">
        <f>IF(ISBLANK(IGRF!J26),"",IGRF!J26)</f>
        <v>Fracture Mechanics</v>
      </c>
      <c r="H16" s="747"/>
      <c r="I16" s="743"/>
      <c r="J16" s="750" t="str">
        <f>IF(ISBLANK(IGRF!C72), "", IGRF!C72)</f>
        <v>Queerbait</v>
      </c>
      <c r="K16" s="751"/>
      <c r="L16" s="743"/>
      <c r="M16" s="743"/>
      <c r="N16" s="743"/>
      <c r="O16" s="743"/>
      <c r="P16" s="743"/>
      <c r="Q16" s="743"/>
      <c r="R16" s="743"/>
      <c r="S16" s="743"/>
      <c r="T16" s="743"/>
      <c r="U16" s="743"/>
      <c r="V16" s="743"/>
      <c r="W16" s="743"/>
      <c r="X16" s="743"/>
      <c r="Y16" s="743"/>
      <c r="Z16" s="743"/>
    </row>
    <row r="17" ht="22.5" customHeight="1">
      <c r="A17" s="745"/>
      <c r="B17" s="749" t="str">
        <f>IF(ISBLANK(IGRF!B27),"",IGRF!B27)</f>
        <v>69</v>
      </c>
      <c r="C17" s="750" t="str">
        <f>IF(ISBLANK(IGRF!C27),"",IGRF!C27)</f>
        <v>Amanda Lorian</v>
      </c>
      <c r="D17" s="747"/>
      <c r="E17" s="745"/>
      <c r="F17" s="749" t="str">
        <f>IF(ISBLANK(IGRF!I27),"",IGRF!I27)</f>
        <v>66</v>
      </c>
      <c r="G17" s="750" t="str">
        <f>IF(ISBLANK(IGRF!J27),"",IGRF!J27)</f>
        <v>Crush</v>
      </c>
      <c r="H17" s="747"/>
      <c r="I17" s="743"/>
      <c r="J17" s="750" t="str">
        <f>IF(ISBLANK(IGRF!C73), "", IGRF!C73)</f>
        <v/>
      </c>
      <c r="K17" s="751"/>
      <c r="L17" s="743"/>
      <c r="M17" s="743"/>
      <c r="N17" s="743"/>
      <c r="O17" s="743"/>
      <c r="P17" s="743"/>
      <c r="Q17" s="743"/>
      <c r="R17" s="743"/>
      <c r="S17" s="743"/>
      <c r="T17" s="743"/>
      <c r="U17" s="743"/>
      <c r="V17" s="743"/>
      <c r="W17" s="743"/>
      <c r="X17" s="743"/>
      <c r="Y17" s="743"/>
      <c r="Z17" s="743"/>
    </row>
    <row r="18" ht="22.5" customHeight="1">
      <c r="A18" s="745"/>
      <c r="B18" s="749" t="str">
        <f>IF(ISBLANK(IGRF!B28),"",IGRF!B28)</f>
        <v>727</v>
      </c>
      <c r="C18" s="750" t="str">
        <f>IF(ISBLANK(IGRF!C28),"",IGRF!C28)</f>
        <v>Hurtrude Stein</v>
      </c>
      <c r="D18" s="747"/>
      <c r="E18" s="745"/>
      <c r="F18" s="749" t="str">
        <f>IF(ISBLANK(IGRF!I28),"",IGRF!I28)</f>
        <v>71</v>
      </c>
      <c r="G18" s="750" t="str">
        <f>IF(ISBLANK(IGRF!J28),"",IGRF!J28)</f>
        <v>Fresh AF</v>
      </c>
      <c r="H18" s="747"/>
      <c r="I18" s="743"/>
      <c r="J18" s="750" t="str">
        <f>IF(ISBLANK(IGRF!C74), "", IGRF!C74)</f>
        <v/>
      </c>
      <c r="K18" s="751"/>
      <c r="L18" s="743"/>
      <c r="M18" s="743"/>
      <c r="N18" s="743"/>
      <c r="O18" s="743"/>
      <c r="P18" s="743"/>
      <c r="Q18" s="743"/>
      <c r="R18" s="743"/>
      <c r="S18" s="743"/>
      <c r="T18" s="743"/>
      <c r="U18" s="743"/>
      <c r="V18" s="743"/>
      <c r="W18" s="743"/>
      <c r="X18" s="743"/>
      <c r="Y18" s="743"/>
      <c r="Z18" s="743"/>
    </row>
    <row r="19" ht="22.5" customHeight="1">
      <c r="A19" s="745"/>
      <c r="B19" s="749" t="str">
        <f>IF(ISBLANK(IGRF!B29),"",IGRF!B29)</f>
        <v>86</v>
      </c>
      <c r="C19" s="750" t="str">
        <f>IF(ISBLANK(IGRF!C29),"",IGRF!C29)</f>
        <v>Whacks Poetic</v>
      </c>
      <c r="D19" s="747"/>
      <c r="E19" s="745"/>
      <c r="F19" s="749" t="str">
        <f>IF(ISBLANK(IGRF!I29),"",IGRF!I29)</f>
        <v>713</v>
      </c>
      <c r="G19" s="750" t="str">
        <f>IF(ISBLANK(IGRF!J29),"",IGRF!J29)</f>
        <v>Shrewd Folly</v>
      </c>
      <c r="H19" s="747"/>
      <c r="I19" s="743"/>
      <c r="J19" s="750" t="str">
        <f>IF(ISBLANK(IGRF!C75), "", IGRF!C75)</f>
        <v/>
      </c>
      <c r="K19" s="751"/>
      <c r="L19" s="743"/>
      <c r="M19" s="743"/>
      <c r="N19" s="743"/>
      <c r="O19" s="743"/>
      <c r="P19" s="743"/>
      <c r="Q19" s="743"/>
      <c r="R19" s="743"/>
      <c r="S19" s="743"/>
      <c r="T19" s="743"/>
      <c r="U19" s="743"/>
      <c r="V19" s="743"/>
      <c r="W19" s="743"/>
      <c r="X19" s="743"/>
      <c r="Y19" s="743"/>
      <c r="Z19" s="743"/>
    </row>
    <row r="20" ht="22.5" customHeight="1">
      <c r="A20" s="745"/>
      <c r="B20" s="749" t="str">
        <f>IF(ISBLANK(IGRF!B30),"",IGRF!B30)</f>
        <v>89*</v>
      </c>
      <c r="C20" s="750" t="str">
        <f>IF(ISBLANK(IGRF!C30),"",IGRF!C30)</f>
        <v>Fanny Smack</v>
      </c>
      <c r="D20" s="747"/>
      <c r="E20" s="745"/>
      <c r="F20" s="749" t="str">
        <f>IF(ISBLANK(IGRF!I30),"",IGRF!I30)</f>
        <v>731</v>
      </c>
      <c r="G20" s="750" t="str">
        <f>IF(ISBLANK(IGRF!J30),"",IGRF!J30)</f>
        <v>Hand Over Fist</v>
      </c>
      <c r="H20" s="747"/>
      <c r="I20" s="743"/>
      <c r="J20" s="750" t="str">
        <f>IF(ISBLANK(IGRF!C76), "", IGRF!C76)</f>
        <v/>
      </c>
      <c r="K20" s="751"/>
      <c r="L20" s="743"/>
      <c r="M20" s="743"/>
      <c r="N20" s="743"/>
      <c r="O20" s="743"/>
      <c r="P20" s="743"/>
      <c r="Q20" s="743"/>
      <c r="R20" s="743"/>
      <c r="S20" s="743"/>
      <c r="T20" s="743"/>
      <c r="U20" s="743"/>
      <c r="V20" s="743"/>
      <c r="W20" s="743"/>
      <c r="X20" s="743"/>
      <c r="Y20" s="743"/>
      <c r="Z20" s="743"/>
    </row>
    <row r="21" ht="22.5" customHeight="1">
      <c r="A21" s="745"/>
      <c r="B21" s="749" t="str">
        <f>IF(ISBLANK(IGRF!B31),"",IGRF!B31)</f>
        <v>90*</v>
      </c>
      <c r="C21" s="750" t="str">
        <f>IF(ISBLANK(IGRF!C31),"",IGRF!C31)</f>
        <v>Shadoux</v>
      </c>
      <c r="D21" s="747"/>
      <c r="E21" s="745"/>
      <c r="F21" s="749" t="str">
        <f>IF(ISBLANK(IGRF!I31),"",IGRF!I31)</f>
        <v>74</v>
      </c>
      <c r="G21" s="750" t="str">
        <f>IF(ISBLANK(IGRF!J31),"",IGRF!J31)</f>
        <v>Velociroller</v>
      </c>
      <c r="H21" s="747"/>
      <c r="I21" s="743"/>
      <c r="J21" s="750" t="str">
        <f>IF(ISBLANK(IGRF!C77), "", IGRF!C77)</f>
        <v/>
      </c>
      <c r="K21" s="751"/>
      <c r="L21" s="743"/>
      <c r="M21" s="743"/>
      <c r="N21" s="743"/>
      <c r="O21" s="743"/>
      <c r="P21" s="743"/>
      <c r="Q21" s="743"/>
      <c r="R21" s="743"/>
      <c r="S21" s="743"/>
      <c r="T21" s="743"/>
      <c r="U21" s="743"/>
      <c r="V21" s="743"/>
      <c r="W21" s="743"/>
      <c r="X21" s="743"/>
      <c r="Y21" s="743"/>
      <c r="Z21" s="743"/>
    </row>
    <row r="22" ht="22.5" customHeight="1">
      <c r="A22" s="745"/>
      <c r="B22" s="749" t="str">
        <f>IF(ISBLANK(IGRF!B32),"",IGRF!B32)</f>
        <v>981</v>
      </c>
      <c r="C22" s="750" t="str">
        <f>IF(ISBLANK(IGRF!C32),"",IGRF!C32)</f>
        <v>duggy</v>
      </c>
      <c r="D22" s="747"/>
      <c r="E22" s="745"/>
      <c r="F22" s="749" t="str">
        <f>IF(ISBLANK(IGRF!I32),"",IGRF!I32)</f>
        <v>802</v>
      </c>
      <c r="G22" s="750" t="str">
        <f>IF(ISBLANK(IGRF!J32),"",IGRF!J32)</f>
        <v>Jenny NoNo</v>
      </c>
      <c r="H22" s="747"/>
      <c r="I22" s="743"/>
      <c r="J22" s="750" t="str">
        <f>IF(ISBLANK(IGRF!C78), "", IGRF!C78)</f>
        <v/>
      </c>
      <c r="K22" s="751"/>
      <c r="L22" s="743"/>
      <c r="M22" s="743"/>
      <c r="N22" s="743"/>
      <c r="O22" s="743"/>
      <c r="P22" s="743"/>
      <c r="Q22" s="743"/>
      <c r="R22" s="743"/>
      <c r="S22" s="743"/>
      <c r="T22" s="743"/>
      <c r="U22" s="743"/>
      <c r="V22" s="743"/>
      <c r="W22" s="743"/>
      <c r="X22" s="743"/>
      <c r="Y22" s="743"/>
      <c r="Z22" s="743"/>
    </row>
    <row r="23" ht="22.5" customHeight="1">
      <c r="A23" s="752"/>
      <c r="B23" s="753" t="str">
        <f>IF(ISBLANK(IGRF!B33),"",IGRF!B33)</f>
        <v>99</v>
      </c>
      <c r="C23" s="754" t="str">
        <f>IF(ISBLANK(IGRF!C33),"",IGRF!C33)</f>
        <v>anne t. fascism</v>
      </c>
      <c r="D23" s="755"/>
      <c r="E23" s="752"/>
      <c r="F23" s="753" t="str">
        <f>IF(ISBLANK(IGRF!I33),"",IGRF!I33)</f>
        <v>97</v>
      </c>
      <c r="G23" s="754" t="str">
        <f>IF(ISBLANK(IGRF!J33),"",IGRF!J33)</f>
        <v>Smarty Plants</v>
      </c>
      <c r="H23" s="755"/>
      <c r="I23" s="743"/>
      <c r="J23" s="750" t="str">
        <f>IF(ISBLANK(IGRF!C79), "", IGRF!C79)</f>
        <v/>
      </c>
      <c r="K23" s="751"/>
      <c r="L23" s="743"/>
      <c r="M23" s="743"/>
      <c r="N23" s="743"/>
      <c r="O23" s="743"/>
      <c r="P23" s="743"/>
      <c r="Q23" s="743"/>
      <c r="R23" s="743"/>
      <c r="S23" s="743"/>
      <c r="T23" s="743"/>
      <c r="U23" s="743"/>
      <c r="V23" s="743"/>
      <c r="W23" s="743"/>
      <c r="X23" s="743"/>
      <c r="Y23" s="743"/>
      <c r="Z23" s="743"/>
    </row>
    <row r="24" ht="18.0" customHeight="1">
      <c r="A24" s="743"/>
      <c r="B24" s="743"/>
      <c r="C24" s="743"/>
      <c r="D24" s="743"/>
      <c r="E24" s="743"/>
      <c r="F24" s="743"/>
      <c r="G24" s="743"/>
      <c r="H24" s="743"/>
      <c r="I24" s="743"/>
      <c r="J24" s="743"/>
      <c r="K24" s="751"/>
      <c r="L24" s="743"/>
      <c r="M24" s="743"/>
      <c r="N24" s="743"/>
      <c r="O24" s="743"/>
      <c r="P24" s="743"/>
      <c r="Q24" s="743"/>
      <c r="R24" s="743"/>
      <c r="S24" s="743"/>
      <c r="T24" s="743"/>
      <c r="U24" s="743"/>
      <c r="V24" s="743"/>
      <c r="W24" s="743"/>
      <c r="X24" s="743"/>
      <c r="Y24" s="743"/>
      <c r="Z24" s="743"/>
    </row>
    <row r="25" ht="18.0" customHeight="1">
      <c r="A25" s="743"/>
      <c r="B25" s="743"/>
      <c r="C25" s="743"/>
      <c r="D25" s="743"/>
      <c r="E25" s="743"/>
      <c r="F25" s="743"/>
      <c r="G25" s="743"/>
      <c r="H25" s="743"/>
      <c r="I25" s="743"/>
      <c r="J25" s="743"/>
      <c r="K25" s="751"/>
      <c r="L25" s="743"/>
      <c r="M25" s="743"/>
      <c r="N25" s="743"/>
      <c r="O25" s="743"/>
      <c r="P25" s="743"/>
      <c r="Q25" s="743"/>
      <c r="R25" s="743"/>
      <c r="S25" s="743"/>
      <c r="T25" s="743"/>
      <c r="U25" s="743"/>
      <c r="V25" s="743"/>
      <c r="W25" s="743"/>
      <c r="X25" s="743"/>
      <c r="Y25" s="743"/>
      <c r="Z25" s="743"/>
    </row>
    <row r="26" ht="18.0" customHeight="1">
      <c r="A26" s="743"/>
      <c r="B26" s="743"/>
      <c r="C26" s="743"/>
      <c r="D26" s="743"/>
      <c r="E26" s="743"/>
      <c r="F26" s="743"/>
      <c r="G26" s="743"/>
      <c r="H26" s="743"/>
      <c r="I26" s="743"/>
      <c r="J26" s="743"/>
      <c r="K26" s="751"/>
      <c r="L26" s="743"/>
      <c r="M26" s="743"/>
      <c r="N26" s="743"/>
      <c r="O26" s="743"/>
      <c r="P26" s="743"/>
      <c r="Q26" s="743"/>
      <c r="R26" s="743"/>
      <c r="S26" s="743"/>
      <c r="T26" s="743"/>
      <c r="U26" s="743"/>
      <c r="V26" s="743"/>
      <c r="W26" s="743"/>
      <c r="X26" s="743"/>
      <c r="Y26" s="743"/>
      <c r="Z26" s="743"/>
    </row>
    <row r="27" ht="18.0" customHeight="1">
      <c r="A27" s="743"/>
      <c r="B27" s="743"/>
      <c r="C27" s="743"/>
      <c r="D27" s="743"/>
      <c r="E27" s="743"/>
      <c r="F27" s="743"/>
      <c r="G27" s="743"/>
      <c r="H27" s="743"/>
      <c r="I27" s="743"/>
      <c r="J27" s="743"/>
      <c r="K27" s="751"/>
      <c r="L27" s="743"/>
      <c r="M27" s="743"/>
      <c r="N27" s="743"/>
      <c r="O27" s="743"/>
      <c r="P27" s="743"/>
      <c r="Q27" s="743"/>
      <c r="R27" s="743"/>
      <c r="S27" s="743"/>
      <c r="T27" s="743"/>
      <c r="U27" s="743"/>
      <c r="V27" s="743"/>
      <c r="W27" s="743"/>
      <c r="X27" s="743"/>
      <c r="Y27" s="743"/>
      <c r="Z27" s="743"/>
    </row>
    <row r="28" ht="18.0" customHeight="1">
      <c r="A28" s="743"/>
      <c r="B28" s="743"/>
      <c r="C28" s="743"/>
      <c r="D28" s="743"/>
      <c r="E28" s="743"/>
      <c r="F28" s="743"/>
      <c r="G28" s="743"/>
      <c r="H28" s="743"/>
      <c r="I28" s="743"/>
      <c r="J28" s="743"/>
      <c r="K28" s="751"/>
      <c r="L28" s="743"/>
      <c r="M28" s="743"/>
      <c r="N28" s="743"/>
      <c r="O28" s="743"/>
      <c r="P28" s="743"/>
      <c r="Q28" s="743"/>
      <c r="R28" s="743"/>
      <c r="S28" s="743"/>
      <c r="T28" s="743"/>
      <c r="U28" s="743"/>
      <c r="V28" s="743"/>
      <c r="W28" s="743"/>
      <c r="X28" s="743"/>
      <c r="Y28" s="743"/>
      <c r="Z28" s="743"/>
    </row>
    <row r="29" ht="18.0" customHeight="1">
      <c r="A29" s="743"/>
      <c r="B29" s="743"/>
      <c r="C29" s="743"/>
      <c r="D29" s="743"/>
      <c r="E29" s="743"/>
      <c r="F29" s="743"/>
      <c r="G29" s="743"/>
      <c r="H29" s="743"/>
      <c r="I29" s="743"/>
      <c r="J29" s="743"/>
      <c r="K29" s="751"/>
      <c r="L29" s="743"/>
      <c r="M29" s="743"/>
      <c r="N29" s="743"/>
      <c r="O29" s="743"/>
      <c r="P29" s="743"/>
      <c r="Q29" s="743"/>
      <c r="R29" s="743"/>
      <c r="S29" s="743"/>
      <c r="T29" s="743"/>
      <c r="U29" s="743"/>
      <c r="V29" s="743"/>
      <c r="W29" s="743"/>
      <c r="X29" s="743"/>
      <c r="Y29" s="743"/>
      <c r="Z29" s="743"/>
    </row>
    <row r="30" ht="18.0" customHeight="1">
      <c r="A30" s="743"/>
      <c r="B30" s="743"/>
      <c r="C30" s="743"/>
      <c r="D30" s="743"/>
      <c r="E30" s="743"/>
      <c r="F30" s="743"/>
      <c r="G30" s="743"/>
      <c r="H30" s="743"/>
      <c r="I30" s="743"/>
      <c r="J30" s="743"/>
      <c r="K30" s="751"/>
      <c r="L30" s="743"/>
      <c r="M30" s="743"/>
      <c r="N30" s="743"/>
      <c r="O30" s="743"/>
      <c r="P30" s="743"/>
      <c r="Q30" s="743"/>
      <c r="R30" s="743"/>
      <c r="S30" s="743"/>
      <c r="T30" s="743"/>
      <c r="U30" s="743"/>
      <c r="V30" s="743"/>
      <c r="W30" s="743"/>
      <c r="X30" s="743"/>
      <c r="Y30" s="743"/>
      <c r="Z30" s="743"/>
    </row>
    <row r="31" ht="18.0" customHeight="1">
      <c r="A31" s="743"/>
      <c r="B31" s="743"/>
      <c r="C31" s="743"/>
      <c r="D31" s="743"/>
      <c r="E31" s="743"/>
      <c r="F31" s="743"/>
      <c r="G31" s="743"/>
      <c r="H31" s="743"/>
      <c r="I31" s="743"/>
      <c r="J31" s="743"/>
      <c r="K31" s="743"/>
      <c r="L31" s="743"/>
      <c r="M31" s="743"/>
      <c r="N31" s="743"/>
      <c r="O31" s="743"/>
      <c r="P31" s="743"/>
      <c r="Q31" s="743"/>
      <c r="R31" s="743"/>
      <c r="S31" s="743"/>
      <c r="T31" s="743"/>
      <c r="U31" s="743"/>
      <c r="V31" s="743"/>
      <c r="W31" s="743"/>
      <c r="X31" s="743"/>
      <c r="Y31" s="743"/>
      <c r="Z31" s="743"/>
    </row>
    <row r="32" ht="18.0" customHeight="1">
      <c r="A32" s="743"/>
      <c r="B32" s="743"/>
      <c r="C32" s="743"/>
      <c r="D32" s="743"/>
      <c r="E32" s="743"/>
      <c r="F32" s="743"/>
      <c r="G32" s="743"/>
      <c r="H32" s="743"/>
      <c r="I32" s="743"/>
      <c r="J32" s="743"/>
      <c r="K32" s="743"/>
      <c r="L32" s="743"/>
      <c r="M32" s="743"/>
      <c r="N32" s="743"/>
      <c r="O32" s="743"/>
      <c r="P32" s="743"/>
      <c r="Q32" s="743"/>
      <c r="R32" s="743"/>
      <c r="S32" s="743"/>
      <c r="T32" s="743"/>
      <c r="U32" s="743"/>
      <c r="V32" s="743"/>
      <c r="W32" s="743"/>
      <c r="X32" s="743"/>
      <c r="Y32" s="743"/>
      <c r="Z32" s="743"/>
    </row>
    <row r="33" ht="18.0" customHeight="1">
      <c r="A33" s="743"/>
      <c r="B33" s="743"/>
      <c r="C33" s="743"/>
      <c r="D33" s="743"/>
      <c r="E33" s="743"/>
      <c r="F33" s="743"/>
      <c r="G33" s="743"/>
      <c r="H33" s="743"/>
      <c r="I33" s="743"/>
      <c r="J33" s="743"/>
      <c r="K33" s="743"/>
      <c r="L33" s="743"/>
      <c r="M33" s="743"/>
      <c r="N33" s="743"/>
      <c r="O33" s="743"/>
      <c r="P33" s="743"/>
      <c r="Q33" s="743"/>
      <c r="R33" s="743"/>
      <c r="S33" s="743"/>
      <c r="T33" s="743"/>
      <c r="U33" s="743"/>
      <c r="V33" s="743"/>
      <c r="W33" s="743"/>
      <c r="X33" s="743"/>
      <c r="Y33" s="743"/>
      <c r="Z33" s="743"/>
    </row>
    <row r="34" ht="18.0" customHeight="1">
      <c r="A34" s="743"/>
      <c r="B34" s="743"/>
      <c r="C34" s="743"/>
      <c r="D34" s="743"/>
      <c r="E34" s="743"/>
      <c r="F34" s="743"/>
      <c r="G34" s="743"/>
      <c r="H34" s="743"/>
      <c r="I34" s="743"/>
      <c r="J34" s="743"/>
      <c r="K34" s="743"/>
      <c r="L34" s="743"/>
      <c r="M34" s="743"/>
      <c r="N34" s="743"/>
      <c r="O34" s="743"/>
      <c r="P34" s="743"/>
      <c r="Q34" s="743"/>
      <c r="R34" s="743"/>
      <c r="S34" s="743"/>
      <c r="T34" s="743"/>
      <c r="U34" s="743"/>
      <c r="V34" s="743"/>
      <c r="W34" s="743"/>
      <c r="X34" s="743"/>
      <c r="Y34" s="743"/>
      <c r="Z34" s="743"/>
    </row>
    <row r="35" ht="18.0" customHeight="1">
      <c r="A35" s="743"/>
      <c r="B35" s="743"/>
      <c r="C35" s="743"/>
      <c r="D35" s="743"/>
      <c r="E35" s="743"/>
      <c r="F35" s="743"/>
      <c r="G35" s="743"/>
      <c r="H35" s="743"/>
      <c r="I35" s="743"/>
      <c r="J35" s="743"/>
      <c r="K35" s="743"/>
      <c r="L35" s="743"/>
      <c r="M35" s="743"/>
      <c r="N35" s="743"/>
      <c r="O35" s="743"/>
      <c r="P35" s="743"/>
      <c r="Q35" s="743"/>
      <c r="R35" s="743"/>
      <c r="S35" s="743"/>
      <c r="T35" s="743"/>
      <c r="U35" s="743"/>
      <c r="V35" s="743"/>
      <c r="W35" s="743"/>
      <c r="X35" s="743"/>
      <c r="Y35" s="743"/>
      <c r="Z35" s="743"/>
    </row>
    <row r="36" ht="18.0" customHeight="1">
      <c r="A36" s="743"/>
      <c r="B36" s="743"/>
      <c r="C36" s="743"/>
      <c r="D36" s="743"/>
      <c r="E36" s="743"/>
      <c r="F36" s="743"/>
      <c r="G36" s="743"/>
      <c r="H36" s="743"/>
      <c r="I36" s="743"/>
      <c r="J36" s="743"/>
      <c r="K36" s="743"/>
      <c r="L36" s="743"/>
      <c r="M36" s="743"/>
      <c r="N36" s="743"/>
      <c r="O36" s="743"/>
      <c r="P36" s="743"/>
      <c r="Q36" s="743"/>
      <c r="R36" s="743"/>
      <c r="S36" s="743"/>
      <c r="T36" s="743"/>
      <c r="U36" s="743"/>
      <c r="V36" s="743"/>
      <c r="W36" s="743"/>
      <c r="X36" s="743"/>
      <c r="Y36" s="743"/>
      <c r="Z36" s="743"/>
    </row>
    <row r="37" ht="18.0" customHeight="1">
      <c r="A37" s="743"/>
      <c r="B37" s="743"/>
      <c r="C37" s="743"/>
      <c r="D37" s="743"/>
      <c r="E37" s="743"/>
      <c r="F37" s="743"/>
      <c r="G37" s="743"/>
      <c r="H37" s="743"/>
      <c r="I37" s="743"/>
      <c r="J37" s="743"/>
      <c r="K37" s="743"/>
      <c r="L37" s="743"/>
      <c r="M37" s="743"/>
      <c r="N37" s="743"/>
      <c r="O37" s="743"/>
      <c r="P37" s="743"/>
      <c r="Q37" s="743"/>
      <c r="R37" s="743"/>
      <c r="S37" s="743"/>
      <c r="T37" s="743"/>
      <c r="U37" s="743"/>
      <c r="V37" s="743"/>
      <c r="W37" s="743"/>
      <c r="X37" s="743"/>
      <c r="Y37" s="743"/>
      <c r="Z37" s="743"/>
    </row>
    <row r="38" ht="18.0" customHeight="1">
      <c r="A38" s="743"/>
      <c r="B38" s="743"/>
      <c r="C38" s="743"/>
      <c r="D38" s="743"/>
      <c r="E38" s="743"/>
      <c r="F38" s="743"/>
      <c r="G38" s="743"/>
      <c r="H38" s="743"/>
      <c r="I38" s="743"/>
      <c r="J38" s="743"/>
      <c r="K38" s="743"/>
      <c r="L38" s="743"/>
      <c r="M38" s="743"/>
      <c r="N38" s="743"/>
      <c r="O38" s="743"/>
      <c r="P38" s="743"/>
      <c r="Q38" s="743"/>
      <c r="R38" s="743"/>
      <c r="S38" s="743"/>
      <c r="T38" s="743"/>
      <c r="U38" s="743"/>
      <c r="V38" s="743"/>
      <c r="W38" s="743"/>
      <c r="X38" s="743"/>
      <c r="Y38" s="743"/>
      <c r="Z38" s="743"/>
    </row>
    <row r="39" ht="18.0" customHeight="1">
      <c r="A39" s="743"/>
      <c r="B39" s="743"/>
      <c r="C39" s="743"/>
      <c r="D39" s="743"/>
      <c r="E39" s="743"/>
      <c r="F39" s="743"/>
      <c r="G39" s="743"/>
      <c r="H39" s="743"/>
      <c r="I39" s="743"/>
      <c r="J39" s="743"/>
      <c r="K39" s="743"/>
      <c r="L39" s="743"/>
      <c r="M39" s="743"/>
      <c r="N39" s="743"/>
      <c r="O39" s="743"/>
      <c r="P39" s="743"/>
      <c r="Q39" s="743"/>
      <c r="R39" s="743"/>
      <c r="S39" s="743"/>
      <c r="T39" s="743"/>
      <c r="U39" s="743"/>
      <c r="V39" s="743"/>
      <c r="W39" s="743"/>
      <c r="X39" s="743"/>
      <c r="Y39" s="743"/>
      <c r="Z39" s="743"/>
    </row>
    <row r="40" ht="18.0" customHeight="1">
      <c r="A40" s="743"/>
      <c r="B40" s="743"/>
      <c r="C40" s="743"/>
      <c r="D40" s="743"/>
      <c r="E40" s="743"/>
      <c r="F40" s="743"/>
      <c r="G40" s="743"/>
      <c r="H40" s="743"/>
      <c r="I40" s="743"/>
      <c r="J40" s="743"/>
      <c r="K40" s="743"/>
      <c r="L40" s="743"/>
      <c r="M40" s="743"/>
      <c r="N40" s="743"/>
      <c r="O40" s="743"/>
      <c r="P40" s="743"/>
      <c r="Q40" s="743"/>
      <c r="R40" s="743"/>
      <c r="S40" s="743"/>
      <c r="T40" s="743"/>
      <c r="U40" s="743"/>
      <c r="V40" s="743"/>
      <c r="W40" s="743"/>
      <c r="X40" s="743"/>
      <c r="Y40" s="743"/>
      <c r="Z40" s="743"/>
    </row>
    <row r="41" ht="18.0" customHeight="1">
      <c r="A41" s="743"/>
      <c r="B41" s="743"/>
      <c r="C41" s="743"/>
      <c r="D41" s="743"/>
      <c r="E41" s="743"/>
      <c r="F41" s="743"/>
      <c r="G41" s="743"/>
      <c r="H41" s="743"/>
      <c r="I41" s="743"/>
      <c r="J41" s="743"/>
      <c r="K41" s="743"/>
      <c r="L41" s="743"/>
      <c r="M41" s="743"/>
      <c r="N41" s="743"/>
      <c r="O41" s="743"/>
      <c r="P41" s="743"/>
      <c r="Q41" s="743"/>
      <c r="R41" s="743"/>
      <c r="S41" s="743"/>
      <c r="T41" s="743"/>
      <c r="U41" s="743"/>
      <c r="V41" s="743"/>
      <c r="W41" s="743"/>
      <c r="X41" s="743"/>
      <c r="Y41" s="743"/>
      <c r="Z41" s="743"/>
    </row>
    <row r="42" ht="18.0" customHeight="1">
      <c r="A42" s="743"/>
      <c r="B42" s="743"/>
      <c r="C42" s="743"/>
      <c r="D42" s="743"/>
      <c r="E42" s="743"/>
      <c r="F42" s="743"/>
      <c r="G42" s="743"/>
      <c r="H42" s="743"/>
      <c r="I42" s="743"/>
      <c r="J42" s="743"/>
      <c r="K42" s="743"/>
      <c r="L42" s="743"/>
      <c r="M42" s="743"/>
      <c r="N42" s="743"/>
      <c r="O42" s="743"/>
      <c r="P42" s="743"/>
      <c r="Q42" s="743"/>
      <c r="R42" s="743"/>
      <c r="S42" s="743"/>
      <c r="T42" s="743"/>
      <c r="U42" s="743"/>
      <c r="V42" s="743"/>
      <c r="W42" s="743"/>
      <c r="X42" s="743"/>
      <c r="Y42" s="743"/>
      <c r="Z42" s="743"/>
    </row>
    <row r="43" ht="18.0" customHeight="1">
      <c r="A43" s="743"/>
      <c r="B43" s="743"/>
      <c r="C43" s="743"/>
      <c r="D43" s="743"/>
      <c r="E43" s="743"/>
      <c r="F43" s="743"/>
      <c r="G43" s="743"/>
      <c r="H43" s="743"/>
      <c r="I43" s="743"/>
      <c r="J43" s="743"/>
      <c r="K43" s="743"/>
      <c r="L43" s="743"/>
      <c r="M43" s="743"/>
      <c r="N43" s="743"/>
      <c r="O43" s="743"/>
      <c r="P43" s="743"/>
      <c r="Q43" s="743"/>
      <c r="R43" s="743"/>
      <c r="S43" s="743"/>
      <c r="T43" s="743"/>
      <c r="U43" s="743"/>
      <c r="V43" s="743"/>
      <c r="W43" s="743"/>
      <c r="X43" s="743"/>
      <c r="Y43" s="743"/>
      <c r="Z43" s="743"/>
    </row>
    <row r="44" ht="18.0" customHeight="1">
      <c r="A44" s="743"/>
      <c r="B44" s="743"/>
      <c r="C44" s="743"/>
      <c r="D44" s="743"/>
      <c r="E44" s="743"/>
      <c r="F44" s="743"/>
      <c r="G44" s="743"/>
      <c r="H44" s="743"/>
      <c r="I44" s="743"/>
      <c r="J44" s="743"/>
      <c r="K44" s="743"/>
      <c r="L44" s="743"/>
      <c r="M44" s="743"/>
      <c r="N44" s="743"/>
      <c r="O44" s="743"/>
      <c r="P44" s="743"/>
      <c r="Q44" s="743"/>
      <c r="R44" s="743"/>
      <c r="S44" s="743"/>
      <c r="T44" s="743"/>
      <c r="U44" s="743"/>
      <c r="V44" s="743"/>
      <c r="W44" s="743"/>
      <c r="X44" s="743"/>
      <c r="Y44" s="743"/>
      <c r="Z44" s="743"/>
    </row>
    <row r="45" ht="18.0" customHeight="1">
      <c r="A45" s="743"/>
      <c r="B45" s="743"/>
      <c r="C45" s="743"/>
      <c r="D45" s="743"/>
      <c r="E45" s="743"/>
      <c r="F45" s="743"/>
      <c r="G45" s="743"/>
      <c r="H45" s="743"/>
      <c r="I45" s="743"/>
      <c r="J45" s="743"/>
      <c r="K45" s="743"/>
      <c r="L45" s="743"/>
      <c r="M45" s="743"/>
      <c r="N45" s="743"/>
      <c r="O45" s="743"/>
      <c r="P45" s="743"/>
      <c r="Q45" s="743"/>
      <c r="R45" s="743"/>
      <c r="S45" s="743"/>
      <c r="T45" s="743"/>
      <c r="U45" s="743"/>
      <c r="V45" s="743"/>
      <c r="W45" s="743"/>
      <c r="X45" s="743"/>
      <c r="Y45" s="743"/>
      <c r="Z45" s="743"/>
    </row>
    <row r="46" ht="18.0" customHeight="1">
      <c r="A46" s="743"/>
      <c r="B46" s="743"/>
      <c r="C46" s="743"/>
      <c r="D46" s="743"/>
      <c r="E46" s="743"/>
      <c r="F46" s="743"/>
      <c r="G46" s="743"/>
      <c r="H46" s="743"/>
      <c r="I46" s="743"/>
      <c r="J46" s="743"/>
      <c r="K46" s="743"/>
      <c r="L46" s="743"/>
      <c r="M46" s="743"/>
      <c r="N46" s="743"/>
      <c r="O46" s="743"/>
      <c r="P46" s="743"/>
      <c r="Q46" s="743"/>
      <c r="R46" s="743"/>
      <c r="S46" s="743"/>
      <c r="T46" s="743"/>
      <c r="U46" s="743"/>
      <c r="V46" s="743"/>
      <c r="W46" s="743"/>
      <c r="X46" s="743"/>
      <c r="Y46" s="743"/>
      <c r="Z46" s="743"/>
    </row>
    <row r="47" ht="18.0" customHeight="1">
      <c r="A47" s="743"/>
      <c r="B47" s="743"/>
      <c r="C47" s="743"/>
      <c r="D47" s="743"/>
      <c r="E47" s="743"/>
      <c r="F47" s="743"/>
      <c r="G47" s="743"/>
      <c r="H47" s="743"/>
      <c r="I47" s="743"/>
      <c r="J47" s="743"/>
      <c r="K47" s="743"/>
      <c r="L47" s="743"/>
      <c r="M47" s="743"/>
      <c r="N47" s="743"/>
      <c r="O47" s="743"/>
      <c r="P47" s="743"/>
      <c r="Q47" s="743"/>
      <c r="R47" s="743"/>
      <c r="S47" s="743"/>
      <c r="T47" s="743"/>
      <c r="U47" s="743"/>
      <c r="V47" s="743"/>
      <c r="W47" s="743"/>
      <c r="X47" s="743"/>
      <c r="Y47" s="743"/>
      <c r="Z47" s="743"/>
    </row>
    <row r="48" ht="18.0" customHeight="1">
      <c r="A48" s="743"/>
      <c r="B48" s="743"/>
      <c r="C48" s="743"/>
      <c r="D48" s="743"/>
      <c r="E48" s="743"/>
      <c r="F48" s="743"/>
      <c r="G48" s="743"/>
      <c r="H48" s="743"/>
      <c r="I48" s="743"/>
      <c r="J48" s="743"/>
      <c r="K48" s="743"/>
      <c r="L48" s="743"/>
      <c r="M48" s="743"/>
      <c r="N48" s="743"/>
      <c r="O48" s="743"/>
      <c r="P48" s="743"/>
      <c r="Q48" s="743"/>
      <c r="R48" s="743"/>
      <c r="S48" s="743"/>
      <c r="T48" s="743"/>
      <c r="U48" s="743"/>
      <c r="V48" s="743"/>
      <c r="W48" s="743"/>
      <c r="X48" s="743"/>
      <c r="Y48" s="743"/>
      <c r="Z48" s="743"/>
    </row>
    <row r="49" ht="18.0" customHeight="1">
      <c r="A49" s="743"/>
      <c r="B49" s="743"/>
      <c r="C49" s="743"/>
      <c r="D49" s="743"/>
      <c r="E49" s="743"/>
      <c r="F49" s="743"/>
      <c r="G49" s="743"/>
      <c r="H49" s="743"/>
      <c r="I49" s="743"/>
      <c r="J49" s="743"/>
      <c r="K49" s="743"/>
      <c r="L49" s="743"/>
      <c r="M49" s="743"/>
      <c r="N49" s="743"/>
      <c r="O49" s="743"/>
      <c r="P49" s="743"/>
      <c r="Q49" s="743"/>
      <c r="R49" s="743"/>
      <c r="S49" s="743"/>
      <c r="T49" s="743"/>
      <c r="U49" s="743"/>
      <c r="V49" s="743"/>
      <c r="W49" s="743"/>
      <c r="X49" s="743"/>
      <c r="Y49" s="743"/>
      <c r="Z49" s="743"/>
    </row>
    <row r="50" ht="18.0" customHeight="1">
      <c r="A50" s="743"/>
      <c r="B50" s="743"/>
      <c r="C50" s="743"/>
      <c r="D50" s="743"/>
      <c r="E50" s="743"/>
      <c r="F50" s="743"/>
      <c r="G50" s="743"/>
      <c r="H50" s="743"/>
      <c r="I50" s="743"/>
      <c r="J50" s="743"/>
      <c r="K50" s="743"/>
      <c r="L50" s="743"/>
      <c r="M50" s="743"/>
      <c r="N50" s="743"/>
      <c r="O50" s="743"/>
      <c r="P50" s="743"/>
      <c r="Q50" s="743"/>
      <c r="R50" s="743"/>
      <c r="S50" s="743"/>
      <c r="T50" s="743"/>
      <c r="U50" s="743"/>
      <c r="V50" s="743"/>
      <c r="W50" s="743"/>
      <c r="X50" s="743"/>
      <c r="Y50" s="743"/>
      <c r="Z50" s="743"/>
    </row>
    <row r="51" ht="18.0" customHeight="1">
      <c r="A51" s="743"/>
      <c r="B51" s="743"/>
      <c r="C51" s="743"/>
      <c r="D51" s="743"/>
      <c r="E51" s="743"/>
      <c r="F51" s="743"/>
      <c r="G51" s="743"/>
      <c r="H51" s="743"/>
      <c r="I51" s="743"/>
      <c r="J51" s="743"/>
      <c r="K51" s="743"/>
      <c r="L51" s="743"/>
      <c r="M51" s="743"/>
      <c r="N51" s="743"/>
      <c r="O51" s="743"/>
      <c r="P51" s="743"/>
      <c r="Q51" s="743"/>
      <c r="R51" s="743"/>
      <c r="S51" s="743"/>
      <c r="T51" s="743"/>
      <c r="U51" s="743"/>
      <c r="V51" s="743"/>
      <c r="W51" s="743"/>
      <c r="X51" s="743"/>
      <c r="Y51" s="743"/>
      <c r="Z51" s="743"/>
    </row>
    <row r="52" ht="18.0" customHeight="1">
      <c r="A52" s="743"/>
      <c r="B52" s="743"/>
      <c r="C52" s="743"/>
      <c r="D52" s="743"/>
      <c r="E52" s="743"/>
      <c r="F52" s="743"/>
      <c r="G52" s="743"/>
      <c r="H52" s="743"/>
      <c r="I52" s="743"/>
      <c r="J52" s="743"/>
      <c r="K52" s="743"/>
      <c r="L52" s="743"/>
      <c r="M52" s="743"/>
      <c r="N52" s="743"/>
      <c r="O52" s="743"/>
      <c r="P52" s="743"/>
      <c r="Q52" s="743"/>
      <c r="R52" s="743"/>
      <c r="S52" s="743"/>
      <c r="T52" s="743"/>
      <c r="U52" s="743"/>
      <c r="V52" s="743"/>
      <c r="W52" s="743"/>
      <c r="X52" s="743"/>
      <c r="Y52" s="743"/>
      <c r="Z52" s="743"/>
    </row>
    <row r="53" ht="18.0" customHeight="1">
      <c r="A53" s="743"/>
      <c r="B53" s="743"/>
      <c r="C53" s="743"/>
      <c r="D53" s="743"/>
      <c r="E53" s="743"/>
      <c r="F53" s="743"/>
      <c r="G53" s="743"/>
      <c r="H53" s="743"/>
      <c r="I53" s="743"/>
      <c r="J53" s="743"/>
      <c r="K53" s="743"/>
      <c r="L53" s="743"/>
      <c r="M53" s="743"/>
      <c r="N53" s="743"/>
      <c r="O53" s="743"/>
      <c r="P53" s="743"/>
      <c r="Q53" s="743"/>
      <c r="R53" s="743"/>
      <c r="S53" s="743"/>
      <c r="T53" s="743"/>
      <c r="U53" s="743"/>
      <c r="V53" s="743"/>
      <c r="W53" s="743"/>
      <c r="X53" s="743"/>
      <c r="Y53" s="743"/>
      <c r="Z53" s="743"/>
    </row>
    <row r="54" ht="18.0" customHeight="1">
      <c r="A54" s="743"/>
      <c r="B54" s="743"/>
      <c r="C54" s="743"/>
      <c r="D54" s="743"/>
      <c r="E54" s="743"/>
      <c r="F54" s="743"/>
      <c r="G54" s="743"/>
      <c r="H54" s="743"/>
      <c r="I54" s="743"/>
      <c r="J54" s="743"/>
      <c r="K54" s="743"/>
      <c r="L54" s="743"/>
      <c r="M54" s="743"/>
      <c r="N54" s="743"/>
      <c r="O54" s="743"/>
      <c r="P54" s="743"/>
      <c r="Q54" s="743"/>
      <c r="R54" s="743"/>
      <c r="S54" s="743"/>
      <c r="T54" s="743"/>
      <c r="U54" s="743"/>
      <c r="V54" s="743"/>
      <c r="W54" s="743"/>
      <c r="X54" s="743"/>
      <c r="Y54" s="743"/>
      <c r="Z54" s="743"/>
    </row>
    <row r="55" ht="18.0" customHeight="1">
      <c r="A55" s="743"/>
      <c r="B55" s="743"/>
      <c r="C55" s="743"/>
      <c r="D55" s="743"/>
      <c r="E55" s="743"/>
      <c r="F55" s="743"/>
      <c r="G55" s="743"/>
      <c r="H55" s="743"/>
      <c r="I55" s="743"/>
      <c r="J55" s="743"/>
      <c r="K55" s="743"/>
      <c r="L55" s="743"/>
      <c r="M55" s="743"/>
      <c r="N55" s="743"/>
      <c r="O55" s="743"/>
      <c r="P55" s="743"/>
      <c r="Q55" s="743"/>
      <c r="R55" s="743"/>
      <c r="S55" s="743"/>
      <c r="T55" s="743"/>
      <c r="U55" s="743"/>
      <c r="V55" s="743"/>
      <c r="W55" s="743"/>
      <c r="X55" s="743"/>
      <c r="Y55" s="743"/>
      <c r="Z55" s="743"/>
    </row>
    <row r="56" ht="18.0" customHeight="1">
      <c r="A56" s="743"/>
      <c r="B56" s="743"/>
      <c r="C56" s="743"/>
      <c r="D56" s="743"/>
      <c r="E56" s="743"/>
      <c r="F56" s="743"/>
      <c r="G56" s="743"/>
      <c r="H56" s="743"/>
      <c r="I56" s="743"/>
      <c r="J56" s="743"/>
      <c r="K56" s="743"/>
      <c r="L56" s="743"/>
      <c r="M56" s="743"/>
      <c r="N56" s="743"/>
      <c r="O56" s="743"/>
      <c r="P56" s="743"/>
      <c r="Q56" s="743"/>
      <c r="R56" s="743"/>
      <c r="S56" s="743"/>
      <c r="T56" s="743"/>
      <c r="U56" s="743"/>
      <c r="V56" s="743"/>
      <c r="W56" s="743"/>
      <c r="X56" s="743"/>
      <c r="Y56" s="743"/>
      <c r="Z56" s="743"/>
    </row>
    <row r="57" ht="18.0" customHeight="1">
      <c r="A57" s="743"/>
      <c r="B57" s="743"/>
      <c r="C57" s="743"/>
      <c r="D57" s="743"/>
      <c r="E57" s="743"/>
      <c r="F57" s="743"/>
      <c r="G57" s="743"/>
      <c r="H57" s="743"/>
      <c r="I57" s="743"/>
      <c r="J57" s="743"/>
      <c r="K57" s="743"/>
      <c r="L57" s="743"/>
      <c r="M57" s="743"/>
      <c r="N57" s="743"/>
      <c r="O57" s="743"/>
      <c r="P57" s="743"/>
      <c r="Q57" s="743"/>
      <c r="R57" s="743"/>
      <c r="S57" s="743"/>
      <c r="T57" s="743"/>
      <c r="U57" s="743"/>
      <c r="V57" s="743"/>
      <c r="W57" s="743"/>
      <c r="X57" s="743"/>
      <c r="Y57" s="743"/>
      <c r="Z57" s="743"/>
    </row>
    <row r="58" ht="18.0" customHeight="1">
      <c r="A58" s="743"/>
      <c r="B58" s="743"/>
      <c r="C58" s="743"/>
      <c r="D58" s="743"/>
      <c r="E58" s="743"/>
      <c r="F58" s="743"/>
      <c r="G58" s="743"/>
      <c r="H58" s="743"/>
      <c r="I58" s="743"/>
      <c r="J58" s="743"/>
      <c r="K58" s="743"/>
      <c r="L58" s="743"/>
      <c r="M58" s="743"/>
      <c r="N58" s="743"/>
      <c r="O58" s="743"/>
      <c r="P58" s="743"/>
      <c r="Q58" s="743"/>
      <c r="R58" s="743"/>
      <c r="S58" s="743"/>
      <c r="T58" s="743"/>
      <c r="U58" s="743"/>
      <c r="V58" s="743"/>
      <c r="W58" s="743"/>
      <c r="X58" s="743"/>
      <c r="Y58" s="743"/>
      <c r="Z58" s="743"/>
    </row>
    <row r="59" ht="18.0" customHeight="1">
      <c r="A59" s="743"/>
      <c r="B59" s="743"/>
      <c r="C59" s="743"/>
      <c r="D59" s="743"/>
      <c r="E59" s="743"/>
      <c r="F59" s="743"/>
      <c r="G59" s="743"/>
      <c r="H59" s="743"/>
      <c r="I59" s="743"/>
      <c r="J59" s="743"/>
      <c r="K59" s="743"/>
      <c r="L59" s="743"/>
      <c r="M59" s="743"/>
      <c r="N59" s="743"/>
      <c r="O59" s="743"/>
      <c r="P59" s="743"/>
      <c r="Q59" s="743"/>
      <c r="R59" s="743"/>
      <c r="S59" s="743"/>
      <c r="T59" s="743"/>
      <c r="U59" s="743"/>
      <c r="V59" s="743"/>
      <c r="W59" s="743"/>
      <c r="X59" s="743"/>
      <c r="Y59" s="743"/>
      <c r="Z59" s="743"/>
    </row>
    <row r="60" ht="18.0" customHeight="1">
      <c r="A60" s="743"/>
      <c r="B60" s="743"/>
      <c r="C60" s="743"/>
      <c r="D60" s="743"/>
      <c r="E60" s="743"/>
      <c r="F60" s="743"/>
      <c r="G60" s="743"/>
      <c r="H60" s="743"/>
      <c r="I60" s="743"/>
      <c r="J60" s="743"/>
      <c r="K60" s="743"/>
      <c r="L60" s="743"/>
      <c r="M60" s="743"/>
      <c r="N60" s="743"/>
      <c r="O60" s="743"/>
      <c r="P60" s="743"/>
      <c r="Q60" s="743"/>
      <c r="R60" s="743"/>
      <c r="S60" s="743"/>
      <c r="T60" s="743"/>
      <c r="U60" s="743"/>
      <c r="V60" s="743"/>
      <c r="W60" s="743"/>
      <c r="X60" s="743"/>
      <c r="Y60" s="743"/>
      <c r="Z60" s="743"/>
    </row>
    <row r="61" ht="18.0" customHeight="1">
      <c r="A61" s="743"/>
      <c r="B61" s="743"/>
      <c r="C61" s="743"/>
      <c r="D61" s="743"/>
      <c r="E61" s="743"/>
      <c r="F61" s="743"/>
      <c r="G61" s="743"/>
      <c r="H61" s="743"/>
      <c r="I61" s="743"/>
      <c r="J61" s="743"/>
      <c r="K61" s="743"/>
      <c r="L61" s="743"/>
      <c r="M61" s="743"/>
      <c r="N61" s="743"/>
      <c r="O61" s="743"/>
      <c r="P61" s="743"/>
      <c r="Q61" s="743"/>
      <c r="R61" s="743"/>
      <c r="S61" s="743"/>
      <c r="T61" s="743"/>
      <c r="U61" s="743"/>
      <c r="V61" s="743"/>
      <c r="W61" s="743"/>
      <c r="X61" s="743"/>
      <c r="Y61" s="743"/>
      <c r="Z61" s="743"/>
    </row>
    <row r="62" ht="18.0" customHeight="1">
      <c r="A62" s="743"/>
      <c r="B62" s="743"/>
      <c r="C62" s="743"/>
      <c r="D62" s="743"/>
      <c r="E62" s="743"/>
      <c r="F62" s="743"/>
      <c r="G62" s="743"/>
      <c r="H62" s="743"/>
      <c r="I62" s="743"/>
      <c r="J62" s="743"/>
      <c r="K62" s="743"/>
      <c r="L62" s="743"/>
      <c r="M62" s="743"/>
      <c r="N62" s="743"/>
      <c r="O62" s="743"/>
      <c r="P62" s="743"/>
      <c r="Q62" s="743"/>
      <c r="R62" s="743"/>
      <c r="S62" s="743"/>
      <c r="T62" s="743"/>
      <c r="U62" s="743"/>
      <c r="V62" s="743"/>
      <c r="W62" s="743"/>
      <c r="X62" s="743"/>
      <c r="Y62" s="743"/>
      <c r="Z62" s="743"/>
    </row>
    <row r="63" ht="18.0" customHeight="1">
      <c r="A63" s="743"/>
      <c r="B63" s="743"/>
      <c r="C63" s="743"/>
      <c r="D63" s="743"/>
      <c r="E63" s="743"/>
      <c r="F63" s="743"/>
      <c r="G63" s="743"/>
      <c r="H63" s="743"/>
      <c r="I63" s="743"/>
      <c r="J63" s="743"/>
      <c r="K63" s="743"/>
      <c r="L63" s="743"/>
      <c r="M63" s="743"/>
      <c r="N63" s="743"/>
      <c r="O63" s="743"/>
      <c r="P63" s="743"/>
      <c r="Q63" s="743"/>
      <c r="R63" s="743"/>
      <c r="S63" s="743"/>
      <c r="T63" s="743"/>
      <c r="U63" s="743"/>
      <c r="V63" s="743"/>
      <c r="W63" s="743"/>
      <c r="X63" s="743"/>
      <c r="Y63" s="743"/>
      <c r="Z63" s="743"/>
    </row>
    <row r="64" ht="18.0" customHeight="1">
      <c r="A64" s="743"/>
      <c r="B64" s="743"/>
      <c r="C64" s="743"/>
      <c r="D64" s="743"/>
      <c r="E64" s="743"/>
      <c r="F64" s="743"/>
      <c r="G64" s="743"/>
      <c r="H64" s="743"/>
      <c r="I64" s="743"/>
      <c r="J64" s="743"/>
      <c r="K64" s="743"/>
      <c r="L64" s="743"/>
      <c r="M64" s="743"/>
      <c r="N64" s="743"/>
      <c r="O64" s="743"/>
      <c r="P64" s="743"/>
      <c r="Q64" s="743"/>
      <c r="R64" s="743"/>
      <c r="S64" s="743"/>
      <c r="T64" s="743"/>
      <c r="U64" s="743"/>
      <c r="V64" s="743"/>
      <c r="W64" s="743"/>
      <c r="X64" s="743"/>
      <c r="Y64" s="743"/>
      <c r="Z64" s="743"/>
    </row>
    <row r="65" ht="18.0" customHeight="1">
      <c r="A65" s="743"/>
      <c r="B65" s="743"/>
      <c r="C65" s="743"/>
      <c r="D65" s="743"/>
      <c r="E65" s="743"/>
      <c r="F65" s="743"/>
      <c r="G65" s="743"/>
      <c r="H65" s="743"/>
      <c r="I65" s="743"/>
      <c r="J65" s="743"/>
      <c r="K65" s="743"/>
      <c r="L65" s="743"/>
      <c r="M65" s="743"/>
      <c r="N65" s="743"/>
      <c r="O65" s="743"/>
      <c r="P65" s="743"/>
      <c r="Q65" s="743"/>
      <c r="R65" s="743"/>
      <c r="S65" s="743"/>
      <c r="T65" s="743"/>
      <c r="U65" s="743"/>
      <c r="V65" s="743"/>
      <c r="W65" s="743"/>
      <c r="X65" s="743"/>
      <c r="Y65" s="743"/>
      <c r="Z65" s="743"/>
    </row>
    <row r="66" ht="18.0" customHeight="1">
      <c r="A66" s="743"/>
      <c r="B66" s="743"/>
      <c r="C66" s="743"/>
      <c r="D66" s="743"/>
      <c r="E66" s="743"/>
      <c r="F66" s="743"/>
      <c r="G66" s="743"/>
      <c r="H66" s="743"/>
      <c r="I66" s="743"/>
      <c r="J66" s="743"/>
      <c r="K66" s="743"/>
      <c r="L66" s="743"/>
      <c r="M66" s="743"/>
      <c r="N66" s="743"/>
      <c r="O66" s="743"/>
      <c r="P66" s="743"/>
      <c r="Q66" s="743"/>
      <c r="R66" s="743"/>
      <c r="S66" s="743"/>
      <c r="T66" s="743"/>
      <c r="U66" s="743"/>
      <c r="V66" s="743"/>
      <c r="W66" s="743"/>
      <c r="X66" s="743"/>
      <c r="Y66" s="743"/>
      <c r="Z66" s="743"/>
    </row>
    <row r="67" ht="18.0" customHeight="1">
      <c r="A67" s="743"/>
      <c r="B67" s="743"/>
      <c r="C67" s="743"/>
      <c r="D67" s="743"/>
      <c r="E67" s="743"/>
      <c r="F67" s="743"/>
      <c r="G67" s="743"/>
      <c r="H67" s="743"/>
      <c r="I67" s="743"/>
      <c r="J67" s="743"/>
      <c r="K67" s="743"/>
      <c r="L67" s="743"/>
      <c r="M67" s="743"/>
      <c r="N67" s="743"/>
      <c r="O67" s="743"/>
      <c r="P67" s="743"/>
      <c r="Q67" s="743"/>
      <c r="R67" s="743"/>
      <c r="S67" s="743"/>
      <c r="T67" s="743"/>
      <c r="U67" s="743"/>
      <c r="V67" s="743"/>
      <c r="W67" s="743"/>
      <c r="X67" s="743"/>
      <c r="Y67" s="743"/>
      <c r="Z67" s="743"/>
    </row>
    <row r="68" ht="18.0" customHeight="1">
      <c r="A68" s="743"/>
      <c r="B68" s="743"/>
      <c r="C68" s="743"/>
      <c r="D68" s="743"/>
      <c r="E68" s="743"/>
      <c r="F68" s="743"/>
      <c r="G68" s="743"/>
      <c r="H68" s="743"/>
      <c r="I68" s="743"/>
      <c r="J68" s="743"/>
      <c r="K68" s="743"/>
      <c r="L68" s="743"/>
      <c r="M68" s="743"/>
      <c r="N68" s="743"/>
      <c r="O68" s="743"/>
      <c r="P68" s="743"/>
      <c r="Q68" s="743"/>
      <c r="R68" s="743"/>
      <c r="S68" s="743"/>
      <c r="T68" s="743"/>
      <c r="U68" s="743"/>
      <c r="V68" s="743"/>
      <c r="W68" s="743"/>
      <c r="X68" s="743"/>
      <c r="Y68" s="743"/>
      <c r="Z68" s="743"/>
    </row>
    <row r="69" ht="18.0" customHeight="1">
      <c r="A69" s="743"/>
      <c r="B69" s="743"/>
      <c r="C69" s="743"/>
      <c r="D69" s="743"/>
      <c r="E69" s="743"/>
      <c r="F69" s="743"/>
      <c r="G69" s="743"/>
      <c r="H69" s="743"/>
      <c r="I69" s="743"/>
      <c r="J69" s="743"/>
      <c r="K69" s="743"/>
      <c r="L69" s="743"/>
      <c r="M69" s="743"/>
      <c r="N69" s="743"/>
      <c r="O69" s="743"/>
      <c r="P69" s="743"/>
      <c r="Q69" s="743"/>
      <c r="R69" s="743"/>
      <c r="S69" s="743"/>
      <c r="T69" s="743"/>
      <c r="U69" s="743"/>
      <c r="V69" s="743"/>
      <c r="W69" s="743"/>
      <c r="X69" s="743"/>
      <c r="Y69" s="743"/>
      <c r="Z69" s="743"/>
    </row>
    <row r="70" ht="18.0" customHeight="1">
      <c r="A70" s="743"/>
      <c r="B70" s="743"/>
      <c r="C70" s="743"/>
      <c r="D70" s="743"/>
      <c r="E70" s="743"/>
      <c r="F70" s="743"/>
      <c r="G70" s="743"/>
      <c r="H70" s="743"/>
      <c r="I70" s="743"/>
      <c r="J70" s="743"/>
      <c r="K70" s="743"/>
      <c r="L70" s="743"/>
      <c r="M70" s="743"/>
      <c r="N70" s="743"/>
      <c r="O70" s="743"/>
      <c r="P70" s="743"/>
      <c r="Q70" s="743"/>
      <c r="R70" s="743"/>
      <c r="S70" s="743"/>
      <c r="T70" s="743"/>
      <c r="U70" s="743"/>
      <c r="V70" s="743"/>
      <c r="W70" s="743"/>
      <c r="X70" s="743"/>
      <c r="Y70" s="743"/>
      <c r="Z70" s="743"/>
    </row>
    <row r="71" ht="18.0" customHeight="1">
      <c r="A71" s="743"/>
      <c r="B71" s="743"/>
      <c r="C71" s="743"/>
      <c r="D71" s="743"/>
      <c r="E71" s="743"/>
      <c r="F71" s="743"/>
      <c r="G71" s="743"/>
      <c r="H71" s="743"/>
      <c r="I71" s="743"/>
      <c r="J71" s="743"/>
      <c r="K71" s="743"/>
      <c r="L71" s="743"/>
      <c r="M71" s="743"/>
      <c r="N71" s="743"/>
      <c r="O71" s="743"/>
      <c r="P71" s="743"/>
      <c r="Q71" s="743"/>
      <c r="R71" s="743"/>
      <c r="S71" s="743"/>
      <c r="T71" s="743"/>
      <c r="U71" s="743"/>
      <c r="V71" s="743"/>
      <c r="W71" s="743"/>
      <c r="X71" s="743"/>
      <c r="Y71" s="743"/>
      <c r="Z71" s="743"/>
    </row>
    <row r="72" ht="18.0" customHeight="1">
      <c r="A72" s="743"/>
      <c r="B72" s="743"/>
      <c r="C72" s="743"/>
      <c r="D72" s="743"/>
      <c r="E72" s="743"/>
      <c r="F72" s="743"/>
      <c r="G72" s="743"/>
      <c r="H72" s="743"/>
      <c r="I72" s="743"/>
      <c r="J72" s="743"/>
      <c r="K72" s="743"/>
      <c r="L72" s="743"/>
      <c r="M72" s="743"/>
      <c r="N72" s="743"/>
      <c r="O72" s="743"/>
      <c r="P72" s="743"/>
      <c r="Q72" s="743"/>
      <c r="R72" s="743"/>
      <c r="S72" s="743"/>
      <c r="T72" s="743"/>
      <c r="U72" s="743"/>
      <c r="V72" s="743"/>
      <c r="W72" s="743"/>
      <c r="X72" s="743"/>
      <c r="Y72" s="743"/>
      <c r="Z72" s="743"/>
    </row>
    <row r="73" ht="18.0" customHeight="1">
      <c r="A73" s="743"/>
      <c r="B73" s="743"/>
      <c r="C73" s="743"/>
      <c r="D73" s="743"/>
      <c r="E73" s="743"/>
      <c r="F73" s="743"/>
      <c r="G73" s="743"/>
      <c r="H73" s="743"/>
      <c r="I73" s="743"/>
      <c r="J73" s="743"/>
      <c r="K73" s="743"/>
      <c r="L73" s="743"/>
      <c r="M73" s="743"/>
      <c r="N73" s="743"/>
      <c r="O73" s="743"/>
      <c r="P73" s="743"/>
      <c r="Q73" s="743"/>
      <c r="R73" s="743"/>
      <c r="S73" s="743"/>
      <c r="T73" s="743"/>
      <c r="U73" s="743"/>
      <c r="V73" s="743"/>
      <c r="W73" s="743"/>
      <c r="X73" s="743"/>
      <c r="Y73" s="743"/>
      <c r="Z73" s="743"/>
    </row>
    <row r="74" ht="18.0" customHeight="1">
      <c r="A74" s="743"/>
      <c r="B74" s="743"/>
      <c r="C74" s="743"/>
      <c r="D74" s="743"/>
      <c r="E74" s="743"/>
      <c r="F74" s="743"/>
      <c r="G74" s="743"/>
      <c r="H74" s="743"/>
      <c r="I74" s="743"/>
      <c r="J74" s="743"/>
      <c r="K74" s="743"/>
      <c r="L74" s="743"/>
      <c r="M74" s="743"/>
      <c r="N74" s="743"/>
      <c r="O74" s="743"/>
      <c r="P74" s="743"/>
      <c r="Q74" s="743"/>
      <c r="R74" s="743"/>
      <c r="S74" s="743"/>
      <c r="T74" s="743"/>
      <c r="U74" s="743"/>
      <c r="V74" s="743"/>
      <c r="W74" s="743"/>
      <c r="X74" s="743"/>
      <c r="Y74" s="743"/>
      <c r="Z74" s="743"/>
    </row>
    <row r="75" ht="18.0" customHeight="1">
      <c r="A75" s="743"/>
      <c r="B75" s="743"/>
      <c r="C75" s="743"/>
      <c r="D75" s="743"/>
      <c r="E75" s="743"/>
      <c r="F75" s="743"/>
      <c r="G75" s="743"/>
      <c r="H75" s="743"/>
      <c r="I75" s="743"/>
      <c r="J75" s="743"/>
      <c r="K75" s="743"/>
      <c r="L75" s="743"/>
      <c r="M75" s="743"/>
      <c r="N75" s="743"/>
      <c r="O75" s="743"/>
      <c r="P75" s="743"/>
      <c r="Q75" s="743"/>
      <c r="R75" s="743"/>
      <c r="S75" s="743"/>
      <c r="T75" s="743"/>
      <c r="U75" s="743"/>
      <c r="V75" s="743"/>
      <c r="W75" s="743"/>
      <c r="X75" s="743"/>
      <c r="Y75" s="743"/>
      <c r="Z75" s="743"/>
    </row>
    <row r="76" ht="18.0" customHeight="1">
      <c r="A76" s="743"/>
      <c r="B76" s="743"/>
      <c r="C76" s="743"/>
      <c r="D76" s="743"/>
      <c r="E76" s="743"/>
      <c r="F76" s="743"/>
      <c r="G76" s="743"/>
      <c r="H76" s="743"/>
      <c r="I76" s="743"/>
      <c r="J76" s="743"/>
      <c r="K76" s="743"/>
      <c r="L76" s="743"/>
      <c r="M76" s="743"/>
      <c r="N76" s="743"/>
      <c r="O76" s="743"/>
      <c r="P76" s="743"/>
      <c r="Q76" s="743"/>
      <c r="R76" s="743"/>
      <c r="S76" s="743"/>
      <c r="T76" s="743"/>
      <c r="U76" s="743"/>
      <c r="V76" s="743"/>
      <c r="W76" s="743"/>
      <c r="X76" s="743"/>
      <c r="Y76" s="743"/>
      <c r="Z76" s="743"/>
    </row>
    <row r="77" ht="18.0" customHeight="1">
      <c r="A77" s="743"/>
      <c r="B77" s="743"/>
      <c r="C77" s="743"/>
      <c r="D77" s="743"/>
      <c r="E77" s="743"/>
      <c r="F77" s="743"/>
      <c r="G77" s="743"/>
      <c r="H77" s="743"/>
      <c r="I77" s="743"/>
      <c r="J77" s="743"/>
      <c r="K77" s="743"/>
      <c r="L77" s="743"/>
      <c r="M77" s="743"/>
      <c r="N77" s="743"/>
      <c r="O77" s="743"/>
      <c r="P77" s="743"/>
      <c r="Q77" s="743"/>
      <c r="R77" s="743"/>
      <c r="S77" s="743"/>
      <c r="T77" s="743"/>
      <c r="U77" s="743"/>
      <c r="V77" s="743"/>
      <c r="W77" s="743"/>
      <c r="X77" s="743"/>
      <c r="Y77" s="743"/>
      <c r="Z77" s="743"/>
    </row>
    <row r="78" ht="18.0" customHeight="1">
      <c r="A78" s="743"/>
      <c r="B78" s="743"/>
      <c r="C78" s="743"/>
      <c r="D78" s="743"/>
      <c r="E78" s="743"/>
      <c r="F78" s="743"/>
      <c r="G78" s="743"/>
      <c r="H78" s="743"/>
      <c r="I78" s="743"/>
      <c r="J78" s="743"/>
      <c r="K78" s="743"/>
      <c r="L78" s="743"/>
      <c r="M78" s="743"/>
      <c r="N78" s="743"/>
      <c r="O78" s="743"/>
      <c r="P78" s="743"/>
      <c r="Q78" s="743"/>
      <c r="R78" s="743"/>
      <c r="S78" s="743"/>
      <c r="T78" s="743"/>
      <c r="U78" s="743"/>
      <c r="V78" s="743"/>
      <c r="W78" s="743"/>
      <c r="X78" s="743"/>
      <c r="Y78" s="743"/>
      <c r="Z78" s="743"/>
    </row>
    <row r="79" ht="18.0" customHeight="1">
      <c r="A79" s="743"/>
      <c r="B79" s="743"/>
      <c r="C79" s="743"/>
      <c r="D79" s="743"/>
      <c r="E79" s="743"/>
      <c r="F79" s="743"/>
      <c r="G79" s="743"/>
      <c r="H79" s="743"/>
      <c r="I79" s="743"/>
      <c r="J79" s="743"/>
      <c r="K79" s="743"/>
      <c r="L79" s="743"/>
      <c r="M79" s="743"/>
      <c r="N79" s="743"/>
      <c r="O79" s="743"/>
      <c r="P79" s="743"/>
      <c r="Q79" s="743"/>
      <c r="R79" s="743"/>
      <c r="S79" s="743"/>
      <c r="T79" s="743"/>
      <c r="U79" s="743"/>
      <c r="V79" s="743"/>
      <c r="W79" s="743"/>
      <c r="X79" s="743"/>
      <c r="Y79" s="743"/>
      <c r="Z79" s="743"/>
    </row>
    <row r="80" ht="18.0" customHeight="1">
      <c r="A80" s="743"/>
      <c r="B80" s="743"/>
      <c r="C80" s="743"/>
      <c r="D80" s="743"/>
      <c r="E80" s="743"/>
      <c r="F80" s="743"/>
      <c r="G80" s="743"/>
      <c r="H80" s="743"/>
      <c r="I80" s="743"/>
      <c r="J80" s="743"/>
      <c r="K80" s="743"/>
      <c r="L80" s="743"/>
      <c r="M80" s="743"/>
      <c r="N80" s="743"/>
      <c r="O80" s="743"/>
      <c r="P80" s="743"/>
      <c r="Q80" s="743"/>
      <c r="R80" s="743"/>
      <c r="S80" s="743"/>
      <c r="T80" s="743"/>
      <c r="U80" s="743"/>
      <c r="V80" s="743"/>
      <c r="W80" s="743"/>
      <c r="X80" s="743"/>
      <c r="Y80" s="743"/>
      <c r="Z80" s="743"/>
    </row>
    <row r="81" ht="18.0" customHeight="1">
      <c r="A81" s="743"/>
      <c r="B81" s="743"/>
      <c r="C81" s="743"/>
      <c r="D81" s="743"/>
      <c r="E81" s="743"/>
      <c r="F81" s="743"/>
      <c r="G81" s="743"/>
      <c r="H81" s="743"/>
      <c r="I81" s="743"/>
      <c r="J81" s="743"/>
      <c r="K81" s="743"/>
      <c r="L81" s="743"/>
      <c r="M81" s="743"/>
      <c r="N81" s="743"/>
      <c r="O81" s="743"/>
      <c r="P81" s="743"/>
      <c r="Q81" s="743"/>
      <c r="R81" s="743"/>
      <c r="S81" s="743"/>
      <c r="T81" s="743"/>
      <c r="U81" s="743"/>
      <c r="V81" s="743"/>
      <c r="W81" s="743"/>
      <c r="X81" s="743"/>
      <c r="Y81" s="743"/>
      <c r="Z81" s="743"/>
    </row>
    <row r="82" ht="18.0" customHeight="1">
      <c r="A82" s="743"/>
      <c r="B82" s="743"/>
      <c r="C82" s="743"/>
      <c r="D82" s="743"/>
      <c r="E82" s="743"/>
      <c r="F82" s="743"/>
      <c r="G82" s="743"/>
      <c r="H82" s="743"/>
      <c r="I82" s="743"/>
      <c r="J82" s="743"/>
      <c r="K82" s="743"/>
      <c r="L82" s="743"/>
      <c r="M82" s="743"/>
      <c r="N82" s="743"/>
      <c r="O82" s="743"/>
      <c r="P82" s="743"/>
      <c r="Q82" s="743"/>
      <c r="R82" s="743"/>
      <c r="S82" s="743"/>
      <c r="T82" s="743"/>
      <c r="U82" s="743"/>
      <c r="V82" s="743"/>
      <c r="W82" s="743"/>
      <c r="X82" s="743"/>
      <c r="Y82" s="743"/>
      <c r="Z82" s="743"/>
    </row>
    <row r="83" ht="18.0" customHeight="1">
      <c r="A83" s="743"/>
      <c r="B83" s="743"/>
      <c r="C83" s="743"/>
      <c r="D83" s="743"/>
      <c r="E83" s="743"/>
      <c r="F83" s="743"/>
      <c r="G83" s="743"/>
      <c r="H83" s="743"/>
      <c r="I83" s="743"/>
      <c r="J83" s="743"/>
      <c r="K83" s="743"/>
      <c r="L83" s="743"/>
      <c r="M83" s="743"/>
      <c r="N83" s="743"/>
      <c r="O83" s="743"/>
      <c r="P83" s="743"/>
      <c r="Q83" s="743"/>
      <c r="R83" s="743"/>
      <c r="S83" s="743"/>
      <c r="T83" s="743"/>
      <c r="U83" s="743"/>
      <c r="V83" s="743"/>
      <c r="W83" s="743"/>
      <c r="X83" s="743"/>
      <c r="Y83" s="743"/>
      <c r="Z83" s="743"/>
    </row>
    <row r="84" ht="18.0" customHeight="1">
      <c r="A84" s="743"/>
      <c r="B84" s="743"/>
      <c r="C84" s="743"/>
      <c r="D84" s="743"/>
      <c r="E84" s="743"/>
      <c r="F84" s="743"/>
      <c r="G84" s="743"/>
      <c r="H84" s="743"/>
      <c r="I84" s="743"/>
      <c r="J84" s="743"/>
      <c r="K84" s="743"/>
      <c r="L84" s="743"/>
      <c r="M84" s="743"/>
      <c r="N84" s="743"/>
      <c r="O84" s="743"/>
      <c r="P84" s="743"/>
      <c r="Q84" s="743"/>
      <c r="R84" s="743"/>
      <c r="S84" s="743"/>
      <c r="T84" s="743"/>
      <c r="U84" s="743"/>
      <c r="V84" s="743"/>
      <c r="W84" s="743"/>
      <c r="X84" s="743"/>
      <c r="Y84" s="743"/>
      <c r="Z84" s="743"/>
    </row>
    <row r="85" ht="18.0" customHeight="1">
      <c r="A85" s="743"/>
      <c r="B85" s="743"/>
      <c r="C85" s="743"/>
      <c r="D85" s="743"/>
      <c r="E85" s="743"/>
      <c r="F85" s="743"/>
      <c r="G85" s="743"/>
      <c r="H85" s="743"/>
      <c r="I85" s="743"/>
      <c r="J85" s="743"/>
      <c r="K85" s="743"/>
      <c r="L85" s="743"/>
      <c r="M85" s="743"/>
      <c r="N85" s="743"/>
      <c r="O85" s="743"/>
      <c r="P85" s="743"/>
      <c r="Q85" s="743"/>
      <c r="R85" s="743"/>
      <c r="S85" s="743"/>
      <c r="T85" s="743"/>
      <c r="U85" s="743"/>
      <c r="V85" s="743"/>
      <c r="W85" s="743"/>
      <c r="X85" s="743"/>
      <c r="Y85" s="743"/>
      <c r="Z85" s="743"/>
    </row>
    <row r="86" ht="18.0" customHeight="1">
      <c r="A86" s="743"/>
      <c r="B86" s="743"/>
      <c r="C86" s="743"/>
      <c r="D86" s="743"/>
      <c r="E86" s="743"/>
      <c r="F86" s="743"/>
      <c r="G86" s="743"/>
      <c r="H86" s="743"/>
      <c r="I86" s="743"/>
      <c r="J86" s="743"/>
      <c r="K86" s="743"/>
      <c r="L86" s="743"/>
      <c r="M86" s="743"/>
      <c r="N86" s="743"/>
      <c r="O86" s="743"/>
      <c r="P86" s="743"/>
      <c r="Q86" s="743"/>
      <c r="R86" s="743"/>
      <c r="S86" s="743"/>
      <c r="T86" s="743"/>
      <c r="U86" s="743"/>
      <c r="V86" s="743"/>
      <c r="W86" s="743"/>
      <c r="X86" s="743"/>
      <c r="Y86" s="743"/>
      <c r="Z86" s="743"/>
    </row>
    <row r="87" ht="18.0" customHeight="1">
      <c r="A87" s="743"/>
      <c r="B87" s="743"/>
      <c r="C87" s="743"/>
      <c r="D87" s="743"/>
      <c r="E87" s="743"/>
      <c r="F87" s="743"/>
      <c r="G87" s="743"/>
      <c r="H87" s="743"/>
      <c r="I87" s="743"/>
      <c r="J87" s="743"/>
      <c r="K87" s="743"/>
      <c r="L87" s="743"/>
      <c r="M87" s="743"/>
      <c r="N87" s="743"/>
      <c r="O87" s="743"/>
      <c r="P87" s="743"/>
      <c r="Q87" s="743"/>
      <c r="R87" s="743"/>
      <c r="S87" s="743"/>
      <c r="T87" s="743"/>
      <c r="U87" s="743"/>
      <c r="V87" s="743"/>
      <c r="W87" s="743"/>
      <c r="X87" s="743"/>
      <c r="Y87" s="743"/>
      <c r="Z87" s="743"/>
    </row>
    <row r="88" ht="18.0" customHeight="1">
      <c r="A88" s="743"/>
      <c r="B88" s="743"/>
      <c r="C88" s="743"/>
      <c r="D88" s="743"/>
      <c r="E88" s="743"/>
      <c r="F88" s="743"/>
      <c r="G88" s="743"/>
      <c r="H88" s="743"/>
      <c r="I88" s="743"/>
      <c r="J88" s="743"/>
      <c r="K88" s="743"/>
      <c r="L88" s="743"/>
      <c r="M88" s="743"/>
      <c r="N88" s="743"/>
      <c r="O88" s="743"/>
      <c r="P88" s="743"/>
      <c r="Q88" s="743"/>
      <c r="R88" s="743"/>
      <c r="S88" s="743"/>
      <c r="T88" s="743"/>
      <c r="U88" s="743"/>
      <c r="V88" s="743"/>
      <c r="W88" s="743"/>
      <c r="X88" s="743"/>
      <c r="Y88" s="743"/>
      <c r="Z88" s="743"/>
    </row>
    <row r="89" ht="18.0" customHeight="1">
      <c r="A89" s="743"/>
      <c r="B89" s="743"/>
      <c r="C89" s="743"/>
      <c r="D89" s="743"/>
      <c r="E89" s="743"/>
      <c r="F89" s="743"/>
      <c r="G89" s="743"/>
      <c r="H89" s="743"/>
      <c r="I89" s="743"/>
      <c r="J89" s="743"/>
      <c r="K89" s="743"/>
      <c r="L89" s="743"/>
      <c r="M89" s="743"/>
      <c r="N89" s="743"/>
      <c r="O89" s="743"/>
      <c r="P89" s="743"/>
      <c r="Q89" s="743"/>
      <c r="R89" s="743"/>
      <c r="S89" s="743"/>
      <c r="T89" s="743"/>
      <c r="U89" s="743"/>
      <c r="V89" s="743"/>
      <c r="W89" s="743"/>
      <c r="X89" s="743"/>
      <c r="Y89" s="743"/>
      <c r="Z89" s="743"/>
    </row>
    <row r="90" ht="18.0" customHeight="1">
      <c r="A90" s="743"/>
      <c r="B90" s="743"/>
      <c r="C90" s="743"/>
      <c r="D90" s="743"/>
      <c r="E90" s="743"/>
      <c r="F90" s="743"/>
      <c r="G90" s="743"/>
      <c r="H90" s="743"/>
      <c r="I90" s="743"/>
      <c r="J90" s="743"/>
      <c r="K90" s="743"/>
      <c r="L90" s="743"/>
      <c r="M90" s="743"/>
      <c r="N90" s="743"/>
      <c r="O90" s="743"/>
      <c r="P90" s="743"/>
      <c r="Q90" s="743"/>
      <c r="R90" s="743"/>
      <c r="S90" s="743"/>
      <c r="T90" s="743"/>
      <c r="U90" s="743"/>
      <c r="V90" s="743"/>
      <c r="W90" s="743"/>
      <c r="X90" s="743"/>
      <c r="Y90" s="743"/>
      <c r="Z90" s="743"/>
    </row>
    <row r="91" ht="18.0" customHeight="1">
      <c r="A91" s="743"/>
      <c r="B91" s="743"/>
      <c r="C91" s="743"/>
      <c r="D91" s="743"/>
      <c r="E91" s="743"/>
      <c r="F91" s="743"/>
      <c r="G91" s="743"/>
      <c r="H91" s="743"/>
      <c r="I91" s="743"/>
      <c r="J91" s="743"/>
      <c r="K91" s="743"/>
      <c r="L91" s="743"/>
      <c r="M91" s="743"/>
      <c r="N91" s="743"/>
      <c r="O91" s="743"/>
      <c r="P91" s="743"/>
      <c r="Q91" s="743"/>
      <c r="R91" s="743"/>
      <c r="S91" s="743"/>
      <c r="T91" s="743"/>
      <c r="U91" s="743"/>
      <c r="V91" s="743"/>
      <c r="W91" s="743"/>
      <c r="X91" s="743"/>
      <c r="Y91" s="743"/>
      <c r="Z91" s="743"/>
    </row>
    <row r="92" ht="18.0" customHeight="1">
      <c r="A92" s="743"/>
      <c r="B92" s="743"/>
      <c r="C92" s="743"/>
      <c r="D92" s="743"/>
      <c r="E92" s="743"/>
      <c r="F92" s="743"/>
      <c r="G92" s="743"/>
      <c r="H92" s="743"/>
      <c r="I92" s="743"/>
      <c r="J92" s="743"/>
      <c r="K92" s="743"/>
      <c r="L92" s="743"/>
      <c r="M92" s="743"/>
      <c r="N92" s="743"/>
      <c r="O92" s="743"/>
      <c r="P92" s="743"/>
      <c r="Q92" s="743"/>
      <c r="R92" s="743"/>
      <c r="S92" s="743"/>
      <c r="T92" s="743"/>
      <c r="U92" s="743"/>
      <c r="V92" s="743"/>
      <c r="W92" s="743"/>
      <c r="X92" s="743"/>
      <c r="Y92" s="743"/>
      <c r="Z92" s="743"/>
    </row>
    <row r="93" ht="18.0" customHeight="1">
      <c r="A93" s="743"/>
      <c r="B93" s="743"/>
      <c r="C93" s="743"/>
      <c r="D93" s="743"/>
      <c r="E93" s="743"/>
      <c r="F93" s="743"/>
      <c r="G93" s="743"/>
      <c r="H93" s="743"/>
      <c r="I93" s="743"/>
      <c r="J93" s="743"/>
      <c r="K93" s="743"/>
      <c r="L93" s="743"/>
      <c r="M93" s="743"/>
      <c r="N93" s="743"/>
      <c r="O93" s="743"/>
      <c r="P93" s="743"/>
      <c r="Q93" s="743"/>
      <c r="R93" s="743"/>
      <c r="S93" s="743"/>
      <c r="T93" s="743"/>
      <c r="U93" s="743"/>
      <c r="V93" s="743"/>
      <c r="W93" s="743"/>
      <c r="X93" s="743"/>
      <c r="Y93" s="743"/>
      <c r="Z93" s="743"/>
    </row>
    <row r="94" ht="18.0" customHeight="1">
      <c r="A94" s="743"/>
      <c r="B94" s="743"/>
      <c r="C94" s="743"/>
      <c r="D94" s="743"/>
      <c r="E94" s="743"/>
      <c r="F94" s="743"/>
      <c r="G94" s="743"/>
      <c r="H94" s="743"/>
      <c r="I94" s="743"/>
      <c r="J94" s="743"/>
      <c r="K94" s="743"/>
      <c r="L94" s="743"/>
      <c r="M94" s="743"/>
      <c r="N94" s="743"/>
      <c r="O94" s="743"/>
      <c r="P94" s="743"/>
      <c r="Q94" s="743"/>
      <c r="R94" s="743"/>
      <c r="S94" s="743"/>
      <c r="T94" s="743"/>
      <c r="U94" s="743"/>
      <c r="V94" s="743"/>
      <c r="W94" s="743"/>
      <c r="X94" s="743"/>
      <c r="Y94" s="743"/>
      <c r="Z94" s="743"/>
    </row>
    <row r="95" ht="18.0" customHeight="1">
      <c r="A95" s="743"/>
      <c r="B95" s="743"/>
      <c r="C95" s="743"/>
      <c r="D95" s="743"/>
      <c r="E95" s="743"/>
      <c r="F95" s="743"/>
      <c r="G95" s="743"/>
      <c r="H95" s="743"/>
      <c r="I95" s="743"/>
      <c r="J95" s="743"/>
      <c r="K95" s="743"/>
      <c r="L95" s="743"/>
      <c r="M95" s="743"/>
      <c r="N95" s="743"/>
      <c r="O95" s="743"/>
      <c r="P95" s="743"/>
      <c r="Q95" s="743"/>
      <c r="R95" s="743"/>
      <c r="S95" s="743"/>
      <c r="T95" s="743"/>
      <c r="U95" s="743"/>
      <c r="V95" s="743"/>
      <c r="W95" s="743"/>
      <c r="X95" s="743"/>
      <c r="Y95" s="743"/>
      <c r="Z95" s="743"/>
    </row>
    <row r="96" ht="18.0" customHeight="1">
      <c r="A96" s="743"/>
      <c r="B96" s="743"/>
      <c r="C96" s="743"/>
      <c r="D96" s="743"/>
      <c r="E96" s="743"/>
      <c r="F96" s="743"/>
      <c r="G96" s="743"/>
      <c r="H96" s="743"/>
      <c r="I96" s="743"/>
      <c r="J96" s="743"/>
      <c r="K96" s="743"/>
      <c r="L96" s="743"/>
      <c r="M96" s="743"/>
      <c r="N96" s="743"/>
      <c r="O96" s="743"/>
      <c r="P96" s="743"/>
      <c r="Q96" s="743"/>
      <c r="R96" s="743"/>
      <c r="S96" s="743"/>
      <c r="T96" s="743"/>
      <c r="U96" s="743"/>
      <c r="V96" s="743"/>
      <c r="W96" s="743"/>
      <c r="X96" s="743"/>
      <c r="Y96" s="743"/>
      <c r="Z96" s="743"/>
    </row>
    <row r="97" ht="18.0" customHeight="1">
      <c r="A97" s="743"/>
      <c r="B97" s="743"/>
      <c r="C97" s="743"/>
      <c r="D97" s="743"/>
      <c r="E97" s="743"/>
      <c r="F97" s="743"/>
      <c r="G97" s="743"/>
      <c r="H97" s="743"/>
      <c r="I97" s="743"/>
      <c r="J97" s="743"/>
      <c r="K97" s="743"/>
      <c r="L97" s="743"/>
      <c r="M97" s="743"/>
      <c r="N97" s="743"/>
      <c r="O97" s="743"/>
      <c r="P97" s="743"/>
      <c r="Q97" s="743"/>
      <c r="R97" s="743"/>
      <c r="S97" s="743"/>
      <c r="T97" s="743"/>
      <c r="U97" s="743"/>
      <c r="V97" s="743"/>
      <c r="W97" s="743"/>
      <c r="X97" s="743"/>
      <c r="Y97" s="743"/>
      <c r="Z97" s="743"/>
    </row>
    <row r="98" ht="18.0" customHeight="1">
      <c r="A98" s="743"/>
      <c r="B98" s="743"/>
      <c r="C98" s="743"/>
      <c r="D98" s="743"/>
      <c r="E98" s="743"/>
      <c r="F98" s="743"/>
      <c r="G98" s="743"/>
      <c r="H98" s="743"/>
      <c r="I98" s="743"/>
      <c r="J98" s="743"/>
      <c r="K98" s="743"/>
      <c r="L98" s="743"/>
      <c r="M98" s="743"/>
      <c r="N98" s="743"/>
      <c r="O98" s="743"/>
      <c r="P98" s="743"/>
      <c r="Q98" s="743"/>
      <c r="R98" s="743"/>
      <c r="S98" s="743"/>
      <c r="T98" s="743"/>
      <c r="U98" s="743"/>
      <c r="V98" s="743"/>
      <c r="W98" s="743"/>
      <c r="X98" s="743"/>
      <c r="Y98" s="743"/>
      <c r="Z98" s="743"/>
    </row>
    <row r="99" ht="18.0" customHeight="1">
      <c r="A99" s="743"/>
      <c r="B99" s="743"/>
      <c r="C99" s="743"/>
      <c r="D99" s="743"/>
      <c r="E99" s="743"/>
      <c r="F99" s="743"/>
      <c r="G99" s="743"/>
      <c r="H99" s="743"/>
      <c r="I99" s="743"/>
      <c r="J99" s="743"/>
      <c r="K99" s="743"/>
      <c r="L99" s="743"/>
      <c r="M99" s="743"/>
      <c r="N99" s="743"/>
      <c r="O99" s="743"/>
      <c r="P99" s="743"/>
      <c r="Q99" s="743"/>
      <c r="R99" s="743"/>
      <c r="S99" s="743"/>
      <c r="T99" s="743"/>
      <c r="U99" s="743"/>
      <c r="V99" s="743"/>
      <c r="W99" s="743"/>
      <c r="X99" s="743"/>
      <c r="Y99" s="743"/>
      <c r="Z99" s="743"/>
    </row>
    <row r="100" ht="18.0" customHeight="1">
      <c r="A100" s="743"/>
      <c r="B100" s="743"/>
      <c r="C100" s="743"/>
      <c r="D100" s="743"/>
      <c r="E100" s="743"/>
      <c r="F100" s="743"/>
      <c r="G100" s="743"/>
      <c r="H100" s="743"/>
      <c r="I100" s="743"/>
      <c r="J100" s="743"/>
      <c r="K100" s="743"/>
      <c r="L100" s="743"/>
      <c r="M100" s="743"/>
      <c r="N100" s="743"/>
      <c r="O100" s="743"/>
      <c r="P100" s="743"/>
      <c r="Q100" s="743"/>
      <c r="R100" s="743"/>
      <c r="S100" s="743"/>
      <c r="T100" s="743"/>
      <c r="U100" s="743"/>
      <c r="V100" s="743"/>
      <c r="W100" s="743"/>
      <c r="X100" s="743"/>
      <c r="Y100" s="743"/>
      <c r="Z100" s="743"/>
    </row>
    <row r="101" ht="18.0" customHeight="1">
      <c r="A101" s="743"/>
      <c r="B101" s="743"/>
      <c r="C101" s="743"/>
      <c r="D101" s="743"/>
      <c r="E101" s="743"/>
      <c r="F101" s="743"/>
      <c r="G101" s="743"/>
      <c r="H101" s="743"/>
      <c r="I101" s="743"/>
      <c r="J101" s="743"/>
      <c r="K101" s="743"/>
      <c r="L101" s="743"/>
      <c r="M101" s="743"/>
      <c r="N101" s="743"/>
      <c r="O101" s="743"/>
      <c r="P101" s="743"/>
      <c r="Q101" s="743"/>
      <c r="R101" s="743"/>
      <c r="S101" s="743"/>
      <c r="T101" s="743"/>
      <c r="U101" s="743"/>
      <c r="V101" s="743"/>
      <c r="W101" s="743"/>
      <c r="X101" s="743"/>
      <c r="Y101" s="743"/>
      <c r="Z101" s="743"/>
    </row>
    <row r="102" ht="18.0" customHeight="1">
      <c r="A102" s="743"/>
      <c r="B102" s="743"/>
      <c r="C102" s="743"/>
      <c r="D102" s="743"/>
      <c r="E102" s="743"/>
      <c r="F102" s="743"/>
      <c r="G102" s="743"/>
      <c r="H102" s="743"/>
      <c r="I102" s="743"/>
      <c r="J102" s="743"/>
      <c r="K102" s="743"/>
      <c r="L102" s="743"/>
      <c r="M102" s="743"/>
      <c r="N102" s="743"/>
      <c r="O102" s="743"/>
      <c r="P102" s="743"/>
      <c r="Q102" s="743"/>
      <c r="R102" s="743"/>
      <c r="S102" s="743"/>
      <c r="T102" s="743"/>
      <c r="U102" s="743"/>
      <c r="V102" s="743"/>
      <c r="W102" s="743"/>
      <c r="X102" s="743"/>
      <c r="Y102" s="743"/>
      <c r="Z102" s="743"/>
    </row>
    <row r="103" ht="18.0" customHeight="1">
      <c r="A103" s="743"/>
      <c r="B103" s="743"/>
      <c r="C103" s="743"/>
      <c r="D103" s="743"/>
      <c r="E103" s="743"/>
      <c r="F103" s="743"/>
      <c r="G103" s="743"/>
      <c r="H103" s="743"/>
      <c r="I103" s="743"/>
      <c r="J103" s="743"/>
      <c r="K103" s="743"/>
      <c r="L103" s="743"/>
      <c r="M103" s="743"/>
      <c r="N103" s="743"/>
      <c r="O103" s="743"/>
      <c r="P103" s="743"/>
      <c r="Q103" s="743"/>
      <c r="R103" s="743"/>
      <c r="S103" s="743"/>
      <c r="T103" s="743"/>
      <c r="U103" s="743"/>
      <c r="V103" s="743"/>
      <c r="W103" s="743"/>
      <c r="X103" s="743"/>
      <c r="Y103" s="743"/>
      <c r="Z103" s="743"/>
    </row>
    <row r="104" ht="18.0" customHeight="1">
      <c r="A104" s="743"/>
      <c r="B104" s="743"/>
      <c r="C104" s="743"/>
      <c r="D104" s="743"/>
      <c r="E104" s="743"/>
      <c r="F104" s="743"/>
      <c r="G104" s="743"/>
      <c r="H104" s="743"/>
      <c r="I104" s="743"/>
      <c r="J104" s="743"/>
      <c r="K104" s="743"/>
      <c r="L104" s="743"/>
      <c r="M104" s="743"/>
      <c r="N104" s="743"/>
      <c r="O104" s="743"/>
      <c r="P104" s="743"/>
      <c r="Q104" s="743"/>
      <c r="R104" s="743"/>
      <c r="S104" s="743"/>
      <c r="T104" s="743"/>
      <c r="U104" s="743"/>
      <c r="V104" s="743"/>
      <c r="W104" s="743"/>
      <c r="X104" s="743"/>
      <c r="Y104" s="743"/>
      <c r="Z104" s="743"/>
    </row>
    <row r="105" ht="18.0" customHeight="1">
      <c r="A105" s="743"/>
      <c r="B105" s="743"/>
      <c r="C105" s="743"/>
      <c r="D105" s="743"/>
      <c r="E105" s="743"/>
      <c r="F105" s="743"/>
      <c r="G105" s="743"/>
      <c r="H105" s="743"/>
      <c r="I105" s="743"/>
      <c r="J105" s="743"/>
      <c r="K105" s="743"/>
      <c r="L105" s="743"/>
      <c r="M105" s="743"/>
      <c r="N105" s="743"/>
      <c r="O105" s="743"/>
      <c r="P105" s="743"/>
      <c r="Q105" s="743"/>
      <c r="R105" s="743"/>
      <c r="S105" s="743"/>
      <c r="T105" s="743"/>
      <c r="U105" s="743"/>
      <c r="V105" s="743"/>
      <c r="W105" s="743"/>
      <c r="X105" s="743"/>
      <c r="Y105" s="743"/>
      <c r="Z105" s="743"/>
    </row>
    <row r="106" ht="18.0" customHeight="1">
      <c r="A106" s="743"/>
      <c r="B106" s="743"/>
      <c r="C106" s="743"/>
      <c r="D106" s="743"/>
      <c r="E106" s="743"/>
      <c r="F106" s="743"/>
      <c r="G106" s="743"/>
      <c r="H106" s="743"/>
      <c r="I106" s="743"/>
      <c r="J106" s="743"/>
      <c r="K106" s="743"/>
      <c r="L106" s="743"/>
      <c r="M106" s="743"/>
      <c r="N106" s="743"/>
      <c r="O106" s="743"/>
      <c r="P106" s="743"/>
      <c r="Q106" s="743"/>
      <c r="R106" s="743"/>
      <c r="S106" s="743"/>
      <c r="T106" s="743"/>
      <c r="U106" s="743"/>
      <c r="V106" s="743"/>
      <c r="W106" s="743"/>
      <c r="X106" s="743"/>
      <c r="Y106" s="743"/>
      <c r="Z106" s="743"/>
    </row>
    <row r="107" ht="18.0" customHeight="1">
      <c r="A107" s="743"/>
      <c r="B107" s="743"/>
      <c r="C107" s="743"/>
      <c r="D107" s="743"/>
      <c r="E107" s="743"/>
      <c r="F107" s="743"/>
      <c r="G107" s="743"/>
      <c r="H107" s="743"/>
      <c r="I107" s="743"/>
      <c r="J107" s="743"/>
      <c r="K107" s="743"/>
      <c r="L107" s="743"/>
      <c r="M107" s="743"/>
      <c r="N107" s="743"/>
      <c r="O107" s="743"/>
      <c r="P107" s="743"/>
      <c r="Q107" s="743"/>
      <c r="R107" s="743"/>
      <c r="S107" s="743"/>
      <c r="T107" s="743"/>
      <c r="U107" s="743"/>
      <c r="V107" s="743"/>
      <c r="W107" s="743"/>
      <c r="X107" s="743"/>
      <c r="Y107" s="743"/>
      <c r="Z107" s="743"/>
    </row>
    <row r="108" ht="18.0" customHeight="1">
      <c r="A108" s="743"/>
      <c r="B108" s="743"/>
      <c r="C108" s="743"/>
      <c r="D108" s="743"/>
      <c r="E108" s="743"/>
      <c r="F108" s="743"/>
      <c r="G108" s="743"/>
      <c r="H108" s="743"/>
      <c r="I108" s="743"/>
      <c r="J108" s="743"/>
      <c r="K108" s="743"/>
      <c r="L108" s="743"/>
      <c r="M108" s="743"/>
      <c r="N108" s="743"/>
      <c r="O108" s="743"/>
      <c r="P108" s="743"/>
      <c r="Q108" s="743"/>
      <c r="R108" s="743"/>
      <c r="S108" s="743"/>
      <c r="T108" s="743"/>
      <c r="U108" s="743"/>
      <c r="V108" s="743"/>
      <c r="W108" s="743"/>
      <c r="X108" s="743"/>
      <c r="Y108" s="743"/>
      <c r="Z108" s="743"/>
    </row>
    <row r="109" ht="18.0" customHeight="1">
      <c r="A109" s="743"/>
      <c r="B109" s="743"/>
      <c r="C109" s="743"/>
      <c r="D109" s="743"/>
      <c r="E109" s="743"/>
      <c r="F109" s="743"/>
      <c r="G109" s="743"/>
      <c r="H109" s="743"/>
      <c r="I109" s="743"/>
      <c r="J109" s="743"/>
      <c r="K109" s="743"/>
      <c r="L109" s="743"/>
      <c r="M109" s="743"/>
      <c r="N109" s="743"/>
      <c r="O109" s="743"/>
      <c r="P109" s="743"/>
      <c r="Q109" s="743"/>
      <c r="R109" s="743"/>
      <c r="S109" s="743"/>
      <c r="T109" s="743"/>
      <c r="U109" s="743"/>
      <c r="V109" s="743"/>
      <c r="W109" s="743"/>
      <c r="X109" s="743"/>
      <c r="Y109" s="743"/>
      <c r="Z109" s="743"/>
    </row>
    <row r="110" ht="18.0" customHeight="1">
      <c r="A110" s="743"/>
      <c r="B110" s="743"/>
      <c r="C110" s="743"/>
      <c r="D110" s="743"/>
      <c r="E110" s="743"/>
      <c r="F110" s="743"/>
      <c r="G110" s="743"/>
      <c r="H110" s="743"/>
      <c r="I110" s="743"/>
      <c r="J110" s="743"/>
      <c r="K110" s="743"/>
      <c r="L110" s="743"/>
      <c r="M110" s="743"/>
      <c r="N110" s="743"/>
      <c r="O110" s="743"/>
      <c r="P110" s="743"/>
      <c r="Q110" s="743"/>
      <c r="R110" s="743"/>
      <c r="S110" s="743"/>
      <c r="T110" s="743"/>
      <c r="U110" s="743"/>
      <c r="V110" s="743"/>
      <c r="W110" s="743"/>
      <c r="X110" s="743"/>
      <c r="Y110" s="743"/>
      <c r="Z110" s="743"/>
    </row>
    <row r="111" ht="18.0" customHeight="1">
      <c r="A111" s="743"/>
      <c r="B111" s="743"/>
      <c r="C111" s="743"/>
      <c r="D111" s="743"/>
      <c r="E111" s="743"/>
      <c r="F111" s="743"/>
      <c r="G111" s="743"/>
      <c r="H111" s="743"/>
      <c r="I111" s="743"/>
      <c r="J111" s="743"/>
      <c r="K111" s="743"/>
      <c r="L111" s="743"/>
      <c r="M111" s="743"/>
      <c r="N111" s="743"/>
      <c r="O111" s="743"/>
      <c r="P111" s="743"/>
      <c r="Q111" s="743"/>
      <c r="R111" s="743"/>
      <c r="S111" s="743"/>
      <c r="T111" s="743"/>
      <c r="U111" s="743"/>
      <c r="V111" s="743"/>
      <c r="W111" s="743"/>
      <c r="X111" s="743"/>
      <c r="Y111" s="743"/>
      <c r="Z111" s="743"/>
    </row>
    <row r="112" ht="18.0" customHeight="1">
      <c r="A112" s="743"/>
      <c r="B112" s="743"/>
      <c r="C112" s="743"/>
      <c r="D112" s="743"/>
      <c r="E112" s="743"/>
      <c r="F112" s="743"/>
      <c r="G112" s="743"/>
      <c r="H112" s="743"/>
      <c r="I112" s="743"/>
      <c r="J112" s="743"/>
      <c r="K112" s="743"/>
      <c r="L112" s="743"/>
      <c r="M112" s="743"/>
      <c r="N112" s="743"/>
      <c r="O112" s="743"/>
      <c r="P112" s="743"/>
      <c r="Q112" s="743"/>
      <c r="R112" s="743"/>
      <c r="S112" s="743"/>
      <c r="T112" s="743"/>
      <c r="U112" s="743"/>
      <c r="V112" s="743"/>
      <c r="W112" s="743"/>
      <c r="X112" s="743"/>
      <c r="Y112" s="743"/>
      <c r="Z112" s="743"/>
    </row>
    <row r="113" ht="18.0" customHeight="1">
      <c r="A113" s="743"/>
      <c r="B113" s="743"/>
      <c r="C113" s="743"/>
      <c r="D113" s="743"/>
      <c r="E113" s="743"/>
      <c r="F113" s="743"/>
      <c r="G113" s="743"/>
      <c r="H113" s="743"/>
      <c r="I113" s="743"/>
      <c r="J113" s="743"/>
      <c r="K113" s="743"/>
      <c r="L113" s="743"/>
      <c r="M113" s="743"/>
      <c r="N113" s="743"/>
      <c r="O113" s="743"/>
      <c r="P113" s="743"/>
      <c r="Q113" s="743"/>
      <c r="R113" s="743"/>
      <c r="S113" s="743"/>
      <c r="T113" s="743"/>
      <c r="U113" s="743"/>
      <c r="V113" s="743"/>
      <c r="W113" s="743"/>
      <c r="X113" s="743"/>
      <c r="Y113" s="743"/>
      <c r="Z113" s="743"/>
    </row>
    <row r="114" ht="18.0" customHeight="1">
      <c r="A114" s="743"/>
      <c r="B114" s="743"/>
      <c r="C114" s="743"/>
      <c r="D114" s="743"/>
      <c r="E114" s="743"/>
      <c r="F114" s="743"/>
      <c r="G114" s="743"/>
      <c r="H114" s="743"/>
      <c r="I114" s="743"/>
      <c r="J114" s="743"/>
      <c r="K114" s="743"/>
      <c r="L114" s="743"/>
      <c r="M114" s="743"/>
      <c r="N114" s="743"/>
      <c r="O114" s="743"/>
      <c r="P114" s="743"/>
      <c r="Q114" s="743"/>
      <c r="R114" s="743"/>
      <c r="S114" s="743"/>
      <c r="T114" s="743"/>
      <c r="U114" s="743"/>
      <c r="V114" s="743"/>
      <c r="W114" s="743"/>
      <c r="X114" s="743"/>
      <c r="Y114" s="743"/>
      <c r="Z114" s="743"/>
    </row>
    <row r="115" ht="18.0" customHeight="1">
      <c r="A115" s="743"/>
      <c r="B115" s="743"/>
      <c r="C115" s="743"/>
      <c r="D115" s="743"/>
      <c r="E115" s="743"/>
      <c r="F115" s="743"/>
      <c r="G115" s="743"/>
      <c r="H115" s="743"/>
      <c r="I115" s="743"/>
      <c r="J115" s="743"/>
      <c r="K115" s="743"/>
      <c r="L115" s="743"/>
      <c r="M115" s="743"/>
      <c r="N115" s="743"/>
      <c r="O115" s="743"/>
      <c r="P115" s="743"/>
      <c r="Q115" s="743"/>
      <c r="R115" s="743"/>
      <c r="S115" s="743"/>
      <c r="T115" s="743"/>
      <c r="U115" s="743"/>
      <c r="V115" s="743"/>
      <c r="W115" s="743"/>
      <c r="X115" s="743"/>
      <c r="Y115" s="743"/>
      <c r="Z115" s="743"/>
    </row>
    <row r="116" ht="18.0" customHeight="1">
      <c r="A116" s="743"/>
      <c r="B116" s="743"/>
      <c r="C116" s="743"/>
      <c r="D116" s="743"/>
      <c r="E116" s="743"/>
      <c r="F116" s="743"/>
      <c r="G116" s="743"/>
      <c r="H116" s="743"/>
      <c r="I116" s="743"/>
      <c r="J116" s="743"/>
      <c r="K116" s="743"/>
      <c r="L116" s="743"/>
      <c r="M116" s="743"/>
      <c r="N116" s="743"/>
      <c r="O116" s="743"/>
      <c r="P116" s="743"/>
      <c r="Q116" s="743"/>
      <c r="R116" s="743"/>
      <c r="S116" s="743"/>
      <c r="T116" s="743"/>
      <c r="U116" s="743"/>
      <c r="V116" s="743"/>
      <c r="W116" s="743"/>
      <c r="X116" s="743"/>
      <c r="Y116" s="743"/>
      <c r="Z116" s="743"/>
    </row>
    <row r="117" ht="18.0" customHeight="1">
      <c r="A117" s="743"/>
      <c r="B117" s="743"/>
      <c r="C117" s="743"/>
      <c r="D117" s="743"/>
      <c r="E117" s="743"/>
      <c r="F117" s="743"/>
      <c r="G117" s="743"/>
      <c r="H117" s="743"/>
      <c r="I117" s="743"/>
      <c r="J117" s="743"/>
      <c r="K117" s="743"/>
      <c r="L117" s="743"/>
      <c r="M117" s="743"/>
      <c r="N117" s="743"/>
      <c r="O117" s="743"/>
      <c r="P117" s="743"/>
      <c r="Q117" s="743"/>
      <c r="R117" s="743"/>
      <c r="S117" s="743"/>
      <c r="T117" s="743"/>
      <c r="U117" s="743"/>
      <c r="V117" s="743"/>
      <c r="W117" s="743"/>
      <c r="X117" s="743"/>
      <c r="Y117" s="743"/>
      <c r="Z117" s="743"/>
    </row>
    <row r="118" ht="18.0" customHeight="1">
      <c r="A118" s="743"/>
      <c r="B118" s="743"/>
      <c r="C118" s="743"/>
      <c r="D118" s="743"/>
      <c r="E118" s="743"/>
      <c r="F118" s="743"/>
      <c r="G118" s="743"/>
      <c r="H118" s="743"/>
      <c r="I118" s="743"/>
      <c r="J118" s="743"/>
      <c r="K118" s="743"/>
      <c r="L118" s="743"/>
      <c r="M118" s="743"/>
      <c r="N118" s="743"/>
      <c r="O118" s="743"/>
      <c r="P118" s="743"/>
      <c r="Q118" s="743"/>
      <c r="R118" s="743"/>
      <c r="S118" s="743"/>
      <c r="T118" s="743"/>
      <c r="U118" s="743"/>
      <c r="V118" s="743"/>
      <c r="W118" s="743"/>
      <c r="X118" s="743"/>
      <c r="Y118" s="743"/>
      <c r="Z118" s="743"/>
    </row>
    <row r="119" ht="18.0" customHeight="1">
      <c r="A119" s="743"/>
      <c r="B119" s="743"/>
      <c r="C119" s="743"/>
      <c r="D119" s="743"/>
      <c r="E119" s="743"/>
      <c r="F119" s="743"/>
      <c r="G119" s="743"/>
      <c r="H119" s="743"/>
      <c r="I119" s="743"/>
      <c r="J119" s="743"/>
      <c r="K119" s="743"/>
      <c r="L119" s="743"/>
      <c r="M119" s="743"/>
      <c r="N119" s="743"/>
      <c r="O119" s="743"/>
      <c r="P119" s="743"/>
      <c r="Q119" s="743"/>
      <c r="R119" s="743"/>
      <c r="S119" s="743"/>
      <c r="T119" s="743"/>
      <c r="U119" s="743"/>
      <c r="V119" s="743"/>
      <c r="W119" s="743"/>
      <c r="X119" s="743"/>
      <c r="Y119" s="743"/>
      <c r="Z119" s="743"/>
    </row>
    <row r="120" ht="18.0" customHeight="1">
      <c r="A120" s="743"/>
      <c r="B120" s="743"/>
      <c r="C120" s="743"/>
      <c r="D120" s="743"/>
      <c r="E120" s="743"/>
      <c r="F120" s="743"/>
      <c r="G120" s="743"/>
      <c r="H120" s="743"/>
      <c r="I120" s="743"/>
      <c r="J120" s="743"/>
      <c r="K120" s="743"/>
      <c r="L120" s="743"/>
      <c r="M120" s="743"/>
      <c r="N120" s="743"/>
      <c r="O120" s="743"/>
      <c r="P120" s="743"/>
      <c r="Q120" s="743"/>
      <c r="R120" s="743"/>
      <c r="S120" s="743"/>
      <c r="T120" s="743"/>
      <c r="U120" s="743"/>
      <c r="V120" s="743"/>
      <c r="W120" s="743"/>
      <c r="X120" s="743"/>
      <c r="Y120" s="743"/>
      <c r="Z120" s="743"/>
    </row>
    <row r="121" ht="18.0" customHeight="1">
      <c r="A121" s="743"/>
      <c r="B121" s="743"/>
      <c r="C121" s="743"/>
      <c r="D121" s="743"/>
      <c r="E121" s="743"/>
      <c r="F121" s="743"/>
      <c r="G121" s="743"/>
      <c r="H121" s="743"/>
      <c r="I121" s="743"/>
      <c r="J121" s="743"/>
      <c r="K121" s="743"/>
      <c r="L121" s="743"/>
      <c r="M121" s="743"/>
      <c r="N121" s="743"/>
      <c r="O121" s="743"/>
      <c r="P121" s="743"/>
      <c r="Q121" s="743"/>
      <c r="R121" s="743"/>
      <c r="S121" s="743"/>
      <c r="T121" s="743"/>
      <c r="U121" s="743"/>
      <c r="V121" s="743"/>
      <c r="W121" s="743"/>
      <c r="X121" s="743"/>
      <c r="Y121" s="743"/>
      <c r="Z121" s="743"/>
    </row>
    <row r="122" ht="18.0" customHeight="1">
      <c r="A122" s="743"/>
      <c r="B122" s="743"/>
      <c r="C122" s="743"/>
      <c r="D122" s="743"/>
      <c r="E122" s="743"/>
      <c r="F122" s="743"/>
      <c r="G122" s="743"/>
      <c r="H122" s="743"/>
      <c r="I122" s="743"/>
      <c r="J122" s="743"/>
      <c r="K122" s="743"/>
      <c r="L122" s="743"/>
      <c r="M122" s="743"/>
      <c r="N122" s="743"/>
      <c r="O122" s="743"/>
      <c r="P122" s="743"/>
      <c r="Q122" s="743"/>
      <c r="R122" s="743"/>
      <c r="S122" s="743"/>
      <c r="T122" s="743"/>
      <c r="U122" s="743"/>
      <c r="V122" s="743"/>
      <c r="W122" s="743"/>
      <c r="X122" s="743"/>
      <c r="Y122" s="743"/>
      <c r="Z122" s="743"/>
    </row>
    <row r="123" ht="18.0" customHeight="1">
      <c r="A123" s="743"/>
      <c r="B123" s="743"/>
      <c r="C123" s="743"/>
      <c r="D123" s="743"/>
      <c r="E123" s="743"/>
      <c r="F123" s="743"/>
      <c r="G123" s="743"/>
      <c r="H123" s="743"/>
      <c r="I123" s="743"/>
      <c r="J123" s="743"/>
      <c r="K123" s="743"/>
      <c r="L123" s="743"/>
      <c r="M123" s="743"/>
      <c r="N123" s="743"/>
      <c r="O123" s="743"/>
      <c r="P123" s="743"/>
      <c r="Q123" s="743"/>
      <c r="R123" s="743"/>
      <c r="S123" s="743"/>
      <c r="T123" s="743"/>
      <c r="U123" s="743"/>
      <c r="V123" s="743"/>
      <c r="W123" s="743"/>
      <c r="X123" s="743"/>
      <c r="Y123" s="743"/>
      <c r="Z123" s="743"/>
    </row>
    <row r="124" ht="18.0" customHeight="1">
      <c r="A124" s="743"/>
      <c r="B124" s="743"/>
      <c r="C124" s="743"/>
      <c r="D124" s="743"/>
      <c r="E124" s="743"/>
      <c r="F124" s="743"/>
      <c r="G124" s="743"/>
      <c r="H124" s="743"/>
      <c r="I124" s="743"/>
      <c r="J124" s="743"/>
      <c r="K124" s="743"/>
      <c r="L124" s="743"/>
      <c r="M124" s="743"/>
      <c r="N124" s="743"/>
      <c r="O124" s="743"/>
      <c r="P124" s="743"/>
      <c r="Q124" s="743"/>
      <c r="R124" s="743"/>
      <c r="S124" s="743"/>
      <c r="T124" s="743"/>
      <c r="U124" s="743"/>
      <c r="V124" s="743"/>
      <c r="W124" s="743"/>
      <c r="X124" s="743"/>
      <c r="Y124" s="743"/>
      <c r="Z124" s="743"/>
    </row>
    <row r="125" ht="18.0" customHeight="1">
      <c r="A125" s="743"/>
      <c r="B125" s="743"/>
      <c r="C125" s="743"/>
      <c r="D125" s="743"/>
      <c r="E125" s="743"/>
      <c r="F125" s="743"/>
      <c r="G125" s="743"/>
      <c r="H125" s="743"/>
      <c r="I125" s="743"/>
      <c r="J125" s="743"/>
      <c r="K125" s="743"/>
      <c r="L125" s="743"/>
      <c r="M125" s="743"/>
      <c r="N125" s="743"/>
      <c r="O125" s="743"/>
      <c r="P125" s="743"/>
      <c r="Q125" s="743"/>
      <c r="R125" s="743"/>
      <c r="S125" s="743"/>
      <c r="T125" s="743"/>
      <c r="U125" s="743"/>
      <c r="V125" s="743"/>
      <c r="W125" s="743"/>
      <c r="X125" s="743"/>
      <c r="Y125" s="743"/>
      <c r="Z125" s="743"/>
    </row>
    <row r="126" ht="18.0" customHeight="1">
      <c r="A126" s="743"/>
      <c r="B126" s="743"/>
      <c r="C126" s="743"/>
      <c r="D126" s="743"/>
      <c r="E126" s="743"/>
      <c r="F126" s="743"/>
      <c r="G126" s="743"/>
      <c r="H126" s="743"/>
      <c r="I126" s="743"/>
      <c r="J126" s="743"/>
      <c r="K126" s="743"/>
      <c r="L126" s="743"/>
      <c r="M126" s="743"/>
      <c r="N126" s="743"/>
      <c r="O126" s="743"/>
      <c r="P126" s="743"/>
      <c r="Q126" s="743"/>
      <c r="R126" s="743"/>
      <c r="S126" s="743"/>
      <c r="T126" s="743"/>
      <c r="U126" s="743"/>
      <c r="V126" s="743"/>
      <c r="W126" s="743"/>
      <c r="X126" s="743"/>
      <c r="Y126" s="743"/>
      <c r="Z126" s="743"/>
    </row>
    <row r="127" ht="18.0" customHeight="1">
      <c r="A127" s="743"/>
      <c r="B127" s="743"/>
      <c r="C127" s="743"/>
      <c r="D127" s="743"/>
      <c r="E127" s="743"/>
      <c r="F127" s="743"/>
      <c r="G127" s="743"/>
      <c r="H127" s="743"/>
      <c r="I127" s="743"/>
      <c r="J127" s="743"/>
      <c r="K127" s="743"/>
      <c r="L127" s="743"/>
      <c r="M127" s="743"/>
      <c r="N127" s="743"/>
      <c r="O127" s="743"/>
      <c r="P127" s="743"/>
      <c r="Q127" s="743"/>
      <c r="R127" s="743"/>
      <c r="S127" s="743"/>
      <c r="T127" s="743"/>
      <c r="U127" s="743"/>
      <c r="V127" s="743"/>
      <c r="W127" s="743"/>
      <c r="X127" s="743"/>
      <c r="Y127" s="743"/>
      <c r="Z127" s="743"/>
    </row>
    <row r="128" ht="18.0" customHeight="1">
      <c r="A128" s="743"/>
      <c r="B128" s="743"/>
      <c r="C128" s="743"/>
      <c r="D128" s="743"/>
      <c r="E128" s="743"/>
      <c r="F128" s="743"/>
      <c r="G128" s="743"/>
      <c r="H128" s="743"/>
      <c r="I128" s="743"/>
      <c r="J128" s="743"/>
      <c r="K128" s="743"/>
      <c r="L128" s="743"/>
      <c r="M128" s="743"/>
      <c r="N128" s="743"/>
      <c r="O128" s="743"/>
      <c r="P128" s="743"/>
      <c r="Q128" s="743"/>
      <c r="R128" s="743"/>
      <c r="S128" s="743"/>
      <c r="T128" s="743"/>
      <c r="U128" s="743"/>
      <c r="V128" s="743"/>
      <c r="W128" s="743"/>
      <c r="X128" s="743"/>
      <c r="Y128" s="743"/>
      <c r="Z128" s="743"/>
    </row>
    <row r="129" ht="18.0" customHeight="1">
      <c r="A129" s="743"/>
      <c r="B129" s="743"/>
      <c r="C129" s="743"/>
      <c r="D129" s="743"/>
      <c r="E129" s="743"/>
      <c r="F129" s="743"/>
      <c r="G129" s="743"/>
      <c r="H129" s="743"/>
      <c r="I129" s="743"/>
      <c r="J129" s="743"/>
      <c r="K129" s="743"/>
      <c r="L129" s="743"/>
      <c r="M129" s="743"/>
      <c r="N129" s="743"/>
      <c r="O129" s="743"/>
      <c r="P129" s="743"/>
      <c r="Q129" s="743"/>
      <c r="R129" s="743"/>
      <c r="S129" s="743"/>
      <c r="T129" s="743"/>
      <c r="U129" s="743"/>
      <c r="V129" s="743"/>
      <c r="W129" s="743"/>
      <c r="X129" s="743"/>
      <c r="Y129" s="743"/>
      <c r="Z129" s="743"/>
    </row>
    <row r="130" ht="18.0" customHeight="1">
      <c r="A130" s="743"/>
      <c r="B130" s="743"/>
      <c r="C130" s="743"/>
      <c r="D130" s="743"/>
      <c r="E130" s="743"/>
      <c r="F130" s="743"/>
      <c r="G130" s="743"/>
      <c r="H130" s="743"/>
      <c r="I130" s="743"/>
      <c r="J130" s="743"/>
      <c r="K130" s="743"/>
      <c r="L130" s="743"/>
      <c r="M130" s="743"/>
      <c r="N130" s="743"/>
      <c r="O130" s="743"/>
      <c r="P130" s="743"/>
      <c r="Q130" s="743"/>
      <c r="R130" s="743"/>
      <c r="S130" s="743"/>
      <c r="T130" s="743"/>
      <c r="U130" s="743"/>
      <c r="V130" s="743"/>
      <c r="W130" s="743"/>
      <c r="X130" s="743"/>
      <c r="Y130" s="743"/>
      <c r="Z130" s="743"/>
    </row>
    <row r="131" ht="18.0" customHeight="1">
      <c r="A131" s="743"/>
      <c r="B131" s="743"/>
      <c r="C131" s="743"/>
      <c r="D131" s="743"/>
      <c r="E131" s="743"/>
      <c r="F131" s="743"/>
      <c r="G131" s="743"/>
      <c r="H131" s="743"/>
      <c r="I131" s="743"/>
      <c r="J131" s="743"/>
      <c r="K131" s="743"/>
      <c r="L131" s="743"/>
      <c r="M131" s="743"/>
      <c r="N131" s="743"/>
      <c r="O131" s="743"/>
      <c r="P131" s="743"/>
      <c r="Q131" s="743"/>
      <c r="R131" s="743"/>
      <c r="S131" s="743"/>
      <c r="T131" s="743"/>
      <c r="U131" s="743"/>
      <c r="V131" s="743"/>
      <c r="W131" s="743"/>
      <c r="X131" s="743"/>
      <c r="Y131" s="743"/>
      <c r="Z131" s="743"/>
    </row>
    <row r="132" ht="18.0" customHeight="1">
      <c r="A132" s="743"/>
      <c r="B132" s="743"/>
      <c r="C132" s="743"/>
      <c r="D132" s="743"/>
      <c r="E132" s="743"/>
      <c r="F132" s="743"/>
      <c r="G132" s="743"/>
      <c r="H132" s="743"/>
      <c r="I132" s="743"/>
      <c r="J132" s="743"/>
      <c r="K132" s="743"/>
      <c r="L132" s="743"/>
      <c r="M132" s="743"/>
      <c r="N132" s="743"/>
      <c r="O132" s="743"/>
      <c r="P132" s="743"/>
      <c r="Q132" s="743"/>
      <c r="R132" s="743"/>
      <c r="S132" s="743"/>
      <c r="T132" s="743"/>
      <c r="U132" s="743"/>
      <c r="V132" s="743"/>
      <c r="W132" s="743"/>
      <c r="X132" s="743"/>
      <c r="Y132" s="743"/>
      <c r="Z132" s="743"/>
    </row>
    <row r="133" ht="18.0" customHeight="1">
      <c r="A133" s="743"/>
      <c r="B133" s="743"/>
      <c r="C133" s="743"/>
      <c r="D133" s="743"/>
      <c r="E133" s="743"/>
      <c r="F133" s="743"/>
      <c r="G133" s="743"/>
      <c r="H133" s="743"/>
      <c r="I133" s="743"/>
      <c r="J133" s="743"/>
      <c r="K133" s="743"/>
      <c r="L133" s="743"/>
      <c r="M133" s="743"/>
      <c r="N133" s="743"/>
      <c r="O133" s="743"/>
      <c r="P133" s="743"/>
      <c r="Q133" s="743"/>
      <c r="R133" s="743"/>
      <c r="S133" s="743"/>
      <c r="T133" s="743"/>
      <c r="U133" s="743"/>
      <c r="V133" s="743"/>
      <c r="W133" s="743"/>
      <c r="X133" s="743"/>
      <c r="Y133" s="743"/>
      <c r="Z133" s="743"/>
    </row>
    <row r="134" ht="18.0" customHeight="1">
      <c r="A134" s="743"/>
      <c r="B134" s="743"/>
      <c r="C134" s="743"/>
      <c r="D134" s="743"/>
      <c r="E134" s="743"/>
      <c r="F134" s="743"/>
      <c r="G134" s="743"/>
      <c r="H134" s="743"/>
      <c r="I134" s="743"/>
      <c r="J134" s="743"/>
      <c r="K134" s="743"/>
      <c r="L134" s="743"/>
      <c r="M134" s="743"/>
      <c r="N134" s="743"/>
      <c r="O134" s="743"/>
      <c r="P134" s="743"/>
      <c r="Q134" s="743"/>
      <c r="R134" s="743"/>
      <c r="S134" s="743"/>
      <c r="T134" s="743"/>
      <c r="U134" s="743"/>
      <c r="V134" s="743"/>
      <c r="W134" s="743"/>
      <c r="X134" s="743"/>
      <c r="Y134" s="743"/>
      <c r="Z134" s="743"/>
    </row>
    <row r="135" ht="18.0" customHeight="1">
      <c r="A135" s="743"/>
      <c r="B135" s="743"/>
      <c r="C135" s="743"/>
      <c r="D135" s="743"/>
      <c r="E135" s="743"/>
      <c r="F135" s="743"/>
      <c r="G135" s="743"/>
      <c r="H135" s="743"/>
      <c r="I135" s="743"/>
      <c r="J135" s="743"/>
      <c r="K135" s="743"/>
      <c r="L135" s="743"/>
      <c r="M135" s="743"/>
      <c r="N135" s="743"/>
      <c r="O135" s="743"/>
      <c r="P135" s="743"/>
      <c r="Q135" s="743"/>
      <c r="R135" s="743"/>
      <c r="S135" s="743"/>
      <c r="T135" s="743"/>
      <c r="U135" s="743"/>
      <c r="V135" s="743"/>
      <c r="W135" s="743"/>
      <c r="X135" s="743"/>
      <c r="Y135" s="743"/>
      <c r="Z135" s="743"/>
    </row>
    <row r="136" ht="18.0" customHeight="1">
      <c r="A136" s="743"/>
      <c r="B136" s="743"/>
      <c r="C136" s="743"/>
      <c r="D136" s="743"/>
      <c r="E136" s="743"/>
      <c r="F136" s="743"/>
      <c r="G136" s="743"/>
      <c r="H136" s="743"/>
      <c r="I136" s="743"/>
      <c r="J136" s="743"/>
      <c r="K136" s="743"/>
      <c r="L136" s="743"/>
      <c r="M136" s="743"/>
      <c r="N136" s="743"/>
      <c r="O136" s="743"/>
      <c r="P136" s="743"/>
      <c r="Q136" s="743"/>
      <c r="R136" s="743"/>
      <c r="S136" s="743"/>
      <c r="T136" s="743"/>
      <c r="U136" s="743"/>
      <c r="V136" s="743"/>
      <c r="W136" s="743"/>
      <c r="X136" s="743"/>
      <c r="Y136" s="743"/>
      <c r="Z136" s="743"/>
    </row>
    <row r="137" ht="18.0" customHeight="1">
      <c r="A137" s="743"/>
      <c r="B137" s="743"/>
      <c r="C137" s="743"/>
      <c r="D137" s="743"/>
      <c r="E137" s="743"/>
      <c r="F137" s="743"/>
      <c r="G137" s="743"/>
      <c r="H137" s="743"/>
      <c r="I137" s="743"/>
      <c r="J137" s="743"/>
      <c r="K137" s="743"/>
      <c r="L137" s="743"/>
      <c r="M137" s="743"/>
      <c r="N137" s="743"/>
      <c r="O137" s="743"/>
      <c r="P137" s="743"/>
      <c r="Q137" s="743"/>
      <c r="R137" s="743"/>
      <c r="S137" s="743"/>
      <c r="T137" s="743"/>
      <c r="U137" s="743"/>
      <c r="V137" s="743"/>
      <c r="W137" s="743"/>
      <c r="X137" s="743"/>
      <c r="Y137" s="743"/>
      <c r="Z137" s="743"/>
    </row>
    <row r="138" ht="18.0" customHeight="1">
      <c r="A138" s="743"/>
      <c r="B138" s="743"/>
      <c r="C138" s="743"/>
      <c r="D138" s="743"/>
      <c r="E138" s="743"/>
      <c r="F138" s="743"/>
      <c r="G138" s="743"/>
      <c r="H138" s="743"/>
      <c r="I138" s="743"/>
      <c r="J138" s="743"/>
      <c r="K138" s="743"/>
      <c r="L138" s="743"/>
      <c r="M138" s="743"/>
      <c r="N138" s="743"/>
      <c r="O138" s="743"/>
      <c r="P138" s="743"/>
      <c r="Q138" s="743"/>
      <c r="R138" s="743"/>
      <c r="S138" s="743"/>
      <c r="T138" s="743"/>
      <c r="U138" s="743"/>
      <c r="V138" s="743"/>
      <c r="W138" s="743"/>
      <c r="X138" s="743"/>
      <c r="Y138" s="743"/>
      <c r="Z138" s="743"/>
    </row>
    <row r="139" ht="18.0" customHeight="1">
      <c r="A139" s="743"/>
      <c r="B139" s="743"/>
      <c r="C139" s="743"/>
      <c r="D139" s="743"/>
      <c r="E139" s="743"/>
      <c r="F139" s="743"/>
      <c r="G139" s="743"/>
      <c r="H139" s="743"/>
      <c r="I139" s="743"/>
      <c r="J139" s="743"/>
      <c r="K139" s="743"/>
      <c r="L139" s="743"/>
      <c r="M139" s="743"/>
      <c r="N139" s="743"/>
      <c r="O139" s="743"/>
      <c r="P139" s="743"/>
      <c r="Q139" s="743"/>
      <c r="R139" s="743"/>
      <c r="S139" s="743"/>
      <c r="T139" s="743"/>
      <c r="U139" s="743"/>
      <c r="V139" s="743"/>
      <c r="W139" s="743"/>
      <c r="X139" s="743"/>
      <c r="Y139" s="743"/>
      <c r="Z139" s="743"/>
    </row>
    <row r="140" ht="18.0" customHeight="1">
      <c r="A140" s="743"/>
      <c r="B140" s="743"/>
      <c r="C140" s="743"/>
      <c r="D140" s="743"/>
      <c r="E140" s="743"/>
      <c r="F140" s="743"/>
      <c r="G140" s="743"/>
      <c r="H140" s="743"/>
      <c r="I140" s="743"/>
      <c r="J140" s="743"/>
      <c r="K140" s="743"/>
      <c r="L140" s="743"/>
      <c r="M140" s="743"/>
      <c r="N140" s="743"/>
      <c r="O140" s="743"/>
      <c r="P140" s="743"/>
      <c r="Q140" s="743"/>
      <c r="R140" s="743"/>
      <c r="S140" s="743"/>
      <c r="T140" s="743"/>
      <c r="U140" s="743"/>
      <c r="V140" s="743"/>
      <c r="W140" s="743"/>
      <c r="X140" s="743"/>
      <c r="Y140" s="743"/>
      <c r="Z140" s="743"/>
    </row>
    <row r="141" ht="18.0" customHeight="1">
      <c r="A141" s="743"/>
      <c r="B141" s="743"/>
      <c r="C141" s="743"/>
      <c r="D141" s="743"/>
      <c r="E141" s="743"/>
      <c r="F141" s="743"/>
      <c r="G141" s="743"/>
      <c r="H141" s="743"/>
      <c r="I141" s="743"/>
      <c r="J141" s="743"/>
      <c r="K141" s="743"/>
      <c r="L141" s="743"/>
      <c r="M141" s="743"/>
      <c r="N141" s="743"/>
      <c r="O141" s="743"/>
      <c r="P141" s="743"/>
      <c r="Q141" s="743"/>
      <c r="R141" s="743"/>
      <c r="S141" s="743"/>
      <c r="T141" s="743"/>
      <c r="U141" s="743"/>
      <c r="V141" s="743"/>
      <c r="W141" s="743"/>
      <c r="X141" s="743"/>
      <c r="Y141" s="743"/>
      <c r="Z141" s="743"/>
    </row>
    <row r="142" ht="18.0" customHeight="1">
      <c r="A142" s="743"/>
      <c r="B142" s="743"/>
      <c r="C142" s="743"/>
      <c r="D142" s="743"/>
      <c r="E142" s="743"/>
      <c r="F142" s="743"/>
      <c r="G142" s="743"/>
      <c r="H142" s="743"/>
      <c r="I142" s="743"/>
      <c r="J142" s="743"/>
      <c r="K142" s="743"/>
      <c r="L142" s="743"/>
      <c r="M142" s="743"/>
      <c r="N142" s="743"/>
      <c r="O142" s="743"/>
      <c r="P142" s="743"/>
      <c r="Q142" s="743"/>
      <c r="R142" s="743"/>
      <c r="S142" s="743"/>
      <c r="T142" s="743"/>
      <c r="U142" s="743"/>
      <c r="V142" s="743"/>
      <c r="W142" s="743"/>
      <c r="X142" s="743"/>
      <c r="Y142" s="743"/>
      <c r="Z142" s="743"/>
    </row>
    <row r="143" ht="18.0" customHeight="1">
      <c r="A143" s="743"/>
      <c r="B143" s="743"/>
      <c r="C143" s="743"/>
      <c r="D143" s="743"/>
      <c r="E143" s="743"/>
      <c r="F143" s="743"/>
      <c r="G143" s="743"/>
      <c r="H143" s="743"/>
      <c r="I143" s="743"/>
      <c r="J143" s="743"/>
      <c r="K143" s="743"/>
      <c r="L143" s="743"/>
      <c r="M143" s="743"/>
      <c r="N143" s="743"/>
      <c r="O143" s="743"/>
      <c r="P143" s="743"/>
      <c r="Q143" s="743"/>
      <c r="R143" s="743"/>
      <c r="S143" s="743"/>
      <c r="T143" s="743"/>
      <c r="U143" s="743"/>
      <c r="V143" s="743"/>
      <c r="W143" s="743"/>
      <c r="X143" s="743"/>
      <c r="Y143" s="743"/>
      <c r="Z143" s="743"/>
    </row>
    <row r="144" ht="18.0" customHeight="1">
      <c r="A144" s="743"/>
      <c r="B144" s="743"/>
      <c r="C144" s="743"/>
      <c r="D144" s="743"/>
      <c r="E144" s="743"/>
      <c r="F144" s="743"/>
      <c r="G144" s="743"/>
      <c r="H144" s="743"/>
      <c r="I144" s="743"/>
      <c r="J144" s="743"/>
      <c r="K144" s="743"/>
      <c r="L144" s="743"/>
      <c r="M144" s="743"/>
      <c r="N144" s="743"/>
      <c r="O144" s="743"/>
      <c r="P144" s="743"/>
      <c r="Q144" s="743"/>
      <c r="R144" s="743"/>
      <c r="S144" s="743"/>
      <c r="T144" s="743"/>
      <c r="U144" s="743"/>
      <c r="V144" s="743"/>
      <c r="W144" s="743"/>
      <c r="X144" s="743"/>
      <c r="Y144" s="743"/>
      <c r="Z144" s="743"/>
    </row>
    <row r="145" ht="18.0" customHeight="1">
      <c r="A145" s="743"/>
      <c r="B145" s="743"/>
      <c r="C145" s="743"/>
      <c r="D145" s="743"/>
      <c r="E145" s="743"/>
      <c r="F145" s="743"/>
      <c r="G145" s="743"/>
      <c r="H145" s="743"/>
      <c r="I145" s="743"/>
      <c r="J145" s="743"/>
      <c r="K145" s="743"/>
      <c r="L145" s="743"/>
      <c r="M145" s="743"/>
      <c r="N145" s="743"/>
      <c r="O145" s="743"/>
      <c r="P145" s="743"/>
      <c r="Q145" s="743"/>
      <c r="R145" s="743"/>
      <c r="S145" s="743"/>
      <c r="T145" s="743"/>
      <c r="U145" s="743"/>
      <c r="V145" s="743"/>
      <c r="W145" s="743"/>
      <c r="X145" s="743"/>
      <c r="Y145" s="743"/>
      <c r="Z145" s="743"/>
    </row>
    <row r="146" ht="18.0" customHeight="1">
      <c r="A146" s="743"/>
      <c r="B146" s="743"/>
      <c r="C146" s="743"/>
      <c r="D146" s="743"/>
      <c r="E146" s="743"/>
      <c r="F146" s="743"/>
      <c r="G146" s="743"/>
      <c r="H146" s="743"/>
      <c r="I146" s="743"/>
      <c r="J146" s="743"/>
      <c r="K146" s="743"/>
      <c r="L146" s="743"/>
      <c r="M146" s="743"/>
      <c r="N146" s="743"/>
      <c r="O146" s="743"/>
      <c r="P146" s="743"/>
      <c r="Q146" s="743"/>
      <c r="R146" s="743"/>
      <c r="S146" s="743"/>
      <c r="T146" s="743"/>
      <c r="U146" s="743"/>
      <c r="V146" s="743"/>
      <c r="W146" s="743"/>
      <c r="X146" s="743"/>
      <c r="Y146" s="743"/>
      <c r="Z146" s="743"/>
    </row>
    <row r="147" ht="18.0" customHeight="1">
      <c r="A147" s="743"/>
      <c r="B147" s="743"/>
      <c r="C147" s="743"/>
      <c r="D147" s="743"/>
      <c r="E147" s="743"/>
      <c r="F147" s="743"/>
      <c r="G147" s="743"/>
      <c r="H147" s="743"/>
      <c r="I147" s="743"/>
      <c r="J147" s="743"/>
      <c r="K147" s="743"/>
      <c r="L147" s="743"/>
      <c r="M147" s="743"/>
      <c r="N147" s="743"/>
      <c r="O147" s="743"/>
      <c r="P147" s="743"/>
      <c r="Q147" s="743"/>
      <c r="R147" s="743"/>
      <c r="S147" s="743"/>
      <c r="T147" s="743"/>
      <c r="U147" s="743"/>
      <c r="V147" s="743"/>
      <c r="W147" s="743"/>
      <c r="X147" s="743"/>
      <c r="Y147" s="743"/>
      <c r="Z147" s="743"/>
    </row>
    <row r="148" ht="18.0" customHeight="1">
      <c r="A148" s="743"/>
      <c r="B148" s="743"/>
      <c r="C148" s="743"/>
      <c r="D148" s="743"/>
      <c r="E148" s="743"/>
      <c r="F148" s="743"/>
      <c r="G148" s="743"/>
      <c r="H148" s="743"/>
      <c r="I148" s="743"/>
      <c r="J148" s="743"/>
      <c r="K148" s="743"/>
      <c r="L148" s="743"/>
      <c r="M148" s="743"/>
      <c r="N148" s="743"/>
      <c r="O148" s="743"/>
      <c r="P148" s="743"/>
      <c r="Q148" s="743"/>
      <c r="R148" s="743"/>
      <c r="S148" s="743"/>
      <c r="T148" s="743"/>
      <c r="U148" s="743"/>
      <c r="V148" s="743"/>
      <c r="W148" s="743"/>
      <c r="X148" s="743"/>
      <c r="Y148" s="743"/>
      <c r="Z148" s="743"/>
    </row>
    <row r="149" ht="18.0" customHeight="1">
      <c r="A149" s="743"/>
      <c r="B149" s="743"/>
      <c r="C149" s="743"/>
      <c r="D149" s="743"/>
      <c r="E149" s="743"/>
      <c r="F149" s="743"/>
      <c r="G149" s="743"/>
      <c r="H149" s="743"/>
      <c r="I149" s="743"/>
      <c r="J149" s="743"/>
      <c r="K149" s="743"/>
      <c r="L149" s="743"/>
      <c r="M149" s="743"/>
      <c r="N149" s="743"/>
      <c r="O149" s="743"/>
      <c r="P149" s="743"/>
      <c r="Q149" s="743"/>
      <c r="R149" s="743"/>
      <c r="S149" s="743"/>
      <c r="T149" s="743"/>
      <c r="U149" s="743"/>
      <c r="V149" s="743"/>
      <c r="W149" s="743"/>
      <c r="X149" s="743"/>
      <c r="Y149" s="743"/>
      <c r="Z149" s="743"/>
    </row>
    <row r="150" ht="18.0" customHeight="1">
      <c r="A150" s="743"/>
      <c r="B150" s="743"/>
      <c r="C150" s="743"/>
      <c r="D150" s="743"/>
      <c r="E150" s="743"/>
      <c r="F150" s="743"/>
      <c r="G150" s="743"/>
      <c r="H150" s="743"/>
      <c r="I150" s="743"/>
      <c r="J150" s="743"/>
      <c r="K150" s="743"/>
      <c r="L150" s="743"/>
      <c r="M150" s="743"/>
      <c r="N150" s="743"/>
      <c r="O150" s="743"/>
      <c r="P150" s="743"/>
      <c r="Q150" s="743"/>
      <c r="R150" s="743"/>
      <c r="S150" s="743"/>
      <c r="T150" s="743"/>
      <c r="U150" s="743"/>
      <c r="V150" s="743"/>
      <c r="W150" s="743"/>
      <c r="X150" s="743"/>
      <c r="Y150" s="743"/>
      <c r="Z150" s="743"/>
    </row>
    <row r="151" ht="18.0" customHeight="1">
      <c r="A151" s="743"/>
      <c r="B151" s="743"/>
      <c r="C151" s="743"/>
      <c r="D151" s="743"/>
      <c r="E151" s="743"/>
      <c r="F151" s="743"/>
      <c r="G151" s="743"/>
      <c r="H151" s="743"/>
      <c r="I151" s="743"/>
      <c r="J151" s="743"/>
      <c r="K151" s="743"/>
      <c r="L151" s="743"/>
      <c r="M151" s="743"/>
      <c r="N151" s="743"/>
      <c r="O151" s="743"/>
      <c r="P151" s="743"/>
      <c r="Q151" s="743"/>
      <c r="R151" s="743"/>
      <c r="S151" s="743"/>
      <c r="T151" s="743"/>
      <c r="U151" s="743"/>
      <c r="V151" s="743"/>
      <c r="W151" s="743"/>
      <c r="X151" s="743"/>
      <c r="Y151" s="743"/>
      <c r="Z151" s="743"/>
    </row>
    <row r="152" ht="18.0" customHeight="1">
      <c r="A152" s="743"/>
      <c r="B152" s="743"/>
      <c r="C152" s="743"/>
      <c r="D152" s="743"/>
      <c r="E152" s="743"/>
      <c r="F152" s="743"/>
      <c r="G152" s="743"/>
      <c r="H152" s="743"/>
      <c r="I152" s="743"/>
      <c r="J152" s="743"/>
      <c r="K152" s="743"/>
      <c r="L152" s="743"/>
      <c r="M152" s="743"/>
      <c r="N152" s="743"/>
      <c r="O152" s="743"/>
      <c r="P152" s="743"/>
      <c r="Q152" s="743"/>
      <c r="R152" s="743"/>
      <c r="S152" s="743"/>
      <c r="T152" s="743"/>
      <c r="U152" s="743"/>
      <c r="V152" s="743"/>
      <c r="W152" s="743"/>
      <c r="X152" s="743"/>
      <c r="Y152" s="743"/>
      <c r="Z152" s="743"/>
    </row>
    <row r="153" ht="18.0" customHeight="1">
      <c r="A153" s="743"/>
      <c r="B153" s="743"/>
      <c r="C153" s="743"/>
      <c r="D153" s="743"/>
      <c r="E153" s="743"/>
      <c r="F153" s="743"/>
      <c r="G153" s="743"/>
      <c r="H153" s="743"/>
      <c r="I153" s="743"/>
      <c r="J153" s="743"/>
      <c r="K153" s="743"/>
      <c r="L153" s="743"/>
      <c r="M153" s="743"/>
      <c r="N153" s="743"/>
      <c r="O153" s="743"/>
      <c r="P153" s="743"/>
      <c r="Q153" s="743"/>
      <c r="R153" s="743"/>
      <c r="S153" s="743"/>
      <c r="T153" s="743"/>
      <c r="U153" s="743"/>
      <c r="V153" s="743"/>
      <c r="W153" s="743"/>
      <c r="X153" s="743"/>
      <c r="Y153" s="743"/>
      <c r="Z153" s="743"/>
    </row>
    <row r="154" ht="18.0" customHeight="1">
      <c r="A154" s="743"/>
      <c r="B154" s="743"/>
      <c r="C154" s="743"/>
      <c r="D154" s="743"/>
      <c r="E154" s="743"/>
      <c r="F154" s="743"/>
      <c r="G154" s="743"/>
      <c r="H154" s="743"/>
      <c r="I154" s="743"/>
      <c r="J154" s="743"/>
      <c r="K154" s="743"/>
      <c r="L154" s="743"/>
      <c r="M154" s="743"/>
      <c r="N154" s="743"/>
      <c r="O154" s="743"/>
      <c r="P154" s="743"/>
      <c r="Q154" s="743"/>
      <c r="R154" s="743"/>
      <c r="S154" s="743"/>
      <c r="T154" s="743"/>
      <c r="U154" s="743"/>
      <c r="V154" s="743"/>
      <c r="W154" s="743"/>
      <c r="X154" s="743"/>
      <c r="Y154" s="743"/>
      <c r="Z154" s="743"/>
    </row>
    <row r="155" ht="18.0" customHeight="1">
      <c r="A155" s="743"/>
      <c r="B155" s="743"/>
      <c r="C155" s="743"/>
      <c r="D155" s="743"/>
      <c r="E155" s="743"/>
      <c r="F155" s="743"/>
      <c r="G155" s="743"/>
      <c r="H155" s="743"/>
      <c r="I155" s="743"/>
      <c r="J155" s="743"/>
      <c r="K155" s="743"/>
      <c r="L155" s="743"/>
      <c r="M155" s="743"/>
      <c r="N155" s="743"/>
      <c r="O155" s="743"/>
      <c r="P155" s="743"/>
      <c r="Q155" s="743"/>
      <c r="R155" s="743"/>
      <c r="S155" s="743"/>
      <c r="T155" s="743"/>
      <c r="U155" s="743"/>
      <c r="V155" s="743"/>
      <c r="W155" s="743"/>
      <c r="X155" s="743"/>
      <c r="Y155" s="743"/>
      <c r="Z155" s="743"/>
    </row>
    <row r="156" ht="18.0" customHeight="1">
      <c r="A156" s="743"/>
      <c r="B156" s="743"/>
      <c r="C156" s="743"/>
      <c r="D156" s="743"/>
      <c r="E156" s="743"/>
      <c r="F156" s="743"/>
      <c r="G156" s="743"/>
      <c r="H156" s="743"/>
      <c r="I156" s="743"/>
      <c r="J156" s="743"/>
      <c r="K156" s="743"/>
      <c r="L156" s="743"/>
      <c r="M156" s="743"/>
      <c r="N156" s="743"/>
      <c r="O156" s="743"/>
      <c r="P156" s="743"/>
      <c r="Q156" s="743"/>
      <c r="R156" s="743"/>
      <c r="S156" s="743"/>
      <c r="T156" s="743"/>
      <c r="U156" s="743"/>
      <c r="V156" s="743"/>
      <c r="W156" s="743"/>
      <c r="X156" s="743"/>
      <c r="Y156" s="743"/>
      <c r="Z156" s="743"/>
    </row>
    <row r="157" ht="18.0" customHeight="1">
      <c r="A157" s="743"/>
      <c r="B157" s="743"/>
      <c r="C157" s="743"/>
      <c r="D157" s="743"/>
      <c r="E157" s="743"/>
      <c r="F157" s="743"/>
      <c r="G157" s="743"/>
      <c r="H157" s="743"/>
      <c r="I157" s="743"/>
      <c r="J157" s="743"/>
      <c r="K157" s="743"/>
      <c r="L157" s="743"/>
      <c r="M157" s="743"/>
      <c r="N157" s="743"/>
      <c r="O157" s="743"/>
      <c r="P157" s="743"/>
      <c r="Q157" s="743"/>
      <c r="R157" s="743"/>
      <c r="S157" s="743"/>
      <c r="T157" s="743"/>
      <c r="U157" s="743"/>
      <c r="V157" s="743"/>
      <c r="W157" s="743"/>
      <c r="X157" s="743"/>
      <c r="Y157" s="743"/>
      <c r="Z157" s="743"/>
    </row>
    <row r="158" ht="18.0" customHeight="1">
      <c r="A158" s="743"/>
      <c r="B158" s="743"/>
      <c r="C158" s="743"/>
      <c r="D158" s="743"/>
      <c r="E158" s="743"/>
      <c r="F158" s="743"/>
      <c r="G158" s="743"/>
      <c r="H158" s="743"/>
      <c r="I158" s="743"/>
      <c r="J158" s="743"/>
      <c r="K158" s="743"/>
      <c r="L158" s="743"/>
      <c r="M158" s="743"/>
      <c r="N158" s="743"/>
      <c r="O158" s="743"/>
      <c r="P158" s="743"/>
      <c r="Q158" s="743"/>
      <c r="R158" s="743"/>
      <c r="S158" s="743"/>
      <c r="T158" s="743"/>
      <c r="U158" s="743"/>
      <c r="V158" s="743"/>
      <c r="W158" s="743"/>
      <c r="X158" s="743"/>
      <c r="Y158" s="743"/>
      <c r="Z158" s="743"/>
    </row>
    <row r="159" ht="18.0" customHeight="1">
      <c r="A159" s="743"/>
      <c r="B159" s="743"/>
      <c r="C159" s="743"/>
      <c r="D159" s="743"/>
      <c r="E159" s="743"/>
      <c r="F159" s="743"/>
      <c r="G159" s="743"/>
      <c r="H159" s="743"/>
      <c r="I159" s="743"/>
      <c r="J159" s="743"/>
      <c r="K159" s="743"/>
      <c r="L159" s="743"/>
      <c r="M159" s="743"/>
      <c r="N159" s="743"/>
      <c r="O159" s="743"/>
      <c r="P159" s="743"/>
      <c r="Q159" s="743"/>
      <c r="R159" s="743"/>
      <c r="S159" s="743"/>
      <c r="T159" s="743"/>
      <c r="U159" s="743"/>
      <c r="V159" s="743"/>
      <c r="W159" s="743"/>
      <c r="X159" s="743"/>
      <c r="Y159" s="743"/>
      <c r="Z159" s="743"/>
    </row>
    <row r="160" ht="18.0" customHeight="1">
      <c r="A160" s="743"/>
      <c r="B160" s="743"/>
      <c r="C160" s="743"/>
      <c r="D160" s="743"/>
      <c r="E160" s="743"/>
      <c r="F160" s="743"/>
      <c r="G160" s="743"/>
      <c r="H160" s="743"/>
      <c r="I160" s="743"/>
      <c r="J160" s="743"/>
      <c r="K160" s="743"/>
      <c r="L160" s="743"/>
      <c r="M160" s="743"/>
      <c r="N160" s="743"/>
      <c r="O160" s="743"/>
      <c r="P160" s="743"/>
      <c r="Q160" s="743"/>
      <c r="R160" s="743"/>
      <c r="S160" s="743"/>
      <c r="T160" s="743"/>
      <c r="U160" s="743"/>
      <c r="V160" s="743"/>
      <c r="W160" s="743"/>
      <c r="X160" s="743"/>
      <c r="Y160" s="743"/>
      <c r="Z160" s="743"/>
    </row>
    <row r="161" ht="18.0" customHeight="1">
      <c r="A161" s="743"/>
      <c r="B161" s="743"/>
      <c r="C161" s="743"/>
      <c r="D161" s="743"/>
      <c r="E161" s="743"/>
      <c r="F161" s="743"/>
      <c r="G161" s="743"/>
      <c r="H161" s="743"/>
      <c r="I161" s="743"/>
      <c r="J161" s="743"/>
      <c r="K161" s="743"/>
      <c r="L161" s="743"/>
      <c r="M161" s="743"/>
      <c r="N161" s="743"/>
      <c r="O161" s="743"/>
      <c r="P161" s="743"/>
      <c r="Q161" s="743"/>
      <c r="R161" s="743"/>
      <c r="S161" s="743"/>
      <c r="T161" s="743"/>
      <c r="U161" s="743"/>
      <c r="V161" s="743"/>
      <c r="W161" s="743"/>
      <c r="X161" s="743"/>
      <c r="Y161" s="743"/>
      <c r="Z161" s="743"/>
    </row>
    <row r="162" ht="18.0" customHeight="1">
      <c r="A162" s="743"/>
      <c r="B162" s="743"/>
      <c r="C162" s="743"/>
      <c r="D162" s="743"/>
      <c r="E162" s="743"/>
      <c r="F162" s="743"/>
      <c r="G162" s="743"/>
      <c r="H162" s="743"/>
      <c r="I162" s="743"/>
      <c r="J162" s="743"/>
      <c r="K162" s="743"/>
      <c r="L162" s="743"/>
      <c r="M162" s="743"/>
      <c r="N162" s="743"/>
      <c r="O162" s="743"/>
      <c r="P162" s="743"/>
      <c r="Q162" s="743"/>
      <c r="R162" s="743"/>
      <c r="S162" s="743"/>
      <c r="T162" s="743"/>
      <c r="U162" s="743"/>
      <c r="V162" s="743"/>
      <c r="W162" s="743"/>
      <c r="X162" s="743"/>
      <c r="Y162" s="743"/>
      <c r="Z162" s="743"/>
    </row>
    <row r="163" ht="18.0" customHeight="1">
      <c r="A163" s="743"/>
      <c r="B163" s="743"/>
      <c r="C163" s="743"/>
      <c r="D163" s="743"/>
      <c r="E163" s="743"/>
      <c r="F163" s="743"/>
      <c r="G163" s="743"/>
      <c r="H163" s="743"/>
      <c r="I163" s="743"/>
      <c r="J163" s="743"/>
      <c r="K163" s="743"/>
      <c r="L163" s="743"/>
      <c r="M163" s="743"/>
      <c r="N163" s="743"/>
      <c r="O163" s="743"/>
      <c r="P163" s="743"/>
      <c r="Q163" s="743"/>
      <c r="R163" s="743"/>
      <c r="S163" s="743"/>
      <c r="T163" s="743"/>
      <c r="U163" s="743"/>
      <c r="V163" s="743"/>
      <c r="W163" s="743"/>
      <c r="X163" s="743"/>
      <c r="Y163" s="743"/>
      <c r="Z163" s="743"/>
    </row>
    <row r="164" ht="18.0" customHeight="1">
      <c r="A164" s="743"/>
      <c r="B164" s="743"/>
      <c r="C164" s="743"/>
      <c r="D164" s="743"/>
      <c r="E164" s="743"/>
      <c r="F164" s="743"/>
      <c r="G164" s="743"/>
      <c r="H164" s="743"/>
      <c r="I164" s="743"/>
      <c r="J164" s="743"/>
      <c r="K164" s="743"/>
      <c r="L164" s="743"/>
      <c r="M164" s="743"/>
      <c r="N164" s="743"/>
      <c r="O164" s="743"/>
      <c r="P164" s="743"/>
      <c r="Q164" s="743"/>
      <c r="R164" s="743"/>
      <c r="S164" s="743"/>
      <c r="T164" s="743"/>
      <c r="U164" s="743"/>
      <c r="V164" s="743"/>
      <c r="W164" s="743"/>
      <c r="X164" s="743"/>
      <c r="Y164" s="743"/>
      <c r="Z164" s="743"/>
    </row>
    <row r="165" ht="18.0" customHeight="1">
      <c r="A165" s="743"/>
      <c r="B165" s="743"/>
      <c r="C165" s="743"/>
      <c r="D165" s="743"/>
      <c r="E165" s="743"/>
      <c r="F165" s="743"/>
      <c r="G165" s="743"/>
      <c r="H165" s="743"/>
      <c r="I165" s="743"/>
      <c r="J165" s="743"/>
      <c r="K165" s="743"/>
      <c r="L165" s="743"/>
      <c r="M165" s="743"/>
      <c r="N165" s="743"/>
      <c r="O165" s="743"/>
      <c r="P165" s="743"/>
      <c r="Q165" s="743"/>
      <c r="R165" s="743"/>
      <c r="S165" s="743"/>
      <c r="T165" s="743"/>
      <c r="U165" s="743"/>
      <c r="V165" s="743"/>
      <c r="W165" s="743"/>
      <c r="X165" s="743"/>
      <c r="Y165" s="743"/>
      <c r="Z165" s="743"/>
    </row>
    <row r="166" ht="18.0" customHeight="1">
      <c r="A166" s="743"/>
      <c r="B166" s="743"/>
      <c r="C166" s="743"/>
      <c r="D166" s="743"/>
      <c r="E166" s="743"/>
      <c r="F166" s="743"/>
      <c r="G166" s="743"/>
      <c r="H166" s="743"/>
      <c r="I166" s="743"/>
      <c r="J166" s="743"/>
      <c r="K166" s="743"/>
      <c r="L166" s="743"/>
      <c r="M166" s="743"/>
      <c r="N166" s="743"/>
      <c r="O166" s="743"/>
      <c r="P166" s="743"/>
      <c r="Q166" s="743"/>
      <c r="R166" s="743"/>
      <c r="S166" s="743"/>
      <c r="T166" s="743"/>
      <c r="U166" s="743"/>
      <c r="V166" s="743"/>
      <c r="W166" s="743"/>
      <c r="X166" s="743"/>
      <c r="Y166" s="743"/>
      <c r="Z166" s="743"/>
    </row>
    <row r="167" ht="18.0" customHeight="1">
      <c r="A167" s="743"/>
      <c r="B167" s="743"/>
      <c r="C167" s="743"/>
      <c r="D167" s="743"/>
      <c r="E167" s="743"/>
      <c r="F167" s="743"/>
      <c r="G167" s="743"/>
      <c r="H167" s="743"/>
      <c r="I167" s="743"/>
      <c r="J167" s="743"/>
      <c r="K167" s="743"/>
      <c r="L167" s="743"/>
      <c r="M167" s="743"/>
      <c r="N167" s="743"/>
      <c r="O167" s="743"/>
      <c r="P167" s="743"/>
      <c r="Q167" s="743"/>
      <c r="R167" s="743"/>
      <c r="S167" s="743"/>
      <c r="T167" s="743"/>
      <c r="U167" s="743"/>
      <c r="V167" s="743"/>
      <c r="W167" s="743"/>
      <c r="X167" s="743"/>
      <c r="Y167" s="743"/>
      <c r="Z167" s="743"/>
    </row>
    <row r="168" ht="18.0" customHeight="1">
      <c r="A168" s="743"/>
      <c r="B168" s="743"/>
      <c r="C168" s="743"/>
      <c r="D168" s="743"/>
      <c r="E168" s="743"/>
      <c r="F168" s="743"/>
      <c r="G168" s="743"/>
      <c r="H168" s="743"/>
      <c r="I168" s="743"/>
      <c r="J168" s="743"/>
      <c r="K168" s="743"/>
      <c r="L168" s="743"/>
      <c r="M168" s="743"/>
      <c r="N168" s="743"/>
      <c r="O168" s="743"/>
      <c r="P168" s="743"/>
      <c r="Q168" s="743"/>
      <c r="R168" s="743"/>
      <c r="S168" s="743"/>
      <c r="T168" s="743"/>
      <c r="U168" s="743"/>
      <c r="V168" s="743"/>
      <c r="W168" s="743"/>
      <c r="X168" s="743"/>
      <c r="Y168" s="743"/>
      <c r="Z168" s="743"/>
    </row>
    <row r="169" ht="18.0" customHeight="1">
      <c r="A169" s="743"/>
      <c r="B169" s="743"/>
      <c r="C169" s="743"/>
      <c r="D169" s="743"/>
      <c r="E169" s="743"/>
      <c r="F169" s="743"/>
      <c r="G169" s="743"/>
      <c r="H169" s="743"/>
      <c r="I169" s="743"/>
      <c r="J169" s="743"/>
      <c r="K169" s="743"/>
      <c r="L169" s="743"/>
      <c r="M169" s="743"/>
      <c r="N169" s="743"/>
      <c r="O169" s="743"/>
      <c r="P169" s="743"/>
      <c r="Q169" s="743"/>
      <c r="R169" s="743"/>
      <c r="S169" s="743"/>
      <c r="T169" s="743"/>
      <c r="U169" s="743"/>
      <c r="V169" s="743"/>
      <c r="W169" s="743"/>
      <c r="X169" s="743"/>
      <c r="Y169" s="743"/>
      <c r="Z169" s="743"/>
    </row>
    <row r="170" ht="18.0" customHeight="1">
      <c r="A170" s="743"/>
      <c r="B170" s="743"/>
      <c r="C170" s="743"/>
      <c r="D170" s="743"/>
      <c r="E170" s="743"/>
      <c r="F170" s="743"/>
      <c r="G170" s="743"/>
      <c r="H170" s="743"/>
      <c r="I170" s="743"/>
      <c r="J170" s="743"/>
      <c r="K170" s="743"/>
      <c r="L170" s="743"/>
      <c r="M170" s="743"/>
      <c r="N170" s="743"/>
      <c r="O170" s="743"/>
      <c r="P170" s="743"/>
      <c r="Q170" s="743"/>
      <c r="R170" s="743"/>
      <c r="S170" s="743"/>
      <c r="T170" s="743"/>
      <c r="U170" s="743"/>
      <c r="V170" s="743"/>
      <c r="W170" s="743"/>
      <c r="X170" s="743"/>
      <c r="Y170" s="743"/>
      <c r="Z170" s="743"/>
    </row>
    <row r="171" ht="18.0" customHeight="1">
      <c r="A171" s="743"/>
      <c r="B171" s="743"/>
      <c r="C171" s="743"/>
      <c r="D171" s="743"/>
      <c r="E171" s="743"/>
      <c r="F171" s="743"/>
      <c r="G171" s="743"/>
      <c r="H171" s="743"/>
      <c r="I171" s="743"/>
      <c r="J171" s="743"/>
      <c r="K171" s="743"/>
      <c r="L171" s="743"/>
      <c r="M171" s="743"/>
      <c r="N171" s="743"/>
      <c r="O171" s="743"/>
      <c r="P171" s="743"/>
      <c r="Q171" s="743"/>
      <c r="R171" s="743"/>
      <c r="S171" s="743"/>
      <c r="T171" s="743"/>
      <c r="U171" s="743"/>
      <c r="V171" s="743"/>
      <c r="W171" s="743"/>
      <c r="X171" s="743"/>
      <c r="Y171" s="743"/>
      <c r="Z171" s="743"/>
    </row>
    <row r="172" ht="18.0" customHeight="1">
      <c r="A172" s="743"/>
      <c r="B172" s="743"/>
      <c r="C172" s="743"/>
      <c r="D172" s="743"/>
      <c r="E172" s="743"/>
      <c r="F172" s="743"/>
      <c r="G172" s="743"/>
      <c r="H172" s="743"/>
      <c r="I172" s="743"/>
      <c r="J172" s="743"/>
      <c r="K172" s="743"/>
      <c r="L172" s="743"/>
      <c r="M172" s="743"/>
      <c r="N172" s="743"/>
      <c r="O172" s="743"/>
      <c r="P172" s="743"/>
      <c r="Q172" s="743"/>
      <c r="R172" s="743"/>
      <c r="S172" s="743"/>
      <c r="T172" s="743"/>
      <c r="U172" s="743"/>
      <c r="V172" s="743"/>
      <c r="W172" s="743"/>
      <c r="X172" s="743"/>
      <c r="Y172" s="743"/>
      <c r="Z172" s="743"/>
    </row>
    <row r="173" ht="18.0" customHeight="1">
      <c r="A173" s="743"/>
      <c r="B173" s="743"/>
      <c r="C173" s="743"/>
      <c r="D173" s="743"/>
      <c r="E173" s="743"/>
      <c r="F173" s="743"/>
      <c r="G173" s="743"/>
      <c r="H173" s="743"/>
      <c r="I173" s="743"/>
      <c r="J173" s="743"/>
      <c r="K173" s="743"/>
      <c r="L173" s="743"/>
      <c r="M173" s="743"/>
      <c r="N173" s="743"/>
      <c r="O173" s="743"/>
      <c r="P173" s="743"/>
      <c r="Q173" s="743"/>
      <c r="R173" s="743"/>
      <c r="S173" s="743"/>
      <c r="T173" s="743"/>
      <c r="U173" s="743"/>
      <c r="V173" s="743"/>
      <c r="W173" s="743"/>
      <c r="X173" s="743"/>
      <c r="Y173" s="743"/>
      <c r="Z173" s="743"/>
    </row>
    <row r="174" ht="18.0" customHeight="1">
      <c r="A174" s="743"/>
      <c r="B174" s="743"/>
      <c r="C174" s="743"/>
      <c r="D174" s="743"/>
      <c r="E174" s="743"/>
      <c r="F174" s="743"/>
      <c r="G174" s="743"/>
      <c r="H174" s="743"/>
      <c r="I174" s="743"/>
      <c r="J174" s="743"/>
      <c r="K174" s="743"/>
      <c r="L174" s="743"/>
      <c r="M174" s="743"/>
      <c r="N174" s="743"/>
      <c r="O174" s="743"/>
      <c r="P174" s="743"/>
      <c r="Q174" s="743"/>
      <c r="R174" s="743"/>
      <c r="S174" s="743"/>
      <c r="T174" s="743"/>
      <c r="U174" s="743"/>
      <c r="V174" s="743"/>
      <c r="W174" s="743"/>
      <c r="X174" s="743"/>
      <c r="Y174" s="743"/>
      <c r="Z174" s="743"/>
    </row>
    <row r="175" ht="18.0" customHeight="1">
      <c r="A175" s="743"/>
      <c r="B175" s="743"/>
      <c r="C175" s="743"/>
      <c r="D175" s="743"/>
      <c r="E175" s="743"/>
      <c r="F175" s="743"/>
      <c r="G175" s="743"/>
      <c r="H175" s="743"/>
      <c r="I175" s="743"/>
      <c r="J175" s="743"/>
      <c r="K175" s="743"/>
      <c r="L175" s="743"/>
      <c r="M175" s="743"/>
      <c r="N175" s="743"/>
      <c r="O175" s="743"/>
      <c r="P175" s="743"/>
      <c r="Q175" s="743"/>
      <c r="R175" s="743"/>
      <c r="S175" s="743"/>
      <c r="T175" s="743"/>
      <c r="U175" s="743"/>
      <c r="V175" s="743"/>
      <c r="W175" s="743"/>
      <c r="X175" s="743"/>
      <c r="Y175" s="743"/>
      <c r="Z175" s="743"/>
    </row>
    <row r="176" ht="18.0" customHeight="1">
      <c r="A176" s="743"/>
      <c r="B176" s="743"/>
      <c r="C176" s="743"/>
      <c r="D176" s="743"/>
      <c r="E176" s="743"/>
      <c r="F176" s="743"/>
      <c r="G176" s="743"/>
      <c r="H176" s="743"/>
      <c r="I176" s="743"/>
      <c r="J176" s="743"/>
      <c r="K176" s="743"/>
      <c r="L176" s="743"/>
      <c r="M176" s="743"/>
      <c r="N176" s="743"/>
      <c r="O176" s="743"/>
      <c r="P176" s="743"/>
      <c r="Q176" s="743"/>
      <c r="R176" s="743"/>
      <c r="S176" s="743"/>
      <c r="T176" s="743"/>
      <c r="U176" s="743"/>
      <c r="V176" s="743"/>
      <c r="W176" s="743"/>
      <c r="X176" s="743"/>
      <c r="Y176" s="743"/>
      <c r="Z176" s="743"/>
    </row>
    <row r="177" ht="18.0" customHeight="1">
      <c r="A177" s="743"/>
      <c r="B177" s="743"/>
      <c r="C177" s="743"/>
      <c r="D177" s="743"/>
      <c r="E177" s="743"/>
      <c r="F177" s="743"/>
      <c r="G177" s="743"/>
      <c r="H177" s="743"/>
      <c r="I177" s="743"/>
      <c r="J177" s="743"/>
      <c r="K177" s="743"/>
      <c r="L177" s="743"/>
      <c r="M177" s="743"/>
      <c r="N177" s="743"/>
      <c r="O177" s="743"/>
      <c r="P177" s="743"/>
      <c r="Q177" s="743"/>
      <c r="R177" s="743"/>
      <c r="S177" s="743"/>
      <c r="T177" s="743"/>
      <c r="U177" s="743"/>
      <c r="V177" s="743"/>
      <c r="W177" s="743"/>
      <c r="X177" s="743"/>
      <c r="Y177" s="743"/>
      <c r="Z177" s="743"/>
    </row>
    <row r="178" ht="18.0" customHeight="1">
      <c r="A178" s="743"/>
      <c r="B178" s="743"/>
      <c r="C178" s="743"/>
      <c r="D178" s="743"/>
      <c r="E178" s="743"/>
      <c r="F178" s="743"/>
      <c r="G178" s="743"/>
      <c r="H178" s="743"/>
      <c r="I178" s="743"/>
      <c r="J178" s="743"/>
      <c r="K178" s="743"/>
      <c r="L178" s="743"/>
      <c r="M178" s="743"/>
      <c r="N178" s="743"/>
      <c r="O178" s="743"/>
      <c r="P178" s="743"/>
      <c r="Q178" s="743"/>
      <c r="R178" s="743"/>
      <c r="S178" s="743"/>
      <c r="T178" s="743"/>
      <c r="U178" s="743"/>
      <c r="V178" s="743"/>
      <c r="W178" s="743"/>
      <c r="X178" s="743"/>
      <c r="Y178" s="743"/>
      <c r="Z178" s="743"/>
    </row>
    <row r="179" ht="18.0" customHeight="1">
      <c r="A179" s="743"/>
      <c r="B179" s="743"/>
      <c r="C179" s="743"/>
      <c r="D179" s="743"/>
      <c r="E179" s="743"/>
      <c r="F179" s="743"/>
      <c r="G179" s="743"/>
      <c r="H179" s="743"/>
      <c r="I179" s="743"/>
      <c r="J179" s="743"/>
      <c r="K179" s="743"/>
      <c r="L179" s="743"/>
      <c r="M179" s="743"/>
      <c r="N179" s="743"/>
      <c r="O179" s="743"/>
      <c r="P179" s="743"/>
      <c r="Q179" s="743"/>
      <c r="R179" s="743"/>
      <c r="S179" s="743"/>
      <c r="T179" s="743"/>
      <c r="U179" s="743"/>
      <c r="V179" s="743"/>
      <c r="W179" s="743"/>
      <c r="X179" s="743"/>
      <c r="Y179" s="743"/>
      <c r="Z179" s="743"/>
    </row>
    <row r="180" ht="18.0" customHeight="1">
      <c r="A180" s="743"/>
      <c r="B180" s="743"/>
      <c r="C180" s="743"/>
      <c r="D180" s="743"/>
      <c r="E180" s="743"/>
      <c r="F180" s="743"/>
      <c r="G180" s="743"/>
      <c r="H180" s="743"/>
      <c r="I180" s="743"/>
      <c r="J180" s="743"/>
      <c r="K180" s="743"/>
      <c r="L180" s="743"/>
      <c r="M180" s="743"/>
      <c r="N180" s="743"/>
      <c r="O180" s="743"/>
      <c r="P180" s="743"/>
      <c r="Q180" s="743"/>
      <c r="R180" s="743"/>
      <c r="S180" s="743"/>
      <c r="T180" s="743"/>
      <c r="U180" s="743"/>
      <c r="V180" s="743"/>
      <c r="W180" s="743"/>
      <c r="X180" s="743"/>
      <c r="Y180" s="743"/>
      <c r="Z180" s="743"/>
    </row>
    <row r="181" ht="18.0" customHeight="1">
      <c r="A181" s="743"/>
      <c r="B181" s="743"/>
      <c r="C181" s="743"/>
      <c r="D181" s="743"/>
      <c r="E181" s="743"/>
      <c r="F181" s="743"/>
      <c r="G181" s="743"/>
      <c r="H181" s="743"/>
      <c r="I181" s="743"/>
      <c r="J181" s="743"/>
      <c r="K181" s="743"/>
      <c r="L181" s="743"/>
      <c r="M181" s="743"/>
      <c r="N181" s="743"/>
      <c r="O181" s="743"/>
      <c r="P181" s="743"/>
      <c r="Q181" s="743"/>
      <c r="R181" s="743"/>
      <c r="S181" s="743"/>
      <c r="T181" s="743"/>
      <c r="U181" s="743"/>
      <c r="V181" s="743"/>
      <c r="W181" s="743"/>
      <c r="X181" s="743"/>
      <c r="Y181" s="743"/>
      <c r="Z181" s="743"/>
    </row>
    <row r="182" ht="18.0" customHeight="1">
      <c r="A182" s="743"/>
      <c r="B182" s="743"/>
      <c r="C182" s="743"/>
      <c r="D182" s="743"/>
      <c r="E182" s="743"/>
      <c r="F182" s="743"/>
      <c r="G182" s="743"/>
      <c r="H182" s="743"/>
      <c r="I182" s="743"/>
      <c r="J182" s="743"/>
      <c r="K182" s="743"/>
      <c r="L182" s="743"/>
      <c r="M182" s="743"/>
      <c r="N182" s="743"/>
      <c r="O182" s="743"/>
      <c r="P182" s="743"/>
      <c r="Q182" s="743"/>
      <c r="R182" s="743"/>
      <c r="S182" s="743"/>
      <c r="T182" s="743"/>
      <c r="U182" s="743"/>
      <c r="V182" s="743"/>
      <c r="W182" s="743"/>
      <c r="X182" s="743"/>
      <c r="Y182" s="743"/>
      <c r="Z182" s="743"/>
    </row>
    <row r="183" ht="18.0" customHeight="1">
      <c r="A183" s="743"/>
      <c r="B183" s="743"/>
      <c r="C183" s="743"/>
      <c r="D183" s="743"/>
      <c r="E183" s="743"/>
      <c r="F183" s="743"/>
      <c r="G183" s="743"/>
      <c r="H183" s="743"/>
      <c r="I183" s="743"/>
      <c r="J183" s="743"/>
      <c r="K183" s="743"/>
      <c r="L183" s="743"/>
      <c r="M183" s="743"/>
      <c r="N183" s="743"/>
      <c r="O183" s="743"/>
      <c r="P183" s="743"/>
      <c r="Q183" s="743"/>
      <c r="R183" s="743"/>
      <c r="S183" s="743"/>
      <c r="T183" s="743"/>
      <c r="U183" s="743"/>
      <c r="V183" s="743"/>
      <c r="W183" s="743"/>
      <c r="X183" s="743"/>
      <c r="Y183" s="743"/>
      <c r="Z183" s="743"/>
    </row>
    <row r="184" ht="18.0" customHeight="1">
      <c r="A184" s="743"/>
      <c r="B184" s="743"/>
      <c r="C184" s="743"/>
      <c r="D184" s="743"/>
      <c r="E184" s="743"/>
      <c r="F184" s="743"/>
      <c r="G184" s="743"/>
      <c r="H184" s="743"/>
      <c r="I184" s="743"/>
      <c r="J184" s="743"/>
      <c r="K184" s="743"/>
      <c r="L184" s="743"/>
      <c r="M184" s="743"/>
      <c r="N184" s="743"/>
      <c r="O184" s="743"/>
      <c r="P184" s="743"/>
      <c r="Q184" s="743"/>
      <c r="R184" s="743"/>
      <c r="S184" s="743"/>
      <c r="T184" s="743"/>
      <c r="U184" s="743"/>
      <c r="V184" s="743"/>
      <c r="W184" s="743"/>
      <c r="X184" s="743"/>
      <c r="Y184" s="743"/>
      <c r="Z184" s="743"/>
    </row>
    <row r="185" ht="18.0" customHeight="1">
      <c r="A185" s="743"/>
      <c r="B185" s="743"/>
      <c r="C185" s="743"/>
      <c r="D185" s="743"/>
      <c r="E185" s="743"/>
      <c r="F185" s="743"/>
      <c r="G185" s="743"/>
      <c r="H185" s="743"/>
      <c r="I185" s="743"/>
      <c r="J185" s="743"/>
      <c r="K185" s="743"/>
      <c r="L185" s="743"/>
      <c r="M185" s="743"/>
      <c r="N185" s="743"/>
      <c r="O185" s="743"/>
      <c r="P185" s="743"/>
      <c r="Q185" s="743"/>
      <c r="R185" s="743"/>
      <c r="S185" s="743"/>
      <c r="T185" s="743"/>
      <c r="U185" s="743"/>
      <c r="V185" s="743"/>
      <c r="W185" s="743"/>
      <c r="X185" s="743"/>
      <c r="Y185" s="743"/>
      <c r="Z185" s="743"/>
    </row>
    <row r="186" ht="18.0" customHeight="1">
      <c r="A186" s="743"/>
      <c r="B186" s="743"/>
      <c r="C186" s="743"/>
      <c r="D186" s="743"/>
      <c r="E186" s="743"/>
      <c r="F186" s="743"/>
      <c r="G186" s="743"/>
      <c r="H186" s="743"/>
      <c r="I186" s="743"/>
      <c r="J186" s="743"/>
      <c r="K186" s="743"/>
      <c r="L186" s="743"/>
      <c r="M186" s="743"/>
      <c r="N186" s="743"/>
      <c r="O186" s="743"/>
      <c r="P186" s="743"/>
      <c r="Q186" s="743"/>
      <c r="R186" s="743"/>
      <c r="S186" s="743"/>
      <c r="T186" s="743"/>
      <c r="U186" s="743"/>
      <c r="V186" s="743"/>
      <c r="W186" s="743"/>
      <c r="X186" s="743"/>
      <c r="Y186" s="743"/>
      <c r="Z186" s="743"/>
    </row>
    <row r="187" ht="18.0" customHeight="1">
      <c r="A187" s="743"/>
      <c r="B187" s="743"/>
      <c r="C187" s="743"/>
      <c r="D187" s="743"/>
      <c r="E187" s="743"/>
      <c r="F187" s="743"/>
      <c r="G187" s="743"/>
      <c r="H187" s="743"/>
      <c r="I187" s="743"/>
      <c r="J187" s="743"/>
      <c r="K187" s="743"/>
      <c r="L187" s="743"/>
      <c r="M187" s="743"/>
      <c r="N187" s="743"/>
      <c r="O187" s="743"/>
      <c r="P187" s="743"/>
      <c r="Q187" s="743"/>
      <c r="R187" s="743"/>
      <c r="S187" s="743"/>
      <c r="T187" s="743"/>
      <c r="U187" s="743"/>
      <c r="V187" s="743"/>
      <c r="W187" s="743"/>
      <c r="X187" s="743"/>
      <c r="Y187" s="743"/>
      <c r="Z187" s="743"/>
    </row>
    <row r="188" ht="18.0" customHeight="1">
      <c r="A188" s="743"/>
      <c r="B188" s="743"/>
      <c r="C188" s="743"/>
      <c r="D188" s="743"/>
      <c r="E188" s="743"/>
      <c r="F188" s="743"/>
      <c r="G188" s="743"/>
      <c r="H188" s="743"/>
      <c r="I188" s="743"/>
      <c r="J188" s="743"/>
      <c r="K188" s="743"/>
      <c r="L188" s="743"/>
      <c r="M188" s="743"/>
      <c r="N188" s="743"/>
      <c r="O188" s="743"/>
      <c r="P188" s="743"/>
      <c r="Q188" s="743"/>
      <c r="R188" s="743"/>
      <c r="S188" s="743"/>
      <c r="T188" s="743"/>
      <c r="U188" s="743"/>
      <c r="V188" s="743"/>
      <c r="W188" s="743"/>
      <c r="X188" s="743"/>
      <c r="Y188" s="743"/>
      <c r="Z188" s="743"/>
    </row>
    <row r="189" ht="18.0" customHeight="1">
      <c r="A189" s="743"/>
      <c r="B189" s="743"/>
      <c r="C189" s="743"/>
      <c r="D189" s="743"/>
      <c r="E189" s="743"/>
      <c r="F189" s="743"/>
      <c r="G189" s="743"/>
      <c r="H189" s="743"/>
      <c r="I189" s="743"/>
      <c r="J189" s="743"/>
      <c r="K189" s="743"/>
      <c r="L189" s="743"/>
      <c r="M189" s="743"/>
      <c r="N189" s="743"/>
      <c r="O189" s="743"/>
      <c r="P189" s="743"/>
      <c r="Q189" s="743"/>
      <c r="R189" s="743"/>
      <c r="S189" s="743"/>
      <c r="T189" s="743"/>
      <c r="U189" s="743"/>
      <c r="V189" s="743"/>
      <c r="W189" s="743"/>
      <c r="X189" s="743"/>
      <c r="Y189" s="743"/>
      <c r="Z189" s="743"/>
    </row>
    <row r="190" ht="18.0" customHeight="1">
      <c r="A190" s="743"/>
      <c r="B190" s="743"/>
      <c r="C190" s="743"/>
      <c r="D190" s="743"/>
      <c r="E190" s="743"/>
      <c r="F190" s="743"/>
      <c r="G190" s="743"/>
      <c r="H190" s="743"/>
      <c r="I190" s="743"/>
      <c r="J190" s="743"/>
      <c r="K190" s="743"/>
      <c r="L190" s="743"/>
      <c r="M190" s="743"/>
      <c r="N190" s="743"/>
      <c r="O190" s="743"/>
      <c r="P190" s="743"/>
      <c r="Q190" s="743"/>
      <c r="R190" s="743"/>
      <c r="S190" s="743"/>
      <c r="T190" s="743"/>
      <c r="U190" s="743"/>
      <c r="V190" s="743"/>
      <c r="W190" s="743"/>
      <c r="X190" s="743"/>
      <c r="Y190" s="743"/>
      <c r="Z190" s="743"/>
    </row>
    <row r="191" ht="18.0" customHeight="1">
      <c r="A191" s="743"/>
      <c r="B191" s="743"/>
      <c r="C191" s="743"/>
      <c r="D191" s="743"/>
      <c r="E191" s="743"/>
      <c r="F191" s="743"/>
      <c r="G191" s="743"/>
      <c r="H191" s="743"/>
      <c r="I191" s="743"/>
      <c r="J191" s="743"/>
      <c r="K191" s="743"/>
      <c r="L191" s="743"/>
      <c r="M191" s="743"/>
      <c r="N191" s="743"/>
      <c r="O191" s="743"/>
      <c r="P191" s="743"/>
      <c r="Q191" s="743"/>
      <c r="R191" s="743"/>
      <c r="S191" s="743"/>
      <c r="T191" s="743"/>
      <c r="U191" s="743"/>
      <c r="V191" s="743"/>
      <c r="W191" s="743"/>
      <c r="X191" s="743"/>
      <c r="Y191" s="743"/>
      <c r="Z191" s="743"/>
    </row>
    <row r="192" ht="18.0" customHeight="1">
      <c r="A192" s="743"/>
      <c r="B192" s="743"/>
      <c r="C192" s="743"/>
      <c r="D192" s="743"/>
      <c r="E192" s="743"/>
      <c r="F192" s="743"/>
      <c r="G192" s="743"/>
      <c r="H192" s="743"/>
      <c r="I192" s="743"/>
      <c r="J192" s="743"/>
      <c r="K192" s="743"/>
      <c r="L192" s="743"/>
      <c r="M192" s="743"/>
      <c r="N192" s="743"/>
      <c r="O192" s="743"/>
      <c r="P192" s="743"/>
      <c r="Q192" s="743"/>
      <c r="R192" s="743"/>
      <c r="S192" s="743"/>
      <c r="T192" s="743"/>
      <c r="U192" s="743"/>
      <c r="V192" s="743"/>
      <c r="W192" s="743"/>
      <c r="X192" s="743"/>
      <c r="Y192" s="743"/>
      <c r="Z192" s="743"/>
    </row>
    <row r="193" ht="18.0" customHeight="1">
      <c r="A193" s="743"/>
      <c r="B193" s="743"/>
      <c r="C193" s="743"/>
      <c r="D193" s="743"/>
      <c r="E193" s="743"/>
      <c r="F193" s="743"/>
      <c r="G193" s="743"/>
      <c r="H193" s="743"/>
      <c r="I193" s="743"/>
      <c r="J193" s="743"/>
      <c r="K193" s="743"/>
      <c r="L193" s="743"/>
      <c r="M193" s="743"/>
      <c r="N193" s="743"/>
      <c r="O193" s="743"/>
      <c r="P193" s="743"/>
      <c r="Q193" s="743"/>
      <c r="R193" s="743"/>
      <c r="S193" s="743"/>
      <c r="T193" s="743"/>
      <c r="U193" s="743"/>
      <c r="V193" s="743"/>
      <c r="W193" s="743"/>
      <c r="X193" s="743"/>
      <c r="Y193" s="743"/>
      <c r="Z193" s="743"/>
    </row>
    <row r="194" ht="18.0" customHeight="1">
      <c r="A194" s="743"/>
      <c r="B194" s="743"/>
      <c r="C194" s="743"/>
      <c r="D194" s="743"/>
      <c r="E194" s="743"/>
      <c r="F194" s="743"/>
      <c r="G194" s="743"/>
      <c r="H194" s="743"/>
      <c r="I194" s="743"/>
      <c r="J194" s="743"/>
      <c r="K194" s="743"/>
      <c r="L194" s="743"/>
      <c r="M194" s="743"/>
      <c r="N194" s="743"/>
      <c r="O194" s="743"/>
      <c r="P194" s="743"/>
      <c r="Q194" s="743"/>
      <c r="R194" s="743"/>
      <c r="S194" s="743"/>
      <c r="T194" s="743"/>
      <c r="U194" s="743"/>
      <c r="V194" s="743"/>
      <c r="W194" s="743"/>
      <c r="X194" s="743"/>
      <c r="Y194" s="743"/>
      <c r="Z194" s="743"/>
    </row>
    <row r="195" ht="18.0" customHeight="1">
      <c r="A195" s="743"/>
      <c r="B195" s="743"/>
      <c r="C195" s="743"/>
      <c r="D195" s="743"/>
      <c r="E195" s="743"/>
      <c r="F195" s="743"/>
      <c r="G195" s="743"/>
      <c r="H195" s="743"/>
      <c r="I195" s="743"/>
      <c r="J195" s="743"/>
      <c r="K195" s="743"/>
      <c r="L195" s="743"/>
      <c r="M195" s="743"/>
      <c r="N195" s="743"/>
      <c r="O195" s="743"/>
      <c r="P195" s="743"/>
      <c r="Q195" s="743"/>
      <c r="R195" s="743"/>
      <c r="S195" s="743"/>
      <c r="T195" s="743"/>
      <c r="U195" s="743"/>
      <c r="V195" s="743"/>
      <c r="W195" s="743"/>
      <c r="X195" s="743"/>
      <c r="Y195" s="743"/>
      <c r="Z195" s="743"/>
    </row>
    <row r="196" ht="18.0" customHeight="1">
      <c r="A196" s="743"/>
      <c r="B196" s="743"/>
      <c r="C196" s="743"/>
      <c r="D196" s="743"/>
      <c r="E196" s="743"/>
      <c r="F196" s="743"/>
      <c r="G196" s="743"/>
      <c r="H196" s="743"/>
      <c r="I196" s="743"/>
      <c r="J196" s="743"/>
      <c r="K196" s="743"/>
      <c r="L196" s="743"/>
      <c r="M196" s="743"/>
      <c r="N196" s="743"/>
      <c r="O196" s="743"/>
      <c r="P196" s="743"/>
      <c r="Q196" s="743"/>
      <c r="R196" s="743"/>
      <c r="S196" s="743"/>
      <c r="T196" s="743"/>
      <c r="U196" s="743"/>
      <c r="V196" s="743"/>
      <c r="W196" s="743"/>
      <c r="X196" s="743"/>
      <c r="Y196" s="743"/>
      <c r="Z196" s="743"/>
    </row>
    <row r="197" ht="18.0" customHeight="1">
      <c r="A197" s="743"/>
      <c r="B197" s="743"/>
      <c r="C197" s="743"/>
      <c r="D197" s="743"/>
      <c r="E197" s="743"/>
      <c r="F197" s="743"/>
      <c r="G197" s="743"/>
      <c r="H197" s="743"/>
      <c r="I197" s="743"/>
      <c r="J197" s="743"/>
      <c r="K197" s="743"/>
      <c r="L197" s="743"/>
      <c r="M197" s="743"/>
      <c r="N197" s="743"/>
      <c r="O197" s="743"/>
      <c r="P197" s="743"/>
      <c r="Q197" s="743"/>
      <c r="R197" s="743"/>
      <c r="S197" s="743"/>
      <c r="T197" s="743"/>
      <c r="U197" s="743"/>
      <c r="V197" s="743"/>
      <c r="W197" s="743"/>
      <c r="X197" s="743"/>
      <c r="Y197" s="743"/>
      <c r="Z197" s="743"/>
    </row>
    <row r="198" ht="18.0" customHeight="1">
      <c r="A198" s="743"/>
      <c r="B198" s="743"/>
      <c r="C198" s="743"/>
      <c r="D198" s="743"/>
      <c r="E198" s="743"/>
      <c r="F198" s="743"/>
      <c r="G198" s="743"/>
      <c r="H198" s="743"/>
      <c r="I198" s="743"/>
      <c r="J198" s="743"/>
      <c r="K198" s="743"/>
      <c r="L198" s="743"/>
      <c r="M198" s="743"/>
      <c r="N198" s="743"/>
      <c r="O198" s="743"/>
      <c r="P198" s="743"/>
      <c r="Q198" s="743"/>
      <c r="R198" s="743"/>
      <c r="S198" s="743"/>
      <c r="T198" s="743"/>
      <c r="U198" s="743"/>
      <c r="V198" s="743"/>
      <c r="W198" s="743"/>
      <c r="X198" s="743"/>
      <c r="Y198" s="743"/>
      <c r="Z198" s="743"/>
    </row>
    <row r="199" ht="18.0" customHeight="1">
      <c r="A199" s="743"/>
      <c r="B199" s="743"/>
      <c r="C199" s="743"/>
      <c r="D199" s="743"/>
      <c r="E199" s="743"/>
      <c r="F199" s="743"/>
      <c r="G199" s="743"/>
      <c r="H199" s="743"/>
      <c r="I199" s="743"/>
      <c r="J199" s="743"/>
      <c r="K199" s="743"/>
      <c r="L199" s="743"/>
      <c r="M199" s="743"/>
      <c r="N199" s="743"/>
      <c r="O199" s="743"/>
      <c r="P199" s="743"/>
      <c r="Q199" s="743"/>
      <c r="R199" s="743"/>
      <c r="S199" s="743"/>
      <c r="T199" s="743"/>
      <c r="U199" s="743"/>
      <c r="V199" s="743"/>
      <c r="W199" s="743"/>
      <c r="X199" s="743"/>
      <c r="Y199" s="743"/>
      <c r="Z199" s="743"/>
    </row>
    <row r="200" ht="18.0" customHeight="1">
      <c r="A200" s="743"/>
      <c r="B200" s="743"/>
      <c r="C200" s="743"/>
      <c r="D200" s="743"/>
      <c r="E200" s="743"/>
      <c r="F200" s="743"/>
      <c r="G200" s="743"/>
      <c r="H200" s="743"/>
      <c r="I200" s="743"/>
      <c r="J200" s="743"/>
      <c r="K200" s="743"/>
      <c r="L200" s="743"/>
      <c r="M200" s="743"/>
      <c r="N200" s="743"/>
      <c r="O200" s="743"/>
      <c r="P200" s="743"/>
      <c r="Q200" s="743"/>
      <c r="R200" s="743"/>
      <c r="S200" s="743"/>
      <c r="T200" s="743"/>
      <c r="U200" s="743"/>
      <c r="V200" s="743"/>
      <c r="W200" s="743"/>
      <c r="X200" s="743"/>
      <c r="Y200" s="743"/>
      <c r="Z200" s="743"/>
    </row>
    <row r="201" ht="18.0" customHeight="1">
      <c r="A201" s="743"/>
      <c r="B201" s="743"/>
      <c r="C201" s="743"/>
      <c r="D201" s="743"/>
      <c r="E201" s="743"/>
      <c r="F201" s="743"/>
      <c r="G201" s="743"/>
      <c r="H201" s="743"/>
      <c r="I201" s="743"/>
      <c r="J201" s="743"/>
      <c r="K201" s="743"/>
      <c r="L201" s="743"/>
      <c r="M201" s="743"/>
      <c r="N201" s="743"/>
      <c r="O201" s="743"/>
      <c r="P201" s="743"/>
      <c r="Q201" s="743"/>
      <c r="R201" s="743"/>
      <c r="S201" s="743"/>
      <c r="T201" s="743"/>
      <c r="U201" s="743"/>
      <c r="V201" s="743"/>
      <c r="W201" s="743"/>
      <c r="X201" s="743"/>
      <c r="Y201" s="743"/>
      <c r="Z201" s="743"/>
    </row>
    <row r="202" ht="18.0" customHeight="1">
      <c r="A202" s="743"/>
      <c r="B202" s="743"/>
      <c r="C202" s="743"/>
      <c r="D202" s="743"/>
      <c r="E202" s="743"/>
      <c r="F202" s="743"/>
      <c r="G202" s="743"/>
      <c r="H202" s="743"/>
      <c r="I202" s="743"/>
      <c r="J202" s="743"/>
      <c r="K202" s="743"/>
      <c r="L202" s="743"/>
      <c r="M202" s="743"/>
      <c r="N202" s="743"/>
      <c r="O202" s="743"/>
      <c r="P202" s="743"/>
      <c r="Q202" s="743"/>
      <c r="R202" s="743"/>
      <c r="S202" s="743"/>
      <c r="T202" s="743"/>
      <c r="U202" s="743"/>
      <c r="V202" s="743"/>
      <c r="W202" s="743"/>
      <c r="X202" s="743"/>
      <c r="Y202" s="743"/>
      <c r="Z202" s="743"/>
    </row>
    <row r="203" ht="18.0" customHeight="1">
      <c r="A203" s="743"/>
      <c r="B203" s="743"/>
      <c r="C203" s="743"/>
      <c r="D203" s="743"/>
      <c r="E203" s="743"/>
      <c r="F203" s="743"/>
      <c r="G203" s="743"/>
      <c r="H203" s="743"/>
      <c r="I203" s="743"/>
      <c r="J203" s="743"/>
      <c r="K203" s="743"/>
      <c r="L203" s="743"/>
      <c r="M203" s="743"/>
      <c r="N203" s="743"/>
      <c r="O203" s="743"/>
      <c r="P203" s="743"/>
      <c r="Q203" s="743"/>
      <c r="R203" s="743"/>
      <c r="S203" s="743"/>
      <c r="T203" s="743"/>
      <c r="U203" s="743"/>
      <c r="V203" s="743"/>
      <c r="W203" s="743"/>
      <c r="X203" s="743"/>
      <c r="Y203" s="743"/>
      <c r="Z203" s="743"/>
    </row>
    <row r="204" ht="18.0" customHeight="1">
      <c r="A204" s="743"/>
      <c r="B204" s="743"/>
      <c r="C204" s="743"/>
      <c r="D204" s="743"/>
      <c r="E204" s="743"/>
      <c r="F204" s="743"/>
      <c r="G204" s="743"/>
      <c r="H204" s="743"/>
      <c r="I204" s="743"/>
      <c r="J204" s="743"/>
      <c r="K204" s="743"/>
      <c r="L204" s="743"/>
      <c r="M204" s="743"/>
      <c r="N204" s="743"/>
      <c r="O204" s="743"/>
      <c r="P204" s="743"/>
      <c r="Q204" s="743"/>
      <c r="R204" s="743"/>
      <c r="S204" s="743"/>
      <c r="T204" s="743"/>
      <c r="U204" s="743"/>
      <c r="V204" s="743"/>
      <c r="W204" s="743"/>
      <c r="X204" s="743"/>
      <c r="Y204" s="743"/>
      <c r="Z204" s="743"/>
    </row>
    <row r="205" ht="18.0" customHeight="1">
      <c r="A205" s="743"/>
      <c r="B205" s="743"/>
      <c r="C205" s="743"/>
      <c r="D205" s="743"/>
      <c r="E205" s="743"/>
      <c r="F205" s="743"/>
      <c r="G205" s="743"/>
      <c r="H205" s="743"/>
      <c r="I205" s="743"/>
      <c r="J205" s="743"/>
      <c r="K205" s="743"/>
      <c r="L205" s="743"/>
      <c r="M205" s="743"/>
      <c r="N205" s="743"/>
      <c r="O205" s="743"/>
      <c r="P205" s="743"/>
      <c r="Q205" s="743"/>
      <c r="R205" s="743"/>
      <c r="S205" s="743"/>
      <c r="T205" s="743"/>
      <c r="U205" s="743"/>
      <c r="V205" s="743"/>
      <c r="W205" s="743"/>
      <c r="X205" s="743"/>
      <c r="Y205" s="743"/>
      <c r="Z205" s="743"/>
    </row>
    <row r="206" ht="18.0" customHeight="1">
      <c r="A206" s="743"/>
      <c r="B206" s="743"/>
      <c r="C206" s="743"/>
      <c r="D206" s="743"/>
      <c r="E206" s="743"/>
      <c r="F206" s="743"/>
      <c r="G206" s="743"/>
      <c r="H206" s="743"/>
      <c r="I206" s="743"/>
      <c r="J206" s="743"/>
      <c r="K206" s="743"/>
      <c r="L206" s="743"/>
      <c r="M206" s="743"/>
      <c r="N206" s="743"/>
      <c r="O206" s="743"/>
      <c r="P206" s="743"/>
      <c r="Q206" s="743"/>
      <c r="R206" s="743"/>
      <c r="S206" s="743"/>
      <c r="T206" s="743"/>
      <c r="U206" s="743"/>
      <c r="V206" s="743"/>
      <c r="W206" s="743"/>
      <c r="X206" s="743"/>
      <c r="Y206" s="743"/>
      <c r="Z206" s="743"/>
    </row>
    <row r="207" ht="18.0" customHeight="1">
      <c r="A207" s="743"/>
      <c r="B207" s="743"/>
      <c r="C207" s="743"/>
      <c r="D207" s="743"/>
      <c r="E207" s="743"/>
      <c r="F207" s="743"/>
      <c r="G207" s="743"/>
      <c r="H207" s="743"/>
      <c r="I207" s="743"/>
      <c r="J207" s="743"/>
      <c r="K207" s="743"/>
      <c r="L207" s="743"/>
      <c r="M207" s="743"/>
      <c r="N207" s="743"/>
      <c r="O207" s="743"/>
      <c r="P207" s="743"/>
      <c r="Q207" s="743"/>
      <c r="R207" s="743"/>
      <c r="S207" s="743"/>
      <c r="T207" s="743"/>
      <c r="U207" s="743"/>
      <c r="V207" s="743"/>
      <c r="W207" s="743"/>
      <c r="X207" s="743"/>
      <c r="Y207" s="743"/>
      <c r="Z207" s="743"/>
    </row>
    <row r="208" ht="18.0" customHeight="1">
      <c r="A208" s="743"/>
      <c r="B208" s="743"/>
      <c r="C208" s="743"/>
      <c r="D208" s="743"/>
      <c r="E208" s="743"/>
      <c r="F208" s="743"/>
      <c r="G208" s="743"/>
      <c r="H208" s="743"/>
      <c r="I208" s="743"/>
      <c r="J208" s="743"/>
      <c r="K208" s="743"/>
      <c r="L208" s="743"/>
      <c r="M208" s="743"/>
      <c r="N208" s="743"/>
      <c r="O208" s="743"/>
      <c r="P208" s="743"/>
      <c r="Q208" s="743"/>
      <c r="R208" s="743"/>
      <c r="S208" s="743"/>
      <c r="T208" s="743"/>
      <c r="U208" s="743"/>
      <c r="V208" s="743"/>
      <c r="W208" s="743"/>
      <c r="X208" s="743"/>
      <c r="Y208" s="743"/>
      <c r="Z208" s="743"/>
    </row>
    <row r="209" ht="18.0" customHeight="1">
      <c r="A209" s="743"/>
      <c r="B209" s="743"/>
      <c r="C209" s="743"/>
      <c r="D209" s="743"/>
      <c r="E209" s="743"/>
      <c r="F209" s="743"/>
      <c r="G209" s="743"/>
      <c r="H209" s="743"/>
      <c r="I209" s="743"/>
      <c r="J209" s="743"/>
      <c r="K209" s="743"/>
      <c r="L209" s="743"/>
      <c r="M209" s="743"/>
      <c r="N209" s="743"/>
      <c r="O209" s="743"/>
      <c r="P209" s="743"/>
      <c r="Q209" s="743"/>
      <c r="R209" s="743"/>
      <c r="S209" s="743"/>
      <c r="T209" s="743"/>
      <c r="U209" s="743"/>
      <c r="V209" s="743"/>
      <c r="W209" s="743"/>
      <c r="X209" s="743"/>
      <c r="Y209" s="743"/>
      <c r="Z209" s="743"/>
    </row>
    <row r="210" ht="18.0" customHeight="1">
      <c r="A210" s="743"/>
      <c r="B210" s="743"/>
      <c r="C210" s="743"/>
      <c r="D210" s="743"/>
      <c r="E210" s="743"/>
      <c r="F210" s="743"/>
      <c r="G210" s="743"/>
      <c r="H210" s="743"/>
      <c r="I210" s="743"/>
      <c r="J210" s="743"/>
      <c r="K210" s="743"/>
      <c r="L210" s="743"/>
      <c r="M210" s="743"/>
      <c r="N210" s="743"/>
      <c r="O210" s="743"/>
      <c r="P210" s="743"/>
      <c r="Q210" s="743"/>
      <c r="R210" s="743"/>
      <c r="S210" s="743"/>
      <c r="T210" s="743"/>
      <c r="U210" s="743"/>
      <c r="V210" s="743"/>
      <c r="W210" s="743"/>
      <c r="X210" s="743"/>
      <c r="Y210" s="743"/>
      <c r="Z210" s="743"/>
    </row>
    <row r="211" ht="18.0" customHeight="1">
      <c r="A211" s="743"/>
      <c r="B211" s="743"/>
      <c r="C211" s="743"/>
      <c r="D211" s="743"/>
      <c r="E211" s="743"/>
      <c r="F211" s="743"/>
      <c r="G211" s="743"/>
      <c r="H211" s="743"/>
      <c r="I211" s="743"/>
      <c r="J211" s="743"/>
      <c r="K211" s="743"/>
      <c r="L211" s="743"/>
      <c r="M211" s="743"/>
      <c r="N211" s="743"/>
      <c r="O211" s="743"/>
      <c r="P211" s="743"/>
      <c r="Q211" s="743"/>
      <c r="R211" s="743"/>
      <c r="S211" s="743"/>
      <c r="T211" s="743"/>
      <c r="U211" s="743"/>
      <c r="V211" s="743"/>
      <c r="W211" s="743"/>
      <c r="X211" s="743"/>
      <c r="Y211" s="743"/>
      <c r="Z211" s="743"/>
    </row>
    <row r="212" ht="18.0" customHeight="1">
      <c r="A212" s="743"/>
      <c r="B212" s="743"/>
      <c r="C212" s="743"/>
      <c r="D212" s="743"/>
      <c r="E212" s="743"/>
      <c r="F212" s="743"/>
      <c r="G212" s="743"/>
      <c r="H212" s="743"/>
      <c r="I212" s="743"/>
      <c r="J212" s="743"/>
      <c r="K212" s="743"/>
      <c r="L212" s="743"/>
      <c r="M212" s="743"/>
      <c r="N212" s="743"/>
      <c r="O212" s="743"/>
      <c r="P212" s="743"/>
      <c r="Q212" s="743"/>
      <c r="R212" s="743"/>
      <c r="S212" s="743"/>
      <c r="T212" s="743"/>
      <c r="U212" s="743"/>
      <c r="V212" s="743"/>
      <c r="W212" s="743"/>
      <c r="X212" s="743"/>
      <c r="Y212" s="743"/>
      <c r="Z212" s="743"/>
    </row>
    <row r="213" ht="18.0" customHeight="1">
      <c r="A213" s="743"/>
      <c r="B213" s="743"/>
      <c r="C213" s="743"/>
      <c r="D213" s="743"/>
      <c r="E213" s="743"/>
      <c r="F213" s="743"/>
      <c r="G213" s="743"/>
      <c r="H213" s="743"/>
      <c r="I213" s="743"/>
      <c r="J213" s="743"/>
      <c r="K213" s="743"/>
      <c r="L213" s="743"/>
      <c r="M213" s="743"/>
      <c r="N213" s="743"/>
      <c r="O213" s="743"/>
      <c r="P213" s="743"/>
      <c r="Q213" s="743"/>
      <c r="R213" s="743"/>
      <c r="S213" s="743"/>
      <c r="T213" s="743"/>
      <c r="U213" s="743"/>
      <c r="V213" s="743"/>
      <c r="W213" s="743"/>
      <c r="X213" s="743"/>
      <c r="Y213" s="743"/>
      <c r="Z213" s="743"/>
    </row>
    <row r="214" ht="18.0" customHeight="1">
      <c r="A214" s="743"/>
      <c r="B214" s="743"/>
      <c r="C214" s="743"/>
      <c r="D214" s="743"/>
      <c r="E214" s="743"/>
      <c r="F214" s="743"/>
      <c r="G214" s="743"/>
      <c r="H214" s="743"/>
      <c r="I214" s="743"/>
      <c r="J214" s="743"/>
      <c r="K214" s="743"/>
      <c r="L214" s="743"/>
      <c r="M214" s="743"/>
      <c r="N214" s="743"/>
      <c r="O214" s="743"/>
      <c r="P214" s="743"/>
      <c r="Q214" s="743"/>
      <c r="R214" s="743"/>
      <c r="S214" s="743"/>
      <c r="T214" s="743"/>
      <c r="U214" s="743"/>
      <c r="V214" s="743"/>
      <c r="W214" s="743"/>
      <c r="X214" s="743"/>
      <c r="Y214" s="743"/>
      <c r="Z214" s="743"/>
    </row>
    <row r="215" ht="18.0" customHeight="1">
      <c r="A215" s="743"/>
      <c r="B215" s="743"/>
      <c r="C215" s="743"/>
      <c r="D215" s="743"/>
      <c r="E215" s="743"/>
      <c r="F215" s="743"/>
      <c r="G215" s="743"/>
      <c r="H215" s="743"/>
      <c r="I215" s="743"/>
      <c r="J215" s="743"/>
      <c r="K215" s="743"/>
      <c r="L215" s="743"/>
      <c r="M215" s="743"/>
      <c r="N215" s="743"/>
      <c r="O215" s="743"/>
      <c r="P215" s="743"/>
      <c r="Q215" s="743"/>
      <c r="R215" s="743"/>
      <c r="S215" s="743"/>
      <c r="T215" s="743"/>
      <c r="U215" s="743"/>
      <c r="V215" s="743"/>
      <c r="W215" s="743"/>
      <c r="X215" s="743"/>
      <c r="Y215" s="743"/>
      <c r="Z215" s="743"/>
    </row>
    <row r="216" ht="18.0" customHeight="1">
      <c r="A216" s="743"/>
      <c r="B216" s="743"/>
      <c r="C216" s="743"/>
      <c r="D216" s="743"/>
      <c r="E216" s="743"/>
      <c r="F216" s="743"/>
      <c r="G216" s="743"/>
      <c r="H216" s="743"/>
      <c r="I216" s="743"/>
      <c r="J216" s="743"/>
      <c r="K216" s="743"/>
      <c r="L216" s="743"/>
      <c r="M216" s="743"/>
      <c r="N216" s="743"/>
      <c r="O216" s="743"/>
      <c r="P216" s="743"/>
      <c r="Q216" s="743"/>
      <c r="R216" s="743"/>
      <c r="S216" s="743"/>
      <c r="T216" s="743"/>
      <c r="U216" s="743"/>
      <c r="V216" s="743"/>
      <c r="W216" s="743"/>
      <c r="X216" s="743"/>
      <c r="Y216" s="743"/>
      <c r="Z216" s="743"/>
    </row>
    <row r="217" ht="18.0" customHeight="1">
      <c r="A217" s="743"/>
      <c r="B217" s="743"/>
      <c r="C217" s="743"/>
      <c r="D217" s="743"/>
      <c r="E217" s="743"/>
      <c r="F217" s="743"/>
      <c r="G217" s="743"/>
      <c r="H217" s="743"/>
      <c r="I217" s="743"/>
      <c r="J217" s="743"/>
      <c r="K217" s="743"/>
      <c r="L217" s="743"/>
      <c r="M217" s="743"/>
      <c r="N217" s="743"/>
      <c r="O217" s="743"/>
      <c r="P217" s="743"/>
      <c r="Q217" s="743"/>
      <c r="R217" s="743"/>
      <c r="S217" s="743"/>
      <c r="T217" s="743"/>
      <c r="U217" s="743"/>
      <c r="V217" s="743"/>
      <c r="W217" s="743"/>
      <c r="X217" s="743"/>
      <c r="Y217" s="743"/>
      <c r="Z217" s="743"/>
    </row>
    <row r="218" ht="18.0" customHeight="1">
      <c r="A218" s="743"/>
      <c r="B218" s="743"/>
      <c r="C218" s="743"/>
      <c r="D218" s="743"/>
      <c r="E218" s="743"/>
      <c r="F218" s="743"/>
      <c r="G218" s="743"/>
      <c r="H218" s="743"/>
      <c r="I218" s="743"/>
      <c r="J218" s="743"/>
      <c r="K218" s="743"/>
      <c r="L218" s="743"/>
      <c r="M218" s="743"/>
      <c r="N218" s="743"/>
      <c r="O218" s="743"/>
      <c r="P218" s="743"/>
      <c r="Q218" s="743"/>
      <c r="R218" s="743"/>
      <c r="S218" s="743"/>
      <c r="T218" s="743"/>
      <c r="U218" s="743"/>
      <c r="V218" s="743"/>
      <c r="W218" s="743"/>
      <c r="X218" s="743"/>
      <c r="Y218" s="743"/>
      <c r="Z218" s="743"/>
    </row>
    <row r="219" ht="18.0" customHeight="1">
      <c r="A219" s="743"/>
      <c r="B219" s="743"/>
      <c r="C219" s="743"/>
      <c r="D219" s="743"/>
      <c r="E219" s="743"/>
      <c r="F219" s="743"/>
      <c r="G219" s="743"/>
      <c r="H219" s="743"/>
      <c r="I219" s="743"/>
      <c r="J219" s="743"/>
      <c r="K219" s="743"/>
      <c r="L219" s="743"/>
      <c r="M219" s="743"/>
      <c r="N219" s="743"/>
      <c r="O219" s="743"/>
      <c r="P219" s="743"/>
      <c r="Q219" s="743"/>
      <c r="R219" s="743"/>
      <c r="S219" s="743"/>
      <c r="T219" s="743"/>
      <c r="U219" s="743"/>
      <c r="V219" s="743"/>
      <c r="W219" s="743"/>
      <c r="X219" s="743"/>
      <c r="Y219" s="743"/>
      <c r="Z219" s="743"/>
    </row>
    <row r="220" ht="18.0" customHeight="1">
      <c r="A220" s="743"/>
      <c r="B220" s="743"/>
      <c r="C220" s="743"/>
      <c r="D220" s="743"/>
      <c r="E220" s="743"/>
      <c r="F220" s="743"/>
      <c r="G220" s="743"/>
      <c r="H220" s="743"/>
      <c r="I220" s="743"/>
      <c r="J220" s="743"/>
      <c r="K220" s="743"/>
      <c r="L220" s="743"/>
      <c r="M220" s="743"/>
      <c r="N220" s="743"/>
      <c r="O220" s="743"/>
      <c r="P220" s="743"/>
      <c r="Q220" s="743"/>
      <c r="R220" s="743"/>
      <c r="S220" s="743"/>
      <c r="T220" s="743"/>
      <c r="U220" s="743"/>
      <c r="V220" s="743"/>
      <c r="W220" s="743"/>
      <c r="X220" s="743"/>
      <c r="Y220" s="743"/>
      <c r="Z220" s="743"/>
    </row>
    <row r="221" ht="18.0" customHeight="1">
      <c r="A221" s="743"/>
      <c r="B221" s="743"/>
      <c r="C221" s="743"/>
      <c r="D221" s="743"/>
      <c r="E221" s="743"/>
      <c r="F221" s="743"/>
      <c r="G221" s="743"/>
      <c r="H221" s="743"/>
      <c r="I221" s="743"/>
      <c r="J221" s="743"/>
      <c r="K221" s="743"/>
      <c r="L221" s="743"/>
      <c r="M221" s="743"/>
      <c r="N221" s="743"/>
      <c r="O221" s="743"/>
      <c r="P221" s="743"/>
      <c r="Q221" s="743"/>
      <c r="R221" s="743"/>
      <c r="S221" s="743"/>
      <c r="T221" s="743"/>
      <c r="U221" s="743"/>
      <c r="V221" s="743"/>
      <c r="W221" s="743"/>
      <c r="X221" s="743"/>
      <c r="Y221" s="743"/>
      <c r="Z221" s="743"/>
    </row>
    <row r="222" ht="18.0" customHeight="1">
      <c r="A222" s="743"/>
      <c r="B222" s="743"/>
      <c r="C222" s="743"/>
      <c r="D222" s="743"/>
      <c r="E222" s="743"/>
      <c r="F222" s="743"/>
      <c r="G222" s="743"/>
      <c r="H222" s="743"/>
      <c r="I222" s="743"/>
      <c r="J222" s="743"/>
      <c r="K222" s="743"/>
      <c r="L222" s="743"/>
      <c r="M222" s="743"/>
      <c r="N222" s="743"/>
      <c r="O222" s="743"/>
      <c r="P222" s="743"/>
      <c r="Q222" s="743"/>
      <c r="R222" s="743"/>
      <c r="S222" s="743"/>
      <c r="T222" s="743"/>
      <c r="U222" s="743"/>
      <c r="V222" s="743"/>
      <c r="W222" s="743"/>
      <c r="X222" s="743"/>
      <c r="Y222" s="743"/>
      <c r="Z222" s="743"/>
    </row>
    <row r="223" ht="18.0" customHeight="1">
      <c r="A223" s="743"/>
      <c r="B223" s="743"/>
      <c r="C223" s="743"/>
      <c r="D223" s="743"/>
      <c r="E223" s="743"/>
      <c r="F223" s="743"/>
      <c r="G223" s="743"/>
      <c r="H223" s="743"/>
      <c r="I223" s="743"/>
      <c r="J223" s="743"/>
      <c r="K223" s="743"/>
      <c r="L223" s="743"/>
      <c r="M223" s="743"/>
      <c r="N223" s="743"/>
      <c r="O223" s="743"/>
      <c r="P223" s="743"/>
      <c r="Q223" s="743"/>
      <c r="R223" s="743"/>
      <c r="S223" s="743"/>
      <c r="T223" s="743"/>
      <c r="U223" s="743"/>
      <c r="V223" s="743"/>
      <c r="W223" s="743"/>
      <c r="X223" s="743"/>
      <c r="Y223" s="743"/>
      <c r="Z223" s="743"/>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F1:G1"/>
    <mergeCell ref="J1:K1"/>
    <mergeCell ref="B2:C2"/>
    <mergeCell ref="F2:G2"/>
    <mergeCell ref="J2:K2"/>
    <mergeCell ref="J3:K3"/>
  </mergeCells>
  <printOptions horizontalCentered="1" verticalCentered="1"/>
  <pageMargins bottom="0.75" footer="0.0" header="0.0" left="0.7" right="0.7" top="0.75"/>
  <pageSetup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7.13"/>
    <col customWidth="1" min="2" max="2" width="17.63"/>
    <col customWidth="1" min="3" max="3" width="20.63"/>
    <col customWidth="1" min="4" max="8" width="15.38"/>
    <col customWidth="1" min="9" max="9" width="13.5"/>
    <col customWidth="1" min="10" max="10" width="10.63"/>
    <col customWidth="1" min="11" max="26" width="8.75"/>
  </cols>
  <sheetData>
    <row r="1" ht="30.0" customHeight="1">
      <c r="A1" s="756" t="s">
        <v>380</v>
      </c>
      <c r="B1" s="757" t="str">
        <f>Score!$A$1</f>
        <v>Minnesota Roller Derby</v>
      </c>
      <c r="C1" s="8"/>
      <c r="D1" s="8"/>
      <c r="E1" s="758" t="str">
        <f>IF(ISBLANK(IGRF!$B$12), "", IGRF!$B$12)</f>
        <v>Black</v>
      </c>
      <c r="F1" s="759"/>
      <c r="I1" s="760">
        <f>IF(ISBLANK(IGRF!$B$7), "", IGRF!$B$7)</f>
        <v>45101</v>
      </c>
      <c r="J1" s="761">
        <v>1.0</v>
      </c>
      <c r="K1" s="210"/>
      <c r="L1" s="210"/>
      <c r="M1" s="210"/>
      <c r="N1" s="210"/>
      <c r="O1" s="210"/>
      <c r="P1" s="210"/>
      <c r="Q1" s="210"/>
      <c r="R1" s="210"/>
      <c r="S1" s="210"/>
      <c r="T1" s="210"/>
      <c r="U1" s="210"/>
      <c r="V1" s="210"/>
      <c r="W1" s="210"/>
      <c r="X1" s="210"/>
      <c r="Y1" s="210"/>
      <c r="Z1" s="210"/>
    </row>
    <row r="2" ht="15.0" customHeight="1">
      <c r="A2" s="756" t="s">
        <v>381</v>
      </c>
      <c r="B2" s="762" t="str">
        <f>Score!$T$1</f>
        <v>Ann Arbor Roller Derby</v>
      </c>
      <c r="C2" s="204"/>
      <c r="D2" s="204"/>
      <c r="E2" s="763" t="str">
        <f>IF(ISBLANK(IGRF!$I$12),"",IGRF!$I$12)</f>
        <v>White</v>
      </c>
      <c r="F2" s="148"/>
      <c r="G2" s="148"/>
      <c r="H2" s="148"/>
      <c r="I2" s="764"/>
      <c r="J2" s="669"/>
      <c r="K2" s="210"/>
      <c r="L2" s="210"/>
      <c r="M2" s="210"/>
      <c r="N2" s="210"/>
      <c r="O2" s="210"/>
      <c r="P2" s="210"/>
      <c r="Q2" s="210"/>
      <c r="R2" s="210"/>
      <c r="S2" s="210"/>
      <c r="T2" s="210"/>
      <c r="U2" s="210"/>
      <c r="V2" s="210"/>
      <c r="W2" s="210"/>
      <c r="X2" s="210"/>
      <c r="Y2" s="210"/>
      <c r="Z2" s="210"/>
    </row>
    <row r="3" ht="15.0" customHeight="1">
      <c r="B3" s="313"/>
      <c r="E3" s="764"/>
      <c r="F3" s="765" t="s">
        <v>192</v>
      </c>
      <c r="G3" s="81"/>
      <c r="H3" s="81"/>
      <c r="I3" s="766" t="s">
        <v>207</v>
      </c>
      <c r="J3" s="767" t="str">
        <f>IF(ISBLANK(IGRF!$L$3), "", "GAME " &amp; IGRF!$L$3)</f>
        <v>GAME Sat 4</v>
      </c>
      <c r="K3" s="210"/>
      <c r="L3" s="210"/>
      <c r="M3" s="210"/>
      <c r="N3" s="210"/>
      <c r="O3" s="210"/>
      <c r="P3" s="210"/>
      <c r="Q3" s="210"/>
      <c r="R3" s="210"/>
      <c r="S3" s="210"/>
      <c r="T3" s="210"/>
      <c r="U3" s="210"/>
      <c r="V3" s="210"/>
      <c r="W3" s="210"/>
      <c r="X3" s="210"/>
      <c r="Y3" s="210"/>
      <c r="Z3" s="210"/>
    </row>
    <row r="4" ht="15.0" customHeight="1">
      <c r="A4" s="768"/>
      <c r="B4" s="769" t="s">
        <v>382</v>
      </c>
      <c r="C4" s="8"/>
      <c r="D4" s="769" t="s">
        <v>383</v>
      </c>
      <c r="E4" s="8"/>
      <c r="F4" s="8"/>
      <c r="G4" s="770" t="s">
        <v>384</v>
      </c>
      <c r="H4" s="57"/>
      <c r="I4" s="769" t="s">
        <v>48</v>
      </c>
      <c r="J4" s="155"/>
      <c r="K4" s="657"/>
      <c r="L4" s="657"/>
      <c r="M4" s="657"/>
      <c r="N4" s="657"/>
      <c r="O4" s="657"/>
      <c r="P4" s="657"/>
      <c r="Q4" s="657"/>
      <c r="R4" s="657"/>
      <c r="S4" s="657"/>
      <c r="T4" s="657"/>
      <c r="U4" s="657"/>
      <c r="V4" s="657"/>
      <c r="W4" s="657"/>
      <c r="X4" s="657"/>
      <c r="Y4" s="657"/>
      <c r="Z4" s="657"/>
    </row>
    <row r="5" ht="21.0" customHeight="1">
      <c r="A5" s="771" t="s">
        <v>240</v>
      </c>
      <c r="B5" s="772"/>
      <c r="C5" s="46"/>
      <c r="D5" s="773"/>
      <c r="E5" s="774"/>
      <c r="F5" s="775"/>
      <c r="G5" s="773"/>
      <c r="H5" s="776"/>
      <c r="I5" s="777" t="str">
        <f>B1</f>
        <v>Minnesota Roller Derby</v>
      </c>
      <c r="J5" s="340"/>
      <c r="K5" s="657"/>
      <c r="L5" s="657"/>
      <c r="M5" s="657"/>
      <c r="N5" s="657"/>
      <c r="O5" s="657"/>
      <c r="P5" s="657"/>
      <c r="Q5" s="657"/>
      <c r="R5" s="657"/>
      <c r="S5" s="657"/>
      <c r="T5" s="657"/>
      <c r="U5" s="657"/>
      <c r="V5" s="657"/>
      <c r="W5" s="657"/>
      <c r="X5" s="657"/>
      <c r="Y5" s="657"/>
      <c r="Z5" s="657"/>
    </row>
    <row r="6" ht="21.0" customHeight="1">
      <c r="A6" s="778" t="s">
        <v>247</v>
      </c>
      <c r="B6" s="779"/>
      <c r="C6" s="67"/>
      <c r="D6" s="780"/>
      <c r="E6" s="781"/>
      <c r="F6" s="782"/>
      <c r="G6" s="780"/>
      <c r="H6" s="782"/>
      <c r="I6" s="19"/>
      <c r="J6" s="20"/>
      <c r="K6" s="657"/>
      <c r="L6" s="657"/>
      <c r="M6" s="657"/>
      <c r="N6" s="657"/>
      <c r="O6" s="657"/>
      <c r="P6" s="657"/>
      <c r="Q6" s="657"/>
      <c r="R6" s="657"/>
      <c r="S6" s="657"/>
      <c r="T6" s="657"/>
      <c r="U6" s="657"/>
      <c r="V6" s="657"/>
      <c r="W6" s="657"/>
      <c r="X6" s="657"/>
      <c r="Y6" s="657"/>
      <c r="Z6" s="657"/>
    </row>
    <row r="7" ht="21.0" customHeight="1">
      <c r="A7" s="771" t="s">
        <v>240</v>
      </c>
      <c r="B7" s="772"/>
      <c r="C7" s="46"/>
      <c r="D7" s="773"/>
      <c r="E7" s="774"/>
      <c r="F7" s="775"/>
      <c r="G7" s="773"/>
      <c r="H7" s="776"/>
      <c r="I7" s="783" t="str">
        <f>B2</f>
        <v>Ann Arbor Roller Derby</v>
      </c>
      <c r="J7" s="340"/>
      <c r="K7" s="657"/>
      <c r="L7" s="657"/>
      <c r="M7" s="657"/>
      <c r="N7" s="657"/>
      <c r="O7" s="657"/>
      <c r="P7" s="657"/>
      <c r="Q7" s="657"/>
      <c r="R7" s="657"/>
      <c r="S7" s="657"/>
      <c r="T7" s="657"/>
      <c r="U7" s="657"/>
      <c r="V7" s="657"/>
      <c r="W7" s="657"/>
      <c r="X7" s="657"/>
      <c r="Y7" s="657"/>
      <c r="Z7" s="657"/>
    </row>
    <row r="8" ht="21.0" customHeight="1">
      <c r="A8" s="778" t="s">
        <v>247</v>
      </c>
      <c r="B8" s="779"/>
      <c r="C8" s="67"/>
      <c r="D8" s="780"/>
      <c r="E8" s="781"/>
      <c r="F8" s="782"/>
      <c r="G8" s="780"/>
      <c r="H8" s="782"/>
      <c r="I8" s="151"/>
      <c r="J8" s="20"/>
      <c r="K8" s="657"/>
      <c r="L8" s="657"/>
      <c r="M8" s="657"/>
      <c r="N8" s="657"/>
      <c r="O8" s="657"/>
      <c r="P8" s="657"/>
      <c r="Q8" s="657"/>
      <c r="R8" s="657"/>
      <c r="S8" s="657"/>
      <c r="T8" s="657"/>
      <c r="U8" s="657"/>
      <c r="V8" s="657"/>
      <c r="W8" s="657"/>
      <c r="X8" s="657"/>
      <c r="Y8" s="657"/>
      <c r="Z8" s="657"/>
    </row>
    <row r="9" ht="13.5" customHeight="1">
      <c r="A9" s="784" t="s">
        <v>385</v>
      </c>
      <c r="B9" s="339"/>
      <c r="C9" s="339"/>
      <c r="D9" s="339"/>
      <c r="E9" s="339"/>
      <c r="F9" s="339"/>
      <c r="G9" s="339"/>
      <c r="H9" s="339"/>
      <c r="I9" s="339"/>
      <c r="J9" s="339"/>
      <c r="K9" s="40"/>
      <c r="L9" s="40"/>
      <c r="M9" s="40"/>
      <c r="N9" s="40"/>
      <c r="O9" s="40"/>
      <c r="P9" s="40"/>
      <c r="Q9" s="40"/>
      <c r="R9" s="40"/>
      <c r="S9" s="40"/>
      <c r="T9" s="40"/>
      <c r="U9" s="40"/>
      <c r="V9" s="40"/>
      <c r="W9" s="40"/>
      <c r="X9" s="40"/>
      <c r="Y9" s="40"/>
      <c r="Z9" s="40"/>
    </row>
    <row r="10" ht="15.0" customHeight="1">
      <c r="A10" s="785" t="s">
        <v>209</v>
      </c>
      <c r="B10" s="786" t="s">
        <v>386</v>
      </c>
      <c r="C10" s="786" t="s">
        <v>387</v>
      </c>
      <c r="D10" s="786" t="s">
        <v>388</v>
      </c>
      <c r="E10" s="787" t="s">
        <v>389</v>
      </c>
      <c r="F10" s="8"/>
      <c r="G10" s="788"/>
      <c r="H10" s="786"/>
      <c r="I10" s="786" t="s">
        <v>390</v>
      </c>
      <c r="J10" s="789" t="s">
        <v>391</v>
      </c>
      <c r="K10" s="410"/>
      <c r="L10" s="410"/>
      <c r="M10" s="410"/>
      <c r="N10" s="410"/>
      <c r="O10" s="410"/>
      <c r="P10" s="410"/>
      <c r="Q10" s="410"/>
      <c r="R10" s="410"/>
      <c r="S10" s="410"/>
      <c r="T10" s="410"/>
      <c r="U10" s="410"/>
      <c r="V10" s="410"/>
      <c r="W10" s="410"/>
      <c r="X10" s="410"/>
      <c r="Y10" s="410"/>
      <c r="Z10" s="410"/>
    </row>
    <row r="11" ht="25.5" customHeight="1">
      <c r="A11" s="790">
        <f>IF(ISNUMBER(SK!B3), SK!A3, "")</f>
        <v>1</v>
      </c>
      <c r="B11" s="723"/>
      <c r="C11" s="723"/>
      <c r="D11" s="723"/>
      <c r="E11" s="791"/>
      <c r="F11" s="148"/>
      <c r="G11" s="148"/>
      <c r="H11" s="792"/>
      <c r="I11" s="793" t="str">
        <f t="shared" ref="I11:I48" si="1">IF(OR(A11="",B11="",B11=0,C11=""),"",60*C11/IF(B11&lt;1,B11*1440,B11))</f>
        <v/>
      </c>
      <c r="J11" s="794" t="str">
        <f>IF(OR(A11="",B11="",B11=0),"",60*SUM(INDIRECT(ADDRESS(MATCH(A11,SK!A$3:A$78,0)+2,COLUMN(SK!E$2),1,,"SK")),INDIRECT(ADDRESS(MATCH(A11,SK!Q$3:Q$78,0)+2,COLUMN(SK!U$2),1,,"SK")))/IF(B11&lt;1,B11*1440,B11))</f>
        <v/>
      </c>
      <c r="K11" s="40"/>
      <c r="L11" s="40"/>
      <c r="M11" s="40"/>
      <c r="N11" s="40"/>
      <c r="O11" s="40"/>
      <c r="P11" s="40"/>
      <c r="Q11" s="40"/>
      <c r="R11" s="40"/>
      <c r="S11" s="40"/>
      <c r="T11" s="40"/>
      <c r="U11" s="40"/>
      <c r="V11" s="40"/>
      <c r="W11" s="40"/>
      <c r="X11" s="40"/>
      <c r="Y11" s="40"/>
      <c r="Z11" s="40"/>
    </row>
    <row r="12" ht="25.5" customHeight="1">
      <c r="A12" s="795">
        <f>IF(ISNUMBER(SK!B5), SK!A5, "")</f>
        <v>2</v>
      </c>
      <c r="B12" s="652"/>
      <c r="C12" s="652"/>
      <c r="D12" s="652"/>
      <c r="E12" s="796"/>
      <c r="F12" s="81"/>
      <c r="G12" s="81"/>
      <c r="H12" s="52"/>
      <c r="I12" s="797" t="str">
        <f t="shared" si="1"/>
        <v/>
      </c>
      <c r="J12" s="798" t="str">
        <f>IF(OR(A12="",B12="",B12=0),"",60*SUM(INDIRECT(ADDRESS(MATCH(A12,SK!A$3:A$78,0)+2,COLUMN(SK!E$2),1,,"SK")),INDIRECT(ADDRESS(MATCH(A12,SK!Q$3:Q$78,0)+2,COLUMN(SK!U$2),1,,"SK")))/IF(B12&lt;1,B12*1440,B12))</f>
        <v/>
      </c>
      <c r="K12" s="40"/>
      <c r="L12" s="40"/>
      <c r="M12" s="40"/>
      <c r="N12" s="40"/>
      <c r="O12" s="40"/>
      <c r="P12" s="40"/>
      <c r="Q12" s="40"/>
      <c r="R12" s="40"/>
      <c r="S12" s="40"/>
      <c r="T12" s="40"/>
      <c r="U12" s="40"/>
      <c r="V12" s="40"/>
      <c r="W12" s="40"/>
      <c r="X12" s="40"/>
      <c r="Y12" s="40"/>
      <c r="Z12" s="40"/>
    </row>
    <row r="13" ht="25.5" customHeight="1">
      <c r="A13" s="799">
        <f>IF(ISNUMBER(SK!B7), SK!A7, "")</f>
        <v>3</v>
      </c>
      <c r="B13" s="643"/>
      <c r="C13" s="643"/>
      <c r="D13" s="643"/>
      <c r="E13" s="800"/>
      <c r="F13" s="81"/>
      <c r="G13" s="81"/>
      <c r="H13" s="52"/>
      <c r="I13" s="801" t="str">
        <f t="shared" si="1"/>
        <v/>
      </c>
      <c r="J13" s="802" t="str">
        <f>IF(OR(A13="",B13="",B13=0),"",60*SUM(INDIRECT(ADDRESS(MATCH(A13,SK!A$3:A$78,0)+2,COLUMN(SK!E$2),1,,"SK")),INDIRECT(ADDRESS(MATCH(A13,SK!Q$3:Q$78,0)+2,COLUMN(SK!U$2),1,,"SK")))/IF(B13&lt;1,B13*1440,B13))</f>
        <v/>
      </c>
      <c r="K13" s="40"/>
      <c r="L13" s="40"/>
      <c r="M13" s="40"/>
      <c r="N13" s="40"/>
      <c r="O13" s="40"/>
      <c r="P13" s="40"/>
      <c r="Q13" s="40"/>
      <c r="R13" s="40"/>
      <c r="S13" s="40"/>
      <c r="T13" s="40"/>
      <c r="U13" s="40"/>
      <c r="V13" s="40"/>
      <c r="W13" s="40"/>
      <c r="X13" s="40"/>
      <c r="Y13" s="40"/>
      <c r="Z13" s="40"/>
    </row>
    <row r="14" ht="25.5" customHeight="1">
      <c r="A14" s="795">
        <f>IF(ISNUMBER(SK!B9), SK!A9, "")</f>
        <v>4</v>
      </c>
      <c r="B14" s="652"/>
      <c r="C14" s="652"/>
      <c r="D14" s="652"/>
      <c r="E14" s="796"/>
      <c r="F14" s="81"/>
      <c r="G14" s="81"/>
      <c r="H14" s="52"/>
      <c r="I14" s="797" t="str">
        <f t="shared" si="1"/>
        <v/>
      </c>
      <c r="J14" s="798" t="str">
        <f>IF(OR(A14="",B14="",B14=0),"",60*SUM(INDIRECT(ADDRESS(MATCH(A14,SK!A$3:A$78,0)+2,COLUMN(SK!E$2),1,,"SK")),INDIRECT(ADDRESS(MATCH(A14,SK!Q$3:Q$78,0)+2,COLUMN(SK!U$2),1,,"SK")))/IF(B14&lt;1,B14*1440,B14))</f>
        <v/>
      </c>
      <c r="K14" s="40"/>
      <c r="L14" s="40"/>
      <c r="M14" s="40"/>
      <c r="N14" s="40"/>
      <c r="O14" s="40"/>
      <c r="P14" s="40"/>
      <c r="Q14" s="40"/>
      <c r="R14" s="40"/>
      <c r="S14" s="40"/>
      <c r="T14" s="40"/>
      <c r="U14" s="40"/>
      <c r="V14" s="40"/>
      <c r="W14" s="40"/>
      <c r="X14" s="40"/>
      <c r="Y14" s="40"/>
      <c r="Z14" s="40"/>
    </row>
    <row r="15" ht="25.5" customHeight="1">
      <c r="A15" s="799">
        <f>IF(ISNUMBER(SK!B11), SK!A11, "")</f>
        <v>5</v>
      </c>
      <c r="B15" s="643"/>
      <c r="C15" s="643"/>
      <c r="D15" s="643"/>
      <c r="E15" s="800"/>
      <c r="F15" s="81"/>
      <c r="G15" s="81"/>
      <c r="H15" s="52"/>
      <c r="I15" s="801" t="str">
        <f t="shared" si="1"/>
        <v/>
      </c>
      <c r="J15" s="802" t="str">
        <f>IF(OR(A15="",B15="",B15=0),"",60*SUM(INDIRECT(ADDRESS(MATCH(A15,SK!A$3:A$78,0)+2,COLUMN(SK!E$2),1,,"SK")),INDIRECT(ADDRESS(MATCH(A15,SK!Q$3:Q$78,0)+2,COLUMN(SK!U$2),1,,"SK")))/IF(B15&lt;1,B15*1440,B15))</f>
        <v/>
      </c>
      <c r="K15" s="40"/>
      <c r="L15" s="40"/>
      <c r="M15" s="40"/>
      <c r="N15" s="40"/>
      <c r="O15" s="40"/>
      <c r="P15" s="40"/>
      <c r="Q15" s="40"/>
      <c r="R15" s="40"/>
      <c r="S15" s="40"/>
      <c r="T15" s="40"/>
      <c r="U15" s="40"/>
      <c r="V15" s="40"/>
      <c r="W15" s="40"/>
      <c r="X15" s="40"/>
      <c r="Y15" s="40"/>
      <c r="Z15" s="40"/>
    </row>
    <row r="16" ht="25.5" customHeight="1">
      <c r="A16" s="795">
        <f>IF(ISNUMBER(SK!B13), SK!A13, "")</f>
        <v>6</v>
      </c>
      <c r="B16" s="652"/>
      <c r="C16" s="652"/>
      <c r="D16" s="652"/>
      <c r="E16" s="796"/>
      <c r="F16" s="81"/>
      <c r="G16" s="81"/>
      <c r="H16" s="52"/>
      <c r="I16" s="797" t="str">
        <f t="shared" si="1"/>
        <v/>
      </c>
      <c r="J16" s="798" t="str">
        <f>IF(OR(A16="",B16="",B16=0),"",60*SUM(INDIRECT(ADDRESS(MATCH(A16,SK!A$3:A$78,0)+2,COLUMN(SK!E$2),1,,"SK")),INDIRECT(ADDRESS(MATCH(A16,SK!Q$3:Q$78,0)+2,COLUMN(SK!U$2),1,,"SK")))/IF(B16&lt;1,B16*1440,B16))</f>
        <v/>
      </c>
      <c r="K16" s="40"/>
      <c r="L16" s="40"/>
      <c r="M16" s="40"/>
      <c r="N16" s="40"/>
      <c r="O16" s="40"/>
      <c r="P16" s="40"/>
      <c r="Q16" s="40"/>
      <c r="R16" s="40"/>
      <c r="S16" s="40"/>
      <c r="T16" s="40"/>
      <c r="U16" s="40"/>
      <c r="V16" s="40"/>
      <c r="W16" s="40"/>
      <c r="X16" s="40"/>
      <c r="Y16" s="40"/>
      <c r="Z16" s="40"/>
    </row>
    <row r="17" ht="25.5" customHeight="1">
      <c r="A17" s="799">
        <f>IF(ISNUMBER(SK!B15), SK!A15, "")</f>
        <v>7</v>
      </c>
      <c r="B17" s="643"/>
      <c r="C17" s="643"/>
      <c r="D17" s="643"/>
      <c r="E17" s="800"/>
      <c r="F17" s="81"/>
      <c r="G17" s="81"/>
      <c r="H17" s="52"/>
      <c r="I17" s="801" t="str">
        <f t="shared" si="1"/>
        <v/>
      </c>
      <c r="J17" s="802" t="str">
        <f>IF(OR(A17="",B17="",B17=0),"",60*SUM(INDIRECT(ADDRESS(MATCH(A17,SK!A$3:A$78,0)+2,COLUMN(SK!E$2),1,,"SK")),INDIRECT(ADDRESS(MATCH(A17,SK!Q$3:Q$78,0)+2,COLUMN(SK!U$2),1,,"SK")))/IF(B17&lt;1,B17*1440,B17))</f>
        <v/>
      </c>
      <c r="K17" s="40"/>
      <c r="L17" s="40"/>
      <c r="M17" s="40"/>
      <c r="N17" s="40"/>
      <c r="O17" s="40"/>
      <c r="P17" s="40"/>
      <c r="Q17" s="40"/>
      <c r="R17" s="40"/>
      <c r="S17" s="40"/>
      <c r="T17" s="40"/>
      <c r="U17" s="40"/>
      <c r="V17" s="40"/>
      <c r="W17" s="40"/>
      <c r="X17" s="40"/>
      <c r="Y17" s="40"/>
      <c r="Z17" s="40"/>
    </row>
    <row r="18" ht="25.5" customHeight="1">
      <c r="A18" s="795">
        <f>IF(ISNUMBER(SK!B17), SK!A17, "")</f>
        <v>8</v>
      </c>
      <c r="B18" s="652"/>
      <c r="C18" s="652"/>
      <c r="D18" s="652"/>
      <c r="E18" s="796"/>
      <c r="F18" s="81"/>
      <c r="G18" s="81"/>
      <c r="H18" s="52"/>
      <c r="I18" s="797" t="str">
        <f t="shared" si="1"/>
        <v/>
      </c>
      <c r="J18" s="798" t="str">
        <f>IF(OR(A18="",B18="",B18=0),"",60*SUM(INDIRECT(ADDRESS(MATCH(A18,SK!A$3:A$78,0)+2,COLUMN(SK!E$2),1,,"SK")),INDIRECT(ADDRESS(MATCH(A18,SK!Q$3:Q$78,0)+2,COLUMN(SK!U$2),1,,"SK")))/IF(B18&lt;1,B18*1440,B18))</f>
        <v/>
      </c>
      <c r="K18" s="40"/>
      <c r="L18" s="40"/>
      <c r="M18" s="40"/>
      <c r="N18" s="40"/>
      <c r="O18" s="40"/>
      <c r="P18" s="40"/>
      <c r="Q18" s="40"/>
      <c r="R18" s="40"/>
      <c r="S18" s="40"/>
      <c r="T18" s="40"/>
      <c r="U18" s="40"/>
      <c r="V18" s="40"/>
      <c r="W18" s="40"/>
      <c r="X18" s="40"/>
      <c r="Y18" s="40"/>
      <c r="Z18" s="40"/>
    </row>
    <row r="19" ht="25.5" customHeight="1">
      <c r="A19" s="799">
        <f>IF(ISNUMBER(SK!B19), SK!A19, "")</f>
        <v>9</v>
      </c>
      <c r="B19" s="643"/>
      <c r="C19" s="643"/>
      <c r="D19" s="643"/>
      <c r="E19" s="800"/>
      <c r="F19" s="81"/>
      <c r="G19" s="81"/>
      <c r="H19" s="52"/>
      <c r="I19" s="801" t="str">
        <f t="shared" si="1"/>
        <v/>
      </c>
      <c r="J19" s="802" t="str">
        <f>IF(OR(A19="",B19="",B19=0),"",60*SUM(INDIRECT(ADDRESS(MATCH(A19,SK!A$3:A$78,0)+2,COLUMN(SK!E$2),1,,"SK")),INDIRECT(ADDRESS(MATCH(A19,SK!Q$3:Q$78,0)+2,COLUMN(SK!U$2),1,,"SK")))/IF(B19&lt;1,B19*1440,B19))</f>
        <v/>
      </c>
      <c r="K19" s="40"/>
      <c r="L19" s="40"/>
      <c r="M19" s="40"/>
      <c r="N19" s="40"/>
      <c r="O19" s="40"/>
      <c r="P19" s="40"/>
      <c r="Q19" s="40"/>
      <c r="R19" s="40"/>
      <c r="S19" s="40"/>
      <c r="T19" s="40"/>
      <c r="U19" s="40"/>
      <c r="V19" s="40"/>
      <c r="W19" s="40"/>
      <c r="X19" s="40"/>
      <c r="Y19" s="40"/>
      <c r="Z19" s="40"/>
    </row>
    <row r="20" ht="25.5" customHeight="1">
      <c r="A20" s="795">
        <f>IF(ISNUMBER(SK!B21), SK!A21, "")</f>
        <v>10</v>
      </c>
      <c r="B20" s="652"/>
      <c r="C20" s="652"/>
      <c r="D20" s="652"/>
      <c r="E20" s="796"/>
      <c r="F20" s="81"/>
      <c r="G20" s="81"/>
      <c r="H20" s="52"/>
      <c r="I20" s="797" t="str">
        <f t="shared" si="1"/>
        <v/>
      </c>
      <c r="J20" s="798" t="str">
        <f>IF(OR(A20="",B20="",B20=0),"",60*SUM(INDIRECT(ADDRESS(MATCH(A20,SK!A$3:A$78,0)+2,COLUMN(SK!E$2),1,,"SK")),INDIRECT(ADDRESS(MATCH(A20,SK!Q$3:Q$78,0)+2,COLUMN(SK!U$2),1,,"SK")))/IF(B20&lt;1,B20*1440,B20))</f>
        <v/>
      </c>
      <c r="K20" s="40"/>
      <c r="L20" s="40"/>
      <c r="M20" s="40"/>
      <c r="N20" s="40"/>
      <c r="O20" s="40"/>
      <c r="P20" s="40"/>
      <c r="Q20" s="40"/>
      <c r="R20" s="40"/>
      <c r="S20" s="40"/>
      <c r="T20" s="40"/>
      <c r="U20" s="40"/>
      <c r="V20" s="40"/>
      <c r="W20" s="40"/>
      <c r="X20" s="40"/>
      <c r="Y20" s="40"/>
      <c r="Z20" s="40"/>
    </row>
    <row r="21" ht="25.5" customHeight="1">
      <c r="A21" s="799">
        <f>IF(ISNUMBER(SK!B23), SK!A23, "")</f>
        <v>11</v>
      </c>
      <c r="B21" s="643"/>
      <c r="C21" s="643"/>
      <c r="D21" s="643"/>
      <c r="E21" s="800"/>
      <c r="F21" s="81"/>
      <c r="G21" s="81"/>
      <c r="H21" s="52"/>
      <c r="I21" s="801" t="str">
        <f t="shared" si="1"/>
        <v/>
      </c>
      <c r="J21" s="802" t="str">
        <f>IF(OR(A21="",B21="",B21=0),"",60*SUM(INDIRECT(ADDRESS(MATCH(A21,SK!A$3:A$78,0)+2,COLUMN(SK!E$2),1,,"SK")),INDIRECT(ADDRESS(MATCH(A21,SK!Q$3:Q$78,0)+2,COLUMN(SK!U$2),1,,"SK")))/IF(B21&lt;1,B21*1440,B21))</f>
        <v/>
      </c>
      <c r="K21" s="40"/>
      <c r="L21" s="40"/>
      <c r="M21" s="40"/>
      <c r="N21" s="40"/>
      <c r="O21" s="40"/>
      <c r="P21" s="40"/>
      <c r="Q21" s="40"/>
      <c r="R21" s="40"/>
      <c r="S21" s="40"/>
      <c r="T21" s="40"/>
      <c r="U21" s="40"/>
      <c r="V21" s="40"/>
      <c r="W21" s="40"/>
      <c r="X21" s="40"/>
      <c r="Y21" s="40"/>
      <c r="Z21" s="40"/>
    </row>
    <row r="22" ht="25.5" customHeight="1">
      <c r="A22" s="795">
        <f>IF(ISNUMBER(SK!B25), SK!A25, "")</f>
        <v>12</v>
      </c>
      <c r="B22" s="652"/>
      <c r="C22" s="652"/>
      <c r="D22" s="652"/>
      <c r="E22" s="796"/>
      <c r="F22" s="81"/>
      <c r="G22" s="81"/>
      <c r="H22" s="52"/>
      <c r="I22" s="797" t="str">
        <f t="shared" si="1"/>
        <v/>
      </c>
      <c r="J22" s="798" t="str">
        <f>IF(OR(A22="",B22="",B22=0),"",60*SUM(INDIRECT(ADDRESS(MATCH(A22,SK!A$3:A$78,0)+2,COLUMN(SK!E$2),1,,"SK")),INDIRECT(ADDRESS(MATCH(A22,SK!Q$3:Q$78,0)+2,COLUMN(SK!U$2),1,,"SK")))/IF(B22&lt;1,B22*1440,B22))</f>
        <v/>
      </c>
      <c r="K22" s="40"/>
      <c r="L22" s="40"/>
      <c r="M22" s="40"/>
      <c r="N22" s="40"/>
      <c r="O22" s="40"/>
      <c r="P22" s="40"/>
      <c r="Q22" s="40"/>
      <c r="R22" s="40"/>
      <c r="S22" s="40"/>
      <c r="T22" s="40"/>
      <c r="U22" s="40"/>
      <c r="V22" s="40"/>
      <c r="W22" s="40"/>
      <c r="X22" s="40"/>
      <c r="Y22" s="40"/>
      <c r="Z22" s="40"/>
    </row>
    <row r="23" ht="25.5" customHeight="1">
      <c r="A23" s="799">
        <f>IF(ISNUMBER(SK!B27), SK!A27, "")</f>
        <v>13</v>
      </c>
      <c r="B23" s="643"/>
      <c r="C23" s="643"/>
      <c r="D23" s="643"/>
      <c r="E23" s="800"/>
      <c r="F23" s="81"/>
      <c r="G23" s="81"/>
      <c r="H23" s="52"/>
      <c r="I23" s="801" t="str">
        <f t="shared" si="1"/>
        <v/>
      </c>
      <c r="J23" s="802" t="str">
        <f>IF(OR(A23="",B23="",B23=0),"",60*SUM(INDIRECT(ADDRESS(MATCH(A23,SK!A$3:A$78,0)+2,COLUMN(SK!E$2),1,,"SK")),INDIRECT(ADDRESS(MATCH(A23,SK!Q$3:Q$78,0)+2,COLUMN(SK!U$2),1,,"SK")))/IF(B23&lt;1,B23*1440,B23))</f>
        <v/>
      </c>
      <c r="K23" s="40"/>
      <c r="L23" s="40"/>
      <c r="M23" s="40"/>
      <c r="N23" s="40"/>
      <c r="O23" s="40"/>
      <c r="P23" s="40"/>
      <c r="Q23" s="40"/>
      <c r="R23" s="40"/>
      <c r="S23" s="40"/>
      <c r="T23" s="40"/>
      <c r="U23" s="40"/>
      <c r="V23" s="40"/>
      <c r="W23" s="40"/>
      <c r="X23" s="40"/>
      <c r="Y23" s="40"/>
      <c r="Z23" s="40"/>
    </row>
    <row r="24" ht="25.5" customHeight="1">
      <c r="A24" s="795">
        <f>IF(ISNUMBER(SK!B29), SK!A29, "")</f>
        <v>14</v>
      </c>
      <c r="B24" s="652"/>
      <c r="C24" s="652"/>
      <c r="D24" s="652"/>
      <c r="E24" s="796"/>
      <c r="F24" s="81"/>
      <c r="G24" s="81"/>
      <c r="H24" s="52"/>
      <c r="I24" s="797" t="str">
        <f t="shared" si="1"/>
        <v/>
      </c>
      <c r="J24" s="798" t="str">
        <f>IF(OR(A24="",B24="",B24=0),"",60*SUM(INDIRECT(ADDRESS(MATCH(A24,SK!A$3:A$78,0)+2,COLUMN(SK!E$2),1,,"SK")),INDIRECT(ADDRESS(MATCH(A24,SK!Q$3:Q$78,0)+2,COLUMN(SK!U$2),1,,"SK")))/IF(B24&lt;1,B24*1440,B24))</f>
        <v/>
      </c>
      <c r="K24" s="40"/>
      <c r="L24" s="40"/>
      <c r="M24" s="40"/>
      <c r="N24" s="40"/>
      <c r="O24" s="40"/>
      <c r="P24" s="40"/>
      <c r="Q24" s="40"/>
      <c r="R24" s="40"/>
      <c r="S24" s="40"/>
      <c r="T24" s="40"/>
      <c r="U24" s="40"/>
      <c r="V24" s="40"/>
      <c r="W24" s="40"/>
      <c r="X24" s="40"/>
      <c r="Y24" s="40"/>
      <c r="Z24" s="40"/>
    </row>
    <row r="25" ht="25.5" customHeight="1">
      <c r="A25" s="799">
        <f>IF(ISNUMBER(SK!B31), SK!A31, "")</f>
        <v>15</v>
      </c>
      <c r="B25" s="643"/>
      <c r="C25" s="643"/>
      <c r="D25" s="643"/>
      <c r="E25" s="800"/>
      <c r="F25" s="81"/>
      <c r="G25" s="81"/>
      <c r="H25" s="52"/>
      <c r="I25" s="801" t="str">
        <f t="shared" si="1"/>
        <v/>
      </c>
      <c r="J25" s="802" t="str">
        <f>IF(OR(A25="",B25="",B25=0),"",60*SUM(INDIRECT(ADDRESS(MATCH(A25,SK!A$3:A$78,0)+2,COLUMN(SK!E$2),1,,"SK")),INDIRECT(ADDRESS(MATCH(A25,SK!Q$3:Q$78,0)+2,COLUMN(SK!U$2),1,,"SK")))/IF(B25&lt;1,B25*1440,B25))</f>
        <v/>
      </c>
      <c r="K25" s="40"/>
      <c r="L25" s="40"/>
      <c r="M25" s="40"/>
      <c r="N25" s="40"/>
      <c r="O25" s="40"/>
      <c r="P25" s="40"/>
      <c r="Q25" s="40"/>
      <c r="R25" s="40"/>
      <c r="S25" s="40"/>
      <c r="T25" s="40"/>
      <c r="U25" s="40"/>
      <c r="V25" s="40"/>
      <c r="W25" s="40"/>
      <c r="X25" s="40"/>
      <c r="Y25" s="40"/>
      <c r="Z25" s="40"/>
    </row>
    <row r="26" ht="25.5" customHeight="1">
      <c r="A26" s="795">
        <f>IF(ISNUMBER(SK!B33), SK!A33, "")</f>
        <v>16</v>
      </c>
      <c r="B26" s="652"/>
      <c r="C26" s="652"/>
      <c r="D26" s="652"/>
      <c r="E26" s="796"/>
      <c r="F26" s="81"/>
      <c r="G26" s="81"/>
      <c r="H26" s="52"/>
      <c r="I26" s="797" t="str">
        <f t="shared" si="1"/>
        <v/>
      </c>
      <c r="J26" s="798" t="str">
        <f>IF(OR(A26="",B26="",B26=0),"",60*SUM(INDIRECT(ADDRESS(MATCH(A26,SK!A$3:A$78,0)+2,COLUMN(SK!E$2),1,,"SK")),INDIRECT(ADDRESS(MATCH(A26,SK!Q$3:Q$78,0)+2,COLUMN(SK!U$2),1,,"SK")))/IF(B26&lt;1,B26*1440,B26))</f>
        <v/>
      </c>
      <c r="K26" s="40"/>
      <c r="L26" s="40"/>
      <c r="M26" s="40"/>
      <c r="N26" s="40"/>
      <c r="O26" s="40"/>
      <c r="P26" s="40"/>
      <c r="Q26" s="40"/>
      <c r="R26" s="40"/>
      <c r="S26" s="40"/>
      <c r="T26" s="40"/>
      <c r="U26" s="40"/>
      <c r="V26" s="40"/>
      <c r="W26" s="40"/>
      <c r="X26" s="40"/>
      <c r="Y26" s="40"/>
      <c r="Z26" s="40"/>
    </row>
    <row r="27" ht="25.5" customHeight="1">
      <c r="A27" s="799">
        <f>IF(ISNUMBER(SK!B35), SK!A35, "")</f>
        <v>17</v>
      </c>
      <c r="B27" s="643"/>
      <c r="C27" s="643"/>
      <c r="D27" s="643"/>
      <c r="E27" s="800"/>
      <c r="F27" s="81"/>
      <c r="G27" s="81"/>
      <c r="H27" s="52"/>
      <c r="I27" s="801" t="str">
        <f t="shared" si="1"/>
        <v/>
      </c>
      <c r="J27" s="802" t="str">
        <f>IF(OR(A27="",B27="",B27=0),"",60*SUM(INDIRECT(ADDRESS(MATCH(A27,SK!A$3:A$78,0)+2,COLUMN(SK!E$2),1,,"SK")),INDIRECT(ADDRESS(MATCH(A27,SK!Q$3:Q$78,0)+2,COLUMN(SK!U$2),1,,"SK")))/IF(B27&lt;1,B27*1440,B27))</f>
        <v/>
      </c>
      <c r="K27" s="40"/>
      <c r="L27" s="40"/>
      <c r="M27" s="40"/>
      <c r="N27" s="40"/>
      <c r="O27" s="40"/>
      <c r="P27" s="40"/>
      <c r="Q27" s="40"/>
      <c r="R27" s="40"/>
      <c r="S27" s="40"/>
      <c r="T27" s="40"/>
      <c r="U27" s="40"/>
      <c r="V27" s="40"/>
      <c r="W27" s="40"/>
      <c r="X27" s="40"/>
      <c r="Y27" s="40"/>
      <c r="Z27" s="40"/>
    </row>
    <row r="28" ht="25.5" customHeight="1">
      <c r="A28" s="795">
        <f>IF(ISNUMBER(SK!B37), SK!A37, "")</f>
        <v>18</v>
      </c>
      <c r="B28" s="652"/>
      <c r="C28" s="652"/>
      <c r="D28" s="652"/>
      <c r="E28" s="796"/>
      <c r="F28" s="81"/>
      <c r="G28" s="81"/>
      <c r="H28" s="52"/>
      <c r="I28" s="797" t="str">
        <f t="shared" si="1"/>
        <v/>
      </c>
      <c r="J28" s="798" t="str">
        <f>IF(OR(A28="",B28="",B28=0),"",60*SUM(INDIRECT(ADDRESS(MATCH(A28,SK!A$3:A$78,0)+2,COLUMN(SK!E$2),1,,"SK")),INDIRECT(ADDRESS(MATCH(A28,SK!Q$3:Q$78,0)+2,COLUMN(SK!U$2),1,,"SK")))/IF(B28&lt;1,B28*1440,B28))</f>
        <v/>
      </c>
      <c r="K28" s="40"/>
      <c r="L28" s="40"/>
      <c r="M28" s="40"/>
      <c r="N28" s="40"/>
      <c r="O28" s="40"/>
      <c r="P28" s="40"/>
      <c r="Q28" s="40"/>
      <c r="R28" s="40"/>
      <c r="S28" s="40"/>
      <c r="T28" s="40"/>
      <c r="U28" s="40"/>
      <c r="V28" s="40"/>
      <c r="W28" s="40"/>
      <c r="X28" s="40"/>
      <c r="Y28" s="40"/>
      <c r="Z28" s="40"/>
    </row>
    <row r="29" ht="25.5" customHeight="1">
      <c r="A29" s="799">
        <f>IF(ISNUMBER(SK!B39), SK!A39, "")</f>
        <v>19</v>
      </c>
      <c r="B29" s="643"/>
      <c r="C29" s="643"/>
      <c r="D29" s="643"/>
      <c r="E29" s="800"/>
      <c r="F29" s="81"/>
      <c r="G29" s="81"/>
      <c r="H29" s="52"/>
      <c r="I29" s="801" t="str">
        <f t="shared" si="1"/>
        <v/>
      </c>
      <c r="J29" s="802" t="str">
        <f>IF(OR(A29="",B29="",B29=0),"",60*SUM(INDIRECT(ADDRESS(MATCH(A29,SK!A$3:A$78,0)+2,COLUMN(SK!E$2),1,,"SK")),INDIRECT(ADDRESS(MATCH(A29,SK!Q$3:Q$78,0)+2,COLUMN(SK!U$2),1,,"SK")))/IF(B29&lt;1,B29*1440,B29))</f>
        <v/>
      </c>
      <c r="K29" s="40"/>
      <c r="L29" s="40"/>
      <c r="M29" s="40"/>
      <c r="N29" s="40"/>
      <c r="O29" s="40"/>
      <c r="P29" s="40"/>
      <c r="Q29" s="40"/>
      <c r="R29" s="40"/>
      <c r="S29" s="40"/>
      <c r="T29" s="40"/>
      <c r="U29" s="40"/>
      <c r="V29" s="40"/>
      <c r="W29" s="40"/>
      <c r="X29" s="40"/>
      <c r="Y29" s="40"/>
      <c r="Z29" s="40"/>
    </row>
    <row r="30" ht="25.5" customHeight="1">
      <c r="A30" s="795">
        <f>IF(ISNUMBER(SK!B41), SK!A41, "")</f>
        <v>20</v>
      </c>
      <c r="B30" s="652"/>
      <c r="C30" s="652"/>
      <c r="D30" s="652"/>
      <c r="E30" s="796"/>
      <c r="F30" s="81"/>
      <c r="G30" s="81"/>
      <c r="H30" s="52"/>
      <c r="I30" s="797" t="str">
        <f t="shared" si="1"/>
        <v/>
      </c>
      <c r="J30" s="798" t="str">
        <f>IF(OR(A30="",B30="",B30=0),"",60*SUM(INDIRECT(ADDRESS(MATCH(A30,SK!A$3:A$78,0)+2,COLUMN(SK!E$2),1,,"SK")),INDIRECT(ADDRESS(MATCH(A30,SK!Q$3:Q$78,0)+2,COLUMN(SK!U$2),1,,"SK")))/IF(B30&lt;1,B30*1440,B30))</f>
        <v/>
      </c>
      <c r="K30" s="40"/>
      <c r="L30" s="40"/>
      <c r="M30" s="40"/>
      <c r="N30" s="40"/>
      <c r="O30" s="40"/>
      <c r="P30" s="40"/>
      <c r="Q30" s="40"/>
      <c r="R30" s="40"/>
      <c r="S30" s="40"/>
      <c r="T30" s="40"/>
      <c r="U30" s="40"/>
      <c r="V30" s="40"/>
      <c r="W30" s="40"/>
      <c r="X30" s="40"/>
      <c r="Y30" s="40"/>
      <c r="Z30" s="40"/>
    </row>
    <row r="31" ht="25.5" customHeight="1">
      <c r="A31" s="799">
        <f>IF(ISNUMBER(SK!B43), SK!A43, "")</f>
        <v>21</v>
      </c>
      <c r="B31" s="643"/>
      <c r="C31" s="643"/>
      <c r="D31" s="643"/>
      <c r="E31" s="800"/>
      <c r="F31" s="81"/>
      <c r="G31" s="81"/>
      <c r="H31" s="52"/>
      <c r="I31" s="801" t="str">
        <f t="shared" si="1"/>
        <v/>
      </c>
      <c r="J31" s="802" t="str">
        <f>IF(OR(A31="",B31="",B31=0),"",60*SUM(INDIRECT(ADDRESS(MATCH(A31,SK!A$3:A$78,0)+2,COLUMN(SK!E$2),1,,"SK")),INDIRECT(ADDRESS(MATCH(A31,SK!Q$3:Q$78,0)+2,COLUMN(SK!U$2),1,,"SK")))/IF(B31&lt;1,B31*1440,B31))</f>
        <v/>
      </c>
      <c r="K31" s="40"/>
      <c r="L31" s="40"/>
      <c r="M31" s="40"/>
      <c r="N31" s="40"/>
      <c r="O31" s="40"/>
      <c r="P31" s="40"/>
      <c r="Q31" s="40"/>
      <c r="R31" s="40"/>
      <c r="S31" s="40"/>
      <c r="T31" s="40"/>
      <c r="U31" s="40"/>
      <c r="V31" s="40"/>
      <c r="W31" s="40"/>
      <c r="X31" s="40"/>
      <c r="Y31" s="40"/>
      <c r="Z31" s="40"/>
    </row>
    <row r="32" ht="25.5" customHeight="1">
      <c r="A32" s="795">
        <f>IF(ISNUMBER(SK!B45), SK!A45, "")</f>
        <v>22</v>
      </c>
      <c r="B32" s="652"/>
      <c r="C32" s="652"/>
      <c r="D32" s="652"/>
      <c r="E32" s="796"/>
      <c r="F32" s="81"/>
      <c r="G32" s="81"/>
      <c r="H32" s="52"/>
      <c r="I32" s="797" t="str">
        <f t="shared" si="1"/>
        <v/>
      </c>
      <c r="J32" s="798" t="str">
        <f>IF(OR(A32="",B32="",B32=0),"",60*SUM(INDIRECT(ADDRESS(MATCH(A32,SK!A$3:A$78,0)+2,COLUMN(SK!E$2),1,,"SK")),INDIRECT(ADDRESS(MATCH(A32,SK!Q$3:Q$78,0)+2,COLUMN(SK!U$2),1,,"SK")))/IF(B32&lt;1,B32*1440,B32))</f>
        <v/>
      </c>
      <c r="K32" s="40"/>
      <c r="L32" s="40"/>
      <c r="M32" s="40"/>
      <c r="N32" s="40"/>
      <c r="O32" s="40"/>
      <c r="P32" s="40"/>
      <c r="Q32" s="40"/>
      <c r="R32" s="40"/>
      <c r="S32" s="40"/>
      <c r="T32" s="40"/>
      <c r="U32" s="40"/>
      <c r="V32" s="40"/>
      <c r="W32" s="40"/>
      <c r="X32" s="40"/>
      <c r="Y32" s="40"/>
      <c r="Z32" s="40"/>
    </row>
    <row r="33" ht="25.5" customHeight="1">
      <c r="A33" s="799" t="str">
        <f>IF(ISNUMBER(SK!B47), SK!A47, "")</f>
        <v/>
      </c>
      <c r="B33" s="643"/>
      <c r="C33" s="643"/>
      <c r="D33" s="643"/>
      <c r="E33" s="800"/>
      <c r="F33" s="81"/>
      <c r="G33" s="81"/>
      <c r="H33" s="52"/>
      <c r="I33" s="801" t="str">
        <f t="shared" si="1"/>
        <v/>
      </c>
      <c r="J33" s="802" t="str">
        <f>IF(OR(A33="",B33="",B33=0),"",60*SUM(INDIRECT(ADDRESS(MATCH(A33,SK!A$3:A$78,0)+2,COLUMN(SK!E$2),1,,"SK")),INDIRECT(ADDRESS(MATCH(A33,SK!Q$3:Q$78,0)+2,COLUMN(SK!U$2),1,,"SK")))/IF(B33&lt;1,B33*1440,B33))</f>
        <v/>
      </c>
      <c r="K33" s="40"/>
      <c r="L33" s="40"/>
      <c r="M33" s="40"/>
      <c r="N33" s="40"/>
      <c r="O33" s="40"/>
      <c r="P33" s="40"/>
      <c r="Q33" s="40"/>
      <c r="R33" s="40"/>
      <c r="S33" s="40"/>
      <c r="T33" s="40"/>
      <c r="U33" s="40"/>
      <c r="V33" s="40"/>
      <c r="W33" s="40"/>
      <c r="X33" s="40"/>
      <c r="Y33" s="40"/>
      <c r="Z33" s="40"/>
    </row>
    <row r="34" ht="25.5" customHeight="1">
      <c r="A34" s="795" t="str">
        <f>IF(ISNUMBER(SK!B49), SK!A49, "")</f>
        <v/>
      </c>
      <c r="B34" s="652"/>
      <c r="C34" s="652"/>
      <c r="D34" s="652"/>
      <c r="E34" s="796"/>
      <c r="F34" s="81"/>
      <c r="G34" s="81"/>
      <c r="H34" s="52"/>
      <c r="I34" s="797" t="str">
        <f t="shared" si="1"/>
        <v/>
      </c>
      <c r="J34" s="798" t="str">
        <f>IF(OR(A34="",B34="",B34=0),"",60*SUM(INDIRECT(ADDRESS(MATCH(A34,SK!A$3:A$78,0)+2,COLUMN(SK!E$2),1,,"SK")),INDIRECT(ADDRESS(MATCH(A34,SK!Q$3:Q$78,0)+2,COLUMN(SK!U$2),1,,"SK")))/IF(B34&lt;1,B34*1440,B34))</f>
        <v/>
      </c>
      <c r="K34" s="40"/>
      <c r="L34" s="40"/>
      <c r="M34" s="40"/>
      <c r="N34" s="40"/>
      <c r="O34" s="40"/>
      <c r="P34" s="40"/>
      <c r="Q34" s="40"/>
      <c r="R34" s="40"/>
      <c r="S34" s="40"/>
      <c r="T34" s="40"/>
      <c r="U34" s="40"/>
      <c r="V34" s="40"/>
      <c r="W34" s="40"/>
      <c r="X34" s="40"/>
      <c r="Y34" s="40"/>
      <c r="Z34" s="40"/>
    </row>
    <row r="35" ht="25.5" customHeight="1">
      <c r="A35" s="799" t="str">
        <f>IF(ISNUMBER(SK!B51), SK!A51, "")</f>
        <v/>
      </c>
      <c r="B35" s="643"/>
      <c r="C35" s="643"/>
      <c r="D35" s="643"/>
      <c r="E35" s="800"/>
      <c r="F35" s="81"/>
      <c r="G35" s="81"/>
      <c r="H35" s="52"/>
      <c r="I35" s="801" t="str">
        <f t="shared" si="1"/>
        <v/>
      </c>
      <c r="J35" s="802" t="str">
        <f>IF(OR(A35="",B35="",B35=0),"",60*SUM(INDIRECT(ADDRESS(MATCH(A35,SK!A$3:A$78,0)+2,COLUMN(SK!E$2),1,,"SK")),INDIRECT(ADDRESS(MATCH(A35,SK!Q$3:Q$78,0)+2,COLUMN(SK!U$2),1,,"SK")))/IF(B35&lt;1,B35*1440,B35))</f>
        <v/>
      </c>
      <c r="K35" s="40"/>
      <c r="L35" s="40"/>
      <c r="M35" s="40"/>
      <c r="N35" s="40"/>
      <c r="O35" s="40"/>
      <c r="P35" s="40"/>
      <c r="Q35" s="40"/>
      <c r="R35" s="40"/>
      <c r="S35" s="40"/>
      <c r="T35" s="40"/>
      <c r="U35" s="40"/>
      <c r="V35" s="40"/>
      <c r="W35" s="40"/>
      <c r="X35" s="40"/>
      <c r="Y35" s="40"/>
      <c r="Z35" s="40"/>
    </row>
    <row r="36" ht="25.5" customHeight="1">
      <c r="A36" s="795" t="str">
        <f>IF(ISNUMBER(SK!B53), SK!A53, "")</f>
        <v/>
      </c>
      <c r="B36" s="652"/>
      <c r="C36" s="652"/>
      <c r="D36" s="652"/>
      <c r="E36" s="796"/>
      <c r="F36" s="81"/>
      <c r="G36" s="81"/>
      <c r="H36" s="52"/>
      <c r="I36" s="797" t="str">
        <f t="shared" si="1"/>
        <v/>
      </c>
      <c r="J36" s="798" t="str">
        <f>IF(OR(A36="",B36="",B36=0),"",60*SUM(INDIRECT(ADDRESS(MATCH(A36,SK!A$3:A$78,0)+2,COLUMN(SK!E$2),1,,"SK")),INDIRECT(ADDRESS(MATCH(A36,SK!Q$3:Q$78,0)+2,COLUMN(SK!U$2),1,,"SK")))/IF(B36&lt;1,B36*1440,B36))</f>
        <v/>
      </c>
      <c r="K36" s="40"/>
      <c r="L36" s="40"/>
      <c r="M36" s="40"/>
      <c r="N36" s="40"/>
      <c r="O36" s="40"/>
      <c r="P36" s="40"/>
      <c r="Q36" s="40"/>
      <c r="R36" s="40"/>
      <c r="S36" s="40"/>
      <c r="T36" s="40"/>
      <c r="U36" s="40"/>
      <c r="V36" s="40"/>
      <c r="W36" s="40"/>
      <c r="X36" s="40"/>
      <c r="Y36" s="40"/>
      <c r="Z36" s="40"/>
    </row>
    <row r="37" ht="25.5" customHeight="1">
      <c r="A37" s="799" t="str">
        <f>IF(ISNUMBER(SK!B55), SK!A55, "")</f>
        <v/>
      </c>
      <c r="B37" s="643"/>
      <c r="C37" s="643"/>
      <c r="D37" s="643"/>
      <c r="E37" s="800"/>
      <c r="F37" s="81"/>
      <c r="G37" s="81"/>
      <c r="H37" s="52"/>
      <c r="I37" s="801" t="str">
        <f t="shared" si="1"/>
        <v/>
      </c>
      <c r="J37" s="802" t="str">
        <f>IF(OR(A37="",B37="",B37=0),"",60*SUM(INDIRECT(ADDRESS(MATCH(A37,SK!A$3:A$78,0)+2,COLUMN(SK!E$2),1,,"SK")),INDIRECT(ADDRESS(MATCH(A37,SK!Q$3:Q$78,0)+2,COLUMN(SK!U$2),1,,"SK")))/IF(B37&lt;1,B37*1440,B37))</f>
        <v/>
      </c>
      <c r="K37" s="40"/>
      <c r="L37" s="40"/>
      <c r="M37" s="40"/>
      <c r="N37" s="40"/>
      <c r="O37" s="40"/>
      <c r="P37" s="40"/>
      <c r="Q37" s="40"/>
      <c r="R37" s="40"/>
      <c r="S37" s="40"/>
      <c r="T37" s="40"/>
      <c r="U37" s="40"/>
      <c r="V37" s="40"/>
      <c r="W37" s="40"/>
      <c r="X37" s="40"/>
      <c r="Y37" s="40"/>
      <c r="Z37" s="40"/>
    </row>
    <row r="38" ht="25.5" customHeight="1">
      <c r="A38" s="795" t="str">
        <f>IF(ISNUMBER(SK!B57), SK!A57, "")</f>
        <v/>
      </c>
      <c r="B38" s="652"/>
      <c r="C38" s="652"/>
      <c r="D38" s="652"/>
      <c r="E38" s="796"/>
      <c r="F38" s="81"/>
      <c r="G38" s="81"/>
      <c r="H38" s="52"/>
      <c r="I38" s="797" t="str">
        <f t="shared" si="1"/>
        <v/>
      </c>
      <c r="J38" s="798" t="str">
        <f>IF(OR(A38="",B38="",B38=0),"",60*SUM(INDIRECT(ADDRESS(MATCH(A38,SK!A$3:A$78,0)+2,COLUMN(SK!E$2),1,,"SK")),INDIRECT(ADDRESS(MATCH(A38,SK!Q$3:Q$78,0)+2,COLUMN(SK!U$2),1,,"SK")))/IF(B38&lt;1,B38*1440,B38))</f>
        <v/>
      </c>
      <c r="K38" s="40"/>
      <c r="L38" s="40"/>
      <c r="M38" s="40"/>
      <c r="N38" s="40"/>
      <c r="O38" s="40"/>
      <c r="P38" s="40"/>
      <c r="Q38" s="40"/>
      <c r="R38" s="40"/>
      <c r="S38" s="40"/>
      <c r="T38" s="40"/>
      <c r="U38" s="40"/>
      <c r="V38" s="40"/>
      <c r="W38" s="40"/>
      <c r="X38" s="40"/>
      <c r="Y38" s="40"/>
      <c r="Z38" s="40"/>
    </row>
    <row r="39" ht="25.5" customHeight="1">
      <c r="A39" s="799" t="str">
        <f>IF(ISNUMBER(SK!B59), SK!A59, "")</f>
        <v/>
      </c>
      <c r="B39" s="643"/>
      <c r="C39" s="643"/>
      <c r="D39" s="643"/>
      <c r="E39" s="800"/>
      <c r="F39" s="81"/>
      <c r="G39" s="81"/>
      <c r="H39" s="52"/>
      <c r="I39" s="801" t="str">
        <f t="shared" si="1"/>
        <v/>
      </c>
      <c r="J39" s="802" t="str">
        <f>IF(OR(A39="",B39="",B39=0),"",60*SUM(INDIRECT(ADDRESS(MATCH(A39,SK!A$3:A$78,0)+2,COLUMN(SK!E$2),1,,"SK")),INDIRECT(ADDRESS(MATCH(A39,SK!Q$3:Q$78,0)+2,COLUMN(SK!U$2),1,,"SK")))/IF(B39&lt;1,B39*1440,B39))</f>
        <v/>
      </c>
      <c r="K39" s="40"/>
      <c r="L39" s="40"/>
      <c r="M39" s="40"/>
      <c r="N39" s="40"/>
      <c r="O39" s="40"/>
      <c r="P39" s="40"/>
      <c r="Q39" s="40"/>
      <c r="R39" s="40"/>
      <c r="S39" s="40"/>
      <c r="T39" s="40"/>
      <c r="U39" s="40"/>
      <c r="V39" s="40"/>
      <c r="W39" s="40"/>
      <c r="X39" s="40"/>
      <c r="Y39" s="40"/>
      <c r="Z39" s="40"/>
    </row>
    <row r="40" ht="25.5" customHeight="1">
      <c r="A40" s="795" t="str">
        <f>IF(ISNUMBER(SK!B61), SK!A61, "")</f>
        <v/>
      </c>
      <c r="B40" s="652"/>
      <c r="C40" s="652"/>
      <c r="D40" s="652"/>
      <c r="E40" s="796"/>
      <c r="F40" s="81"/>
      <c r="G40" s="81"/>
      <c r="H40" s="52"/>
      <c r="I40" s="797" t="str">
        <f t="shared" si="1"/>
        <v/>
      </c>
      <c r="J40" s="798" t="str">
        <f>IF(OR(A40="",B40="",B40=0),"",60*SUM(INDIRECT(ADDRESS(MATCH(A40,SK!A$3:A$78,0)+2,COLUMN(SK!E$2),1,,"SK")),INDIRECT(ADDRESS(MATCH(A40,SK!Q$3:Q$78,0)+2,COLUMN(SK!U$2),1,,"SK")))/IF(B40&lt;1,B40*1440,B40))</f>
        <v/>
      </c>
      <c r="K40" s="40"/>
      <c r="L40" s="40"/>
      <c r="M40" s="40"/>
      <c r="N40" s="40"/>
      <c r="O40" s="40"/>
      <c r="P40" s="40"/>
      <c r="Q40" s="40"/>
      <c r="R40" s="40"/>
      <c r="S40" s="40"/>
      <c r="T40" s="40"/>
      <c r="U40" s="40"/>
      <c r="V40" s="40"/>
      <c r="W40" s="40"/>
      <c r="X40" s="40"/>
      <c r="Y40" s="40"/>
      <c r="Z40" s="40"/>
    </row>
    <row r="41" ht="25.5" customHeight="1">
      <c r="A41" s="799" t="str">
        <f>IF(ISNUMBER(SK!B63), SK!A63, "")</f>
        <v/>
      </c>
      <c r="B41" s="643"/>
      <c r="C41" s="643"/>
      <c r="D41" s="643"/>
      <c r="E41" s="800"/>
      <c r="F41" s="81"/>
      <c r="G41" s="81"/>
      <c r="H41" s="52"/>
      <c r="I41" s="801" t="str">
        <f t="shared" si="1"/>
        <v/>
      </c>
      <c r="J41" s="802" t="str">
        <f>IF(OR(A41="",B41="",B41=0),"",60*SUM(INDIRECT(ADDRESS(MATCH(A41,SK!A$3:A$78,0)+2,COLUMN(SK!E$2),1,,"SK")),INDIRECT(ADDRESS(MATCH(A41,SK!Q$3:Q$78,0)+2,COLUMN(SK!U$2),1,,"SK")))/IF(B41&lt;1,B41*1440,B41))</f>
        <v/>
      </c>
      <c r="K41" s="40"/>
      <c r="L41" s="40"/>
      <c r="M41" s="40"/>
      <c r="N41" s="40"/>
      <c r="O41" s="40"/>
      <c r="P41" s="40"/>
      <c r="Q41" s="40"/>
      <c r="R41" s="40"/>
      <c r="S41" s="40"/>
      <c r="T41" s="40"/>
      <c r="U41" s="40"/>
      <c r="V41" s="40"/>
      <c r="W41" s="40"/>
      <c r="X41" s="40"/>
      <c r="Y41" s="40"/>
      <c r="Z41" s="40"/>
    </row>
    <row r="42" ht="25.5" customHeight="1">
      <c r="A42" s="795" t="str">
        <f>IF(ISNUMBER(SK!B65), SK!A65, "")</f>
        <v/>
      </c>
      <c r="B42" s="652"/>
      <c r="C42" s="652"/>
      <c r="D42" s="652"/>
      <c r="E42" s="796"/>
      <c r="F42" s="81"/>
      <c r="G42" s="81"/>
      <c r="H42" s="52"/>
      <c r="I42" s="797" t="str">
        <f t="shared" si="1"/>
        <v/>
      </c>
      <c r="J42" s="798" t="str">
        <f>IF(OR(A42="",B42="",B42=0),"",60*SUM(INDIRECT(ADDRESS(MATCH(A42,SK!A$3:A$78,0)+2,COLUMN(SK!E$2),1,,"SK")),INDIRECT(ADDRESS(MATCH(A42,SK!Q$3:Q$78,0)+2,COLUMN(SK!U$2),1,,"SK")))/IF(B42&lt;1,B42*1440,B42))</f>
        <v/>
      </c>
      <c r="K42" s="40"/>
      <c r="L42" s="40"/>
      <c r="M42" s="40"/>
      <c r="N42" s="40"/>
      <c r="O42" s="40"/>
      <c r="P42" s="40"/>
      <c r="Q42" s="40"/>
      <c r="R42" s="40"/>
      <c r="S42" s="40"/>
      <c r="T42" s="40"/>
      <c r="U42" s="40"/>
      <c r="V42" s="40"/>
      <c r="W42" s="40"/>
      <c r="X42" s="40"/>
      <c r="Y42" s="40"/>
      <c r="Z42" s="40"/>
    </row>
    <row r="43" ht="25.5" customHeight="1">
      <c r="A43" s="799" t="str">
        <f>IF(ISNUMBER(SK!B67), SK!A67, "")</f>
        <v/>
      </c>
      <c r="B43" s="643"/>
      <c r="C43" s="643"/>
      <c r="D43" s="643"/>
      <c r="E43" s="800"/>
      <c r="F43" s="81"/>
      <c r="G43" s="81"/>
      <c r="H43" s="52"/>
      <c r="I43" s="801" t="str">
        <f t="shared" si="1"/>
        <v/>
      </c>
      <c r="J43" s="802" t="str">
        <f>IF(OR(A43="",B43="",B43=0),"",60*SUM(INDIRECT(ADDRESS(MATCH(A43,SK!A$3:A$78,0)+2,COLUMN(SK!E$2),1,,"SK")),INDIRECT(ADDRESS(MATCH(A43,SK!Q$3:Q$78,0)+2,COLUMN(SK!U$2),1,,"SK")))/IF(B43&lt;1,B43*1440,B43))</f>
        <v/>
      </c>
      <c r="K43" s="40"/>
      <c r="L43" s="40"/>
      <c r="M43" s="40"/>
      <c r="N43" s="40"/>
      <c r="O43" s="40"/>
      <c r="P43" s="40"/>
      <c r="Q43" s="40"/>
      <c r="R43" s="40"/>
      <c r="S43" s="40"/>
      <c r="T43" s="40"/>
      <c r="U43" s="40"/>
      <c r="V43" s="40"/>
      <c r="W43" s="40"/>
      <c r="X43" s="40"/>
      <c r="Y43" s="40"/>
      <c r="Z43" s="40"/>
    </row>
    <row r="44" ht="25.5" customHeight="1">
      <c r="A44" s="795" t="str">
        <f>IF(ISNUMBER(SK!B69), SK!A69, "")</f>
        <v/>
      </c>
      <c r="B44" s="652"/>
      <c r="C44" s="652"/>
      <c r="D44" s="652"/>
      <c r="E44" s="796"/>
      <c r="F44" s="81"/>
      <c r="G44" s="81"/>
      <c r="H44" s="52"/>
      <c r="I44" s="797" t="str">
        <f t="shared" si="1"/>
        <v/>
      </c>
      <c r="J44" s="798" t="str">
        <f>IF(OR(A44="",B44="",B44=0),"",60*SUM(INDIRECT(ADDRESS(MATCH(A44,SK!A$3:A$78,0)+2,COLUMN(SK!E$2),1,,"SK")),INDIRECT(ADDRESS(MATCH(A44,SK!Q$3:Q$78,0)+2,COLUMN(SK!U$2),1,,"SK")))/IF(B44&lt;1,B44*1440,B44))</f>
        <v/>
      </c>
      <c r="K44" s="40"/>
      <c r="L44" s="40"/>
      <c r="M44" s="40"/>
      <c r="N44" s="40"/>
      <c r="O44" s="40"/>
      <c r="P44" s="40"/>
      <c r="Q44" s="40"/>
      <c r="R44" s="40"/>
      <c r="S44" s="40"/>
      <c r="T44" s="40"/>
      <c r="U44" s="40"/>
      <c r="V44" s="40"/>
      <c r="W44" s="40"/>
      <c r="X44" s="40"/>
      <c r="Y44" s="40"/>
      <c r="Z44" s="40"/>
    </row>
    <row r="45" ht="25.5" customHeight="1">
      <c r="A45" s="799" t="str">
        <f>IF(ISNUMBER(SK!B71), SK!A71, "")</f>
        <v/>
      </c>
      <c r="B45" s="643"/>
      <c r="C45" s="643"/>
      <c r="D45" s="643"/>
      <c r="E45" s="800"/>
      <c r="F45" s="81"/>
      <c r="G45" s="81"/>
      <c r="H45" s="52"/>
      <c r="I45" s="801" t="str">
        <f t="shared" si="1"/>
        <v/>
      </c>
      <c r="J45" s="802" t="str">
        <f>IF(OR(A45="",B45="",B45=0),"",60*SUM(INDIRECT(ADDRESS(MATCH(A45,SK!A$3:A$78,0)+2,COLUMN(SK!E$2),1,,"SK")),INDIRECT(ADDRESS(MATCH(A45,SK!Q$3:Q$78,0)+2,COLUMN(SK!U$2),1,,"SK")))/IF(B45&lt;1,B45*1440,B45))</f>
        <v/>
      </c>
      <c r="K45" s="40"/>
      <c r="L45" s="40"/>
      <c r="M45" s="40"/>
      <c r="N45" s="40"/>
      <c r="O45" s="40"/>
      <c r="P45" s="40"/>
      <c r="Q45" s="40"/>
      <c r="R45" s="40"/>
      <c r="S45" s="40"/>
      <c r="T45" s="40"/>
      <c r="U45" s="40"/>
      <c r="V45" s="40"/>
      <c r="W45" s="40"/>
      <c r="X45" s="40"/>
      <c r="Y45" s="40"/>
      <c r="Z45" s="40"/>
    </row>
    <row r="46" ht="25.5" customHeight="1">
      <c r="A46" s="795" t="str">
        <f>IF(ISNUMBER(SK!B73), SK!A73, "")</f>
        <v/>
      </c>
      <c r="B46" s="652"/>
      <c r="C46" s="652"/>
      <c r="D46" s="652"/>
      <c r="E46" s="796"/>
      <c r="F46" s="81"/>
      <c r="G46" s="81"/>
      <c r="H46" s="52"/>
      <c r="I46" s="797" t="str">
        <f t="shared" si="1"/>
        <v/>
      </c>
      <c r="J46" s="798" t="str">
        <f>IF(OR(A46="",B46="",B46=0),"",60*SUM(INDIRECT(ADDRESS(MATCH(A46,SK!A$3:A$78,0)+2,COLUMN(SK!E$2),1,,"SK")),INDIRECT(ADDRESS(MATCH(A46,SK!Q$3:Q$78,0)+2,COLUMN(SK!U$2),1,,"SK")))/IF(B46&lt;1,B46*1440,B46))</f>
        <v/>
      </c>
      <c r="K46" s="40"/>
      <c r="L46" s="40"/>
      <c r="M46" s="40"/>
      <c r="N46" s="40"/>
      <c r="O46" s="40"/>
      <c r="P46" s="40"/>
      <c r="Q46" s="40"/>
      <c r="R46" s="40"/>
      <c r="S46" s="40"/>
      <c r="T46" s="40"/>
      <c r="U46" s="40"/>
      <c r="V46" s="40"/>
      <c r="W46" s="40"/>
      <c r="X46" s="40"/>
      <c r="Y46" s="40"/>
      <c r="Z46" s="40"/>
    </row>
    <row r="47" ht="25.5" customHeight="1">
      <c r="A47" s="799" t="str">
        <f>IF(ISNUMBER(SK!B75), SK!A75, "")</f>
        <v/>
      </c>
      <c r="B47" s="643"/>
      <c r="C47" s="643"/>
      <c r="D47" s="643"/>
      <c r="E47" s="800"/>
      <c r="F47" s="81"/>
      <c r="G47" s="81"/>
      <c r="H47" s="52"/>
      <c r="I47" s="801" t="str">
        <f t="shared" si="1"/>
        <v/>
      </c>
      <c r="J47" s="802" t="str">
        <f>IF(OR(A47="",B47="",B47=0),"",60*SUM(INDIRECT(ADDRESS(MATCH(A47,SK!A$3:A$78,0)+2,COLUMN(SK!E$2),1,,"SK")),INDIRECT(ADDRESS(MATCH(A47,SK!Q$3:Q$78,0)+2,COLUMN(SK!U$2),1,,"SK")))/IF(B47&lt;1,B47*1440,B47))</f>
        <v/>
      </c>
      <c r="K47" s="40"/>
      <c r="L47" s="40"/>
      <c r="M47" s="40"/>
      <c r="N47" s="40"/>
      <c r="O47" s="40"/>
      <c r="P47" s="40"/>
      <c r="Q47" s="40"/>
      <c r="R47" s="40"/>
      <c r="S47" s="40"/>
      <c r="T47" s="40"/>
      <c r="U47" s="40"/>
      <c r="V47" s="40"/>
      <c r="W47" s="40"/>
      <c r="X47" s="40"/>
      <c r="Y47" s="40"/>
      <c r="Z47" s="40"/>
    </row>
    <row r="48" ht="25.5" customHeight="1">
      <c r="A48" s="795" t="str">
        <f>IF(ISNUMBER(SK!B77), SK!A77, "")</f>
        <v/>
      </c>
      <c r="B48" s="652"/>
      <c r="C48" s="652"/>
      <c r="D48" s="652"/>
      <c r="E48" s="803"/>
      <c r="F48" s="67"/>
      <c r="G48" s="67"/>
      <c r="H48" s="161"/>
      <c r="I48" s="797" t="str">
        <f t="shared" si="1"/>
        <v/>
      </c>
      <c r="J48" s="798" t="str">
        <f>IF(OR(A48="",B48="",B48=0),"",60*SUM(INDIRECT(ADDRESS(MATCH(A48,SK!A$3:A$78,0)+2,COLUMN(SK!E$2),1,,"SK")),INDIRECT(ADDRESS(MATCH(A48,SK!Q$3:Q$78,0)+2,COLUMN(SK!U$2),1,,"SK")))/IF(B48&lt;1,B48*1440,B48))</f>
        <v/>
      </c>
      <c r="K48" s="40"/>
      <c r="L48" s="40"/>
      <c r="M48" s="40"/>
      <c r="N48" s="40"/>
      <c r="O48" s="40"/>
      <c r="P48" s="40"/>
      <c r="Q48" s="40"/>
      <c r="R48" s="40"/>
      <c r="S48" s="40"/>
      <c r="T48" s="40"/>
      <c r="U48" s="40"/>
      <c r="V48" s="40"/>
      <c r="W48" s="40"/>
      <c r="X48" s="40"/>
      <c r="Y48" s="40"/>
      <c r="Z48" s="40"/>
    </row>
    <row r="49" ht="13.5" customHeight="1">
      <c r="A49" s="804" t="s">
        <v>392</v>
      </c>
      <c r="B49" s="805"/>
      <c r="C49" s="805" t="s">
        <v>393</v>
      </c>
      <c r="D49" s="805"/>
      <c r="E49" s="805"/>
      <c r="F49" s="805"/>
      <c r="G49" s="805"/>
      <c r="H49" s="805"/>
      <c r="I49" s="805"/>
      <c r="J49" s="806"/>
      <c r="K49" s="40"/>
      <c r="L49" s="40"/>
      <c r="M49" s="40"/>
      <c r="N49" s="40"/>
      <c r="O49" s="40"/>
      <c r="P49" s="40"/>
      <c r="Q49" s="40"/>
      <c r="R49" s="40"/>
      <c r="S49" s="40"/>
      <c r="T49" s="40"/>
      <c r="U49" s="40"/>
      <c r="V49" s="40"/>
      <c r="W49" s="40"/>
      <c r="X49" s="40"/>
      <c r="Y49" s="40"/>
      <c r="Z49" s="40"/>
    </row>
    <row r="50" ht="13.5" customHeight="1">
      <c r="A50" s="734" t="s">
        <v>394</v>
      </c>
      <c r="B50" s="40"/>
      <c r="C50" s="40" t="s">
        <v>395</v>
      </c>
      <c r="D50" s="40"/>
      <c r="E50" s="40"/>
      <c r="F50" s="40"/>
      <c r="G50" s="40"/>
      <c r="H50" s="40"/>
      <c r="I50" s="40"/>
      <c r="J50" s="807"/>
      <c r="K50" s="40"/>
      <c r="L50" s="40"/>
      <c r="M50" s="40"/>
      <c r="N50" s="40"/>
      <c r="O50" s="40"/>
      <c r="P50" s="40"/>
      <c r="Q50" s="40"/>
      <c r="R50" s="40"/>
      <c r="S50" s="40"/>
      <c r="T50" s="40"/>
      <c r="U50" s="40"/>
      <c r="V50" s="40"/>
      <c r="W50" s="40"/>
      <c r="X50" s="40"/>
      <c r="Y50" s="40"/>
      <c r="Z50" s="40"/>
    </row>
    <row r="51" ht="13.5" customHeight="1">
      <c r="A51" s="808" t="s">
        <v>396</v>
      </c>
      <c r="B51" s="809"/>
      <c r="C51" s="809" t="s">
        <v>397</v>
      </c>
      <c r="D51" s="809"/>
      <c r="E51" s="809"/>
      <c r="F51" s="809"/>
      <c r="G51" s="809"/>
      <c r="H51" s="809"/>
      <c r="I51" s="809"/>
      <c r="J51" s="810"/>
      <c r="K51" s="40"/>
      <c r="L51" s="40"/>
      <c r="M51" s="40"/>
      <c r="N51" s="40"/>
      <c r="O51" s="40"/>
      <c r="P51" s="40"/>
      <c r="Q51" s="40"/>
      <c r="R51" s="40"/>
      <c r="S51" s="40"/>
      <c r="T51" s="40"/>
      <c r="U51" s="40"/>
      <c r="V51" s="40"/>
      <c r="W51" s="40"/>
      <c r="X51" s="40"/>
      <c r="Y51" s="40"/>
      <c r="Z51" s="40"/>
    </row>
    <row r="52" ht="28.5" customHeight="1">
      <c r="A52" s="756" t="s">
        <v>380</v>
      </c>
      <c r="B52" s="757" t="str">
        <f>Score!$A$1</f>
        <v>Minnesota Roller Derby</v>
      </c>
      <c r="C52" s="8"/>
      <c r="D52" s="8"/>
      <c r="E52" s="758" t="str">
        <f t="shared" ref="E52:E53" si="2">E1</f>
        <v>Black</v>
      </c>
      <c r="F52" s="759"/>
      <c r="I52" s="760">
        <f>IF(ISBLANK(IGRF!$B$7), "", IGRF!$B$7)</f>
        <v>45101</v>
      </c>
      <c r="J52" s="761">
        <v>2.0</v>
      </c>
      <c r="K52" s="210"/>
      <c r="L52" s="210"/>
      <c r="M52" s="210"/>
      <c r="N52" s="210"/>
      <c r="O52" s="210"/>
      <c r="P52" s="210"/>
      <c r="Q52" s="210"/>
      <c r="R52" s="210"/>
      <c r="S52" s="210"/>
      <c r="T52" s="210"/>
      <c r="U52" s="210"/>
      <c r="V52" s="210"/>
      <c r="W52" s="210"/>
      <c r="X52" s="210"/>
      <c r="Y52" s="210"/>
      <c r="Z52" s="210"/>
    </row>
    <row r="53" ht="15.0" customHeight="1">
      <c r="A53" s="756" t="s">
        <v>381</v>
      </c>
      <c r="B53" s="762" t="str">
        <f>Score!$T$1</f>
        <v>Ann Arbor Roller Derby</v>
      </c>
      <c r="C53" s="204"/>
      <c r="D53" s="204"/>
      <c r="E53" s="763" t="str">
        <f t="shared" si="2"/>
        <v>White</v>
      </c>
      <c r="F53" s="148"/>
      <c r="G53" s="148"/>
      <c r="H53" s="148"/>
      <c r="I53" s="764"/>
      <c r="J53" s="669"/>
      <c r="K53" s="210"/>
      <c r="L53" s="210"/>
      <c r="M53" s="210"/>
      <c r="N53" s="210"/>
      <c r="O53" s="210"/>
      <c r="P53" s="210"/>
      <c r="Q53" s="210"/>
      <c r="R53" s="210"/>
      <c r="S53" s="210"/>
      <c r="T53" s="210"/>
      <c r="U53" s="210"/>
      <c r="V53" s="210"/>
      <c r="W53" s="210"/>
      <c r="X53" s="210"/>
      <c r="Y53" s="210"/>
      <c r="Z53" s="210"/>
    </row>
    <row r="54" ht="15.0" customHeight="1">
      <c r="B54" s="313"/>
      <c r="E54" s="764"/>
      <c r="F54" s="765" t="s">
        <v>192</v>
      </c>
      <c r="G54" s="81"/>
      <c r="H54" s="81"/>
      <c r="I54" s="766" t="s">
        <v>207</v>
      </c>
      <c r="J54" s="767" t="str">
        <f>J3</f>
        <v>GAME Sat 4</v>
      </c>
      <c r="K54" s="210"/>
      <c r="L54" s="210"/>
      <c r="M54" s="210"/>
      <c r="N54" s="210"/>
      <c r="O54" s="210"/>
      <c r="P54" s="210"/>
      <c r="Q54" s="210"/>
      <c r="R54" s="210"/>
      <c r="S54" s="210"/>
      <c r="T54" s="210"/>
      <c r="U54" s="210"/>
      <c r="V54" s="210"/>
      <c r="W54" s="210"/>
      <c r="X54" s="210"/>
      <c r="Y54" s="210"/>
      <c r="Z54" s="210"/>
    </row>
    <row r="55" ht="15.0" customHeight="1">
      <c r="A55" s="768"/>
      <c r="B55" s="769" t="s">
        <v>382</v>
      </c>
      <c r="C55" s="8"/>
      <c r="D55" s="769" t="s">
        <v>383</v>
      </c>
      <c r="E55" s="8"/>
      <c r="F55" s="8"/>
      <c r="G55" s="770" t="s">
        <v>384</v>
      </c>
      <c r="H55" s="57"/>
      <c r="I55" s="769" t="s">
        <v>48</v>
      </c>
      <c r="J55" s="155"/>
      <c r="K55" s="657"/>
      <c r="L55" s="657"/>
      <c r="M55" s="657"/>
      <c r="N55" s="657"/>
      <c r="O55" s="657"/>
      <c r="P55" s="657"/>
      <c r="Q55" s="657"/>
      <c r="R55" s="657"/>
      <c r="S55" s="657"/>
      <c r="T55" s="657"/>
      <c r="U55" s="657"/>
      <c r="V55" s="657"/>
      <c r="W55" s="657"/>
      <c r="X55" s="657"/>
      <c r="Y55" s="657"/>
      <c r="Z55" s="657"/>
    </row>
    <row r="56" ht="21.0" customHeight="1">
      <c r="A56" s="771" t="s">
        <v>240</v>
      </c>
      <c r="B56" s="772" t="str">
        <f t="shared" ref="B56:B59" si="3">IF(B5="", "",B5 )</f>
        <v/>
      </c>
      <c r="C56" s="50"/>
      <c r="D56" s="773"/>
      <c r="E56" s="774"/>
      <c r="F56" s="775"/>
      <c r="G56" s="773"/>
      <c r="H56" s="776"/>
      <c r="I56" s="783" t="str">
        <f>I5</f>
        <v>Minnesota Roller Derby</v>
      </c>
      <c r="J56" s="340"/>
      <c r="K56" s="40"/>
      <c r="L56" s="40"/>
      <c r="M56" s="40"/>
      <c r="N56" s="40"/>
      <c r="O56" s="40"/>
      <c r="P56" s="40"/>
      <c r="Q56" s="40"/>
      <c r="R56" s="40"/>
      <c r="S56" s="40"/>
      <c r="T56" s="40"/>
      <c r="U56" s="40"/>
      <c r="V56" s="40"/>
      <c r="W56" s="40"/>
      <c r="X56" s="40"/>
      <c r="Y56" s="40"/>
      <c r="Z56" s="40"/>
    </row>
    <row r="57" ht="21.0" customHeight="1">
      <c r="A57" s="778" t="s">
        <v>247</v>
      </c>
      <c r="B57" s="779" t="str">
        <f t="shared" si="3"/>
        <v/>
      </c>
      <c r="C57" s="161"/>
      <c r="D57" s="780"/>
      <c r="E57" s="781"/>
      <c r="F57" s="782"/>
      <c r="G57" s="780"/>
      <c r="H57" s="782"/>
      <c r="I57" s="151"/>
      <c r="J57" s="20"/>
      <c r="K57" s="40"/>
      <c r="L57" s="40"/>
      <c r="M57" s="40"/>
      <c r="N57" s="40"/>
      <c r="O57" s="40"/>
      <c r="P57" s="40"/>
      <c r="Q57" s="40"/>
      <c r="R57" s="40"/>
      <c r="S57" s="40"/>
      <c r="T57" s="40"/>
      <c r="U57" s="40"/>
      <c r="V57" s="40"/>
      <c r="W57" s="40"/>
      <c r="X57" s="40"/>
      <c r="Y57" s="40"/>
      <c r="Z57" s="40"/>
    </row>
    <row r="58" ht="21.0" customHeight="1">
      <c r="A58" s="771" t="s">
        <v>240</v>
      </c>
      <c r="B58" s="772" t="str">
        <f t="shared" si="3"/>
        <v/>
      </c>
      <c r="C58" s="50"/>
      <c r="D58" s="773"/>
      <c r="E58" s="774"/>
      <c r="F58" s="775"/>
      <c r="G58" s="773"/>
      <c r="H58" s="776"/>
      <c r="I58" s="783" t="str">
        <f>I7</f>
        <v>Ann Arbor Roller Derby</v>
      </c>
      <c r="J58" s="340"/>
      <c r="K58" s="40"/>
      <c r="L58" s="40"/>
      <c r="M58" s="40"/>
      <c r="N58" s="40"/>
      <c r="O58" s="40"/>
      <c r="P58" s="40"/>
      <c r="Q58" s="40"/>
      <c r="R58" s="40"/>
      <c r="S58" s="40"/>
      <c r="T58" s="40"/>
      <c r="U58" s="40"/>
      <c r="V58" s="40"/>
      <c r="W58" s="40"/>
      <c r="X58" s="40"/>
      <c r="Y58" s="40"/>
      <c r="Z58" s="40"/>
    </row>
    <row r="59" ht="21.0" customHeight="1">
      <c r="A59" s="778" t="s">
        <v>247</v>
      </c>
      <c r="B59" s="779" t="str">
        <f t="shared" si="3"/>
        <v/>
      </c>
      <c r="C59" s="161"/>
      <c r="D59" s="780"/>
      <c r="E59" s="781"/>
      <c r="F59" s="782"/>
      <c r="G59" s="780"/>
      <c r="H59" s="782"/>
      <c r="I59" s="151"/>
      <c r="J59" s="20"/>
      <c r="K59" s="40"/>
      <c r="L59" s="40"/>
      <c r="M59" s="40"/>
      <c r="N59" s="40"/>
      <c r="O59" s="40"/>
      <c r="P59" s="40"/>
      <c r="Q59" s="40"/>
      <c r="R59" s="40"/>
      <c r="S59" s="40"/>
      <c r="T59" s="40"/>
      <c r="U59" s="40"/>
      <c r="V59" s="40"/>
      <c r="W59" s="40"/>
      <c r="X59" s="40"/>
      <c r="Y59" s="40"/>
      <c r="Z59" s="40"/>
    </row>
    <row r="60" ht="13.5" customHeight="1">
      <c r="A60" s="784" t="str">
        <f>A9</f>
        <v>Identify Captains and Alternates before game. Indicate time on period clock when TO or OR used.</v>
      </c>
      <c r="B60" s="339"/>
      <c r="C60" s="339"/>
      <c r="D60" s="339"/>
      <c r="E60" s="339"/>
      <c r="F60" s="339"/>
      <c r="G60" s="339"/>
      <c r="H60" s="339"/>
      <c r="I60" s="339"/>
      <c r="J60" s="339"/>
      <c r="K60" s="40"/>
      <c r="L60" s="40"/>
      <c r="M60" s="40"/>
      <c r="N60" s="40"/>
      <c r="O60" s="40"/>
      <c r="P60" s="40"/>
      <c r="Q60" s="40"/>
      <c r="R60" s="40"/>
      <c r="S60" s="40"/>
      <c r="T60" s="40"/>
      <c r="U60" s="40"/>
      <c r="V60" s="40"/>
      <c r="W60" s="40"/>
      <c r="X60" s="40"/>
      <c r="Y60" s="40"/>
      <c r="Z60" s="40"/>
    </row>
    <row r="61" ht="15.0" customHeight="1">
      <c r="A61" s="811" t="s">
        <v>209</v>
      </c>
      <c r="B61" s="812" t="s">
        <v>386</v>
      </c>
      <c r="C61" s="812" t="s">
        <v>387</v>
      </c>
      <c r="D61" s="812" t="s">
        <v>388</v>
      </c>
      <c r="E61" s="813" t="s">
        <v>389</v>
      </c>
      <c r="F61" s="13"/>
      <c r="G61" s="13"/>
      <c r="H61" s="812"/>
      <c r="I61" s="812" t="s">
        <v>390</v>
      </c>
      <c r="J61" s="814" t="s">
        <v>391</v>
      </c>
      <c r="K61" s="657"/>
      <c r="L61" s="657"/>
      <c r="M61" s="657"/>
      <c r="N61" s="657"/>
      <c r="O61" s="657"/>
      <c r="P61" s="657"/>
      <c r="Q61" s="657"/>
      <c r="R61" s="657"/>
      <c r="S61" s="657"/>
      <c r="T61" s="657"/>
      <c r="U61" s="657"/>
      <c r="V61" s="657"/>
      <c r="W61" s="657"/>
      <c r="X61" s="657"/>
      <c r="Y61" s="657"/>
      <c r="Z61" s="657"/>
    </row>
    <row r="62" ht="25.5" customHeight="1">
      <c r="A62" s="799">
        <f>IF(ISNUMBER(SK!B88), SK!A88, "")</f>
        <v>1</v>
      </c>
      <c r="B62" s="643"/>
      <c r="C62" s="643"/>
      <c r="D62" s="643"/>
      <c r="E62" s="800"/>
      <c r="F62" s="81"/>
      <c r="G62" s="81"/>
      <c r="H62" s="52"/>
      <c r="I62" s="801" t="str">
        <f t="shared" ref="I62:I99" si="4">IF(OR(A62="",B62="",B62=0,C62=""),"",60*C62/IF(B62&lt;1,B62*1440,B62))</f>
        <v/>
      </c>
      <c r="J62" s="802" t="str">
        <f>IF(OR(A62="",B62="",B62=0),"",60*SUM(INDIRECT(ADDRESS(MATCH(A62,SK!A$88:A$162,0)+87,COLUMN(SK!E$2),1,,"SK")),INDIRECT(ADDRESS(MATCH(A62,SK!Q$88:Q$162,0)+87,COLUMN(SK!U$2),1,,"SK")))/IF(B62&lt;1,B62*1440,B62))</f>
        <v/>
      </c>
      <c r="K62" s="40"/>
      <c r="L62" s="40"/>
      <c r="M62" s="40"/>
      <c r="N62" s="40"/>
      <c r="O62" s="40"/>
      <c r="P62" s="40"/>
      <c r="Q62" s="40"/>
      <c r="R62" s="40"/>
      <c r="S62" s="40"/>
      <c r="T62" s="40"/>
      <c r="U62" s="40"/>
      <c r="V62" s="40"/>
      <c r="W62" s="40"/>
      <c r="X62" s="40"/>
      <c r="Y62" s="40"/>
      <c r="Z62" s="40"/>
    </row>
    <row r="63" ht="25.5" customHeight="1">
      <c r="A63" s="795">
        <f>IF(ISNUMBER(SK!B90), SK!A90, "")</f>
        <v>2</v>
      </c>
      <c r="B63" s="652"/>
      <c r="C63" s="652"/>
      <c r="D63" s="652"/>
      <c r="E63" s="796"/>
      <c r="F63" s="81"/>
      <c r="G63" s="81"/>
      <c r="H63" s="52"/>
      <c r="I63" s="797" t="str">
        <f t="shared" si="4"/>
        <v/>
      </c>
      <c r="J63" s="798" t="str">
        <f>IF(OR(A63="",B63="",B63=0),"",60*SUM(INDIRECT(ADDRESS(MATCH(A63,SK!A$88:A$162,0)+87,COLUMN(SK!E$2),1,,"SK")),INDIRECT(ADDRESS(MATCH(A63,SK!Q$88:Q$162,0)+87,COLUMN(SK!U$2),1,,"SK")))/IF(B63&lt;1,B63*1440,B63))</f>
        <v/>
      </c>
      <c r="K63" s="40"/>
      <c r="L63" s="40"/>
      <c r="M63" s="40"/>
      <c r="N63" s="40"/>
      <c r="O63" s="40"/>
      <c r="P63" s="40"/>
      <c r="Q63" s="40"/>
      <c r="R63" s="40"/>
      <c r="S63" s="40"/>
      <c r="T63" s="40"/>
      <c r="U63" s="40"/>
      <c r="V63" s="40"/>
      <c r="W63" s="40"/>
      <c r="X63" s="40"/>
      <c r="Y63" s="40"/>
      <c r="Z63" s="40"/>
    </row>
    <row r="64" ht="25.5" customHeight="1">
      <c r="A64" s="799">
        <f>IF(ISNUMBER(SK!B92), SK!A92, "")</f>
        <v>3</v>
      </c>
      <c r="B64" s="643"/>
      <c r="C64" s="643"/>
      <c r="D64" s="643"/>
      <c r="E64" s="800"/>
      <c r="F64" s="81"/>
      <c r="G64" s="81"/>
      <c r="H64" s="52"/>
      <c r="I64" s="801" t="str">
        <f t="shared" si="4"/>
        <v/>
      </c>
      <c r="J64" s="802" t="str">
        <f>IF(OR(A64="",B64="",B64=0),"",60*SUM(INDIRECT(ADDRESS(MATCH(A64,SK!A$88:A$162,0)+87,COLUMN(SK!E$2),1,,"SK")),INDIRECT(ADDRESS(MATCH(A64,SK!Q$88:Q$162,0)+87,COLUMN(SK!U$2),1,,"SK")))/IF(B64&lt;1,B64*1440,B64))</f>
        <v/>
      </c>
      <c r="K64" s="40"/>
      <c r="L64" s="40"/>
      <c r="M64" s="40"/>
      <c r="N64" s="40"/>
      <c r="O64" s="40"/>
      <c r="P64" s="40"/>
      <c r="Q64" s="40"/>
      <c r="R64" s="40"/>
      <c r="S64" s="40"/>
      <c r="T64" s="40"/>
      <c r="U64" s="40"/>
      <c r="V64" s="40"/>
      <c r="W64" s="40"/>
      <c r="X64" s="40"/>
      <c r="Y64" s="40"/>
      <c r="Z64" s="40"/>
    </row>
    <row r="65" ht="25.5" customHeight="1">
      <c r="A65" s="795">
        <f>IF(ISNUMBER(SK!B94), SK!A94, "")</f>
        <v>4</v>
      </c>
      <c r="B65" s="652"/>
      <c r="C65" s="652"/>
      <c r="D65" s="652"/>
      <c r="E65" s="796"/>
      <c r="F65" s="81"/>
      <c r="G65" s="81"/>
      <c r="H65" s="52"/>
      <c r="I65" s="797" t="str">
        <f t="shared" si="4"/>
        <v/>
      </c>
      <c r="J65" s="798" t="str">
        <f>IF(OR(A65="",B65="",B65=0),"",60*SUM(INDIRECT(ADDRESS(MATCH(A65,SK!A$88:A$162,0)+87,COLUMN(SK!E$2),1,,"SK")),INDIRECT(ADDRESS(MATCH(A65,SK!Q$88:Q$162,0)+87,COLUMN(SK!U$2),1,,"SK")))/IF(B65&lt;1,B65*1440,B65))</f>
        <v/>
      </c>
      <c r="K65" s="40"/>
      <c r="L65" s="40"/>
      <c r="M65" s="40"/>
      <c r="N65" s="40"/>
      <c r="O65" s="40"/>
      <c r="P65" s="40"/>
      <c r="Q65" s="40"/>
      <c r="R65" s="40"/>
      <c r="S65" s="40"/>
      <c r="T65" s="40"/>
      <c r="U65" s="40"/>
      <c r="V65" s="40"/>
      <c r="W65" s="40"/>
      <c r="X65" s="40"/>
      <c r="Y65" s="40"/>
      <c r="Z65" s="40"/>
    </row>
    <row r="66" ht="25.5" customHeight="1">
      <c r="A66" s="799">
        <f>IF(ISNUMBER(SK!B96), SK!A96, "")</f>
        <v>5</v>
      </c>
      <c r="B66" s="643"/>
      <c r="C66" s="643"/>
      <c r="D66" s="643"/>
      <c r="E66" s="800"/>
      <c r="F66" s="81"/>
      <c r="G66" s="81"/>
      <c r="H66" s="52"/>
      <c r="I66" s="801" t="str">
        <f t="shared" si="4"/>
        <v/>
      </c>
      <c r="J66" s="802" t="str">
        <f>IF(OR(A66="",B66="",B66=0),"",60*SUM(INDIRECT(ADDRESS(MATCH(A66,SK!A$88:A$162,0)+87,COLUMN(SK!E$2),1,,"SK")),INDIRECT(ADDRESS(MATCH(A66,SK!Q$88:Q$162,0)+87,COLUMN(SK!U$2),1,,"SK")))/IF(B66&lt;1,B66*1440,B66))</f>
        <v/>
      </c>
      <c r="K66" s="40"/>
      <c r="L66" s="40"/>
      <c r="M66" s="40"/>
      <c r="N66" s="40"/>
      <c r="O66" s="40"/>
      <c r="P66" s="40"/>
      <c r="Q66" s="40"/>
      <c r="R66" s="40"/>
      <c r="S66" s="40"/>
      <c r="T66" s="40"/>
      <c r="U66" s="40"/>
      <c r="V66" s="40"/>
      <c r="W66" s="40"/>
      <c r="X66" s="40"/>
      <c r="Y66" s="40"/>
      <c r="Z66" s="40"/>
    </row>
    <row r="67" ht="25.5" customHeight="1">
      <c r="A67" s="795">
        <f>IF(ISNUMBER(SK!B98), SK!A98, "")</f>
        <v>6</v>
      </c>
      <c r="B67" s="652"/>
      <c r="C67" s="652"/>
      <c r="D67" s="652"/>
      <c r="E67" s="796"/>
      <c r="F67" s="81"/>
      <c r="G67" s="81"/>
      <c r="H67" s="52"/>
      <c r="I67" s="797" t="str">
        <f t="shared" si="4"/>
        <v/>
      </c>
      <c r="J67" s="798" t="str">
        <f>IF(OR(A67="",B67="",B67=0),"",60*SUM(INDIRECT(ADDRESS(MATCH(A67,SK!A$88:A$162,0)+87,COLUMN(SK!E$2),1,,"SK")),INDIRECT(ADDRESS(MATCH(A67,SK!Q$88:Q$162,0)+87,COLUMN(SK!U$2),1,,"SK")))/IF(B67&lt;1,B67*1440,B67))</f>
        <v/>
      </c>
      <c r="K67" s="40"/>
      <c r="L67" s="40"/>
      <c r="M67" s="40"/>
      <c r="N67" s="40"/>
      <c r="O67" s="40"/>
      <c r="P67" s="40"/>
      <c r="Q67" s="40"/>
      <c r="R67" s="40"/>
      <c r="S67" s="40"/>
      <c r="T67" s="40"/>
      <c r="U67" s="40"/>
      <c r="V67" s="40"/>
      <c r="W67" s="40"/>
      <c r="X67" s="40"/>
      <c r="Y67" s="40"/>
      <c r="Z67" s="40"/>
    </row>
    <row r="68" ht="25.5" customHeight="1">
      <c r="A68" s="799">
        <f>IF(ISNUMBER(SK!B100), SK!A100, "")</f>
        <v>7</v>
      </c>
      <c r="B68" s="643"/>
      <c r="C68" s="643"/>
      <c r="D68" s="643"/>
      <c r="E68" s="800"/>
      <c r="F68" s="81"/>
      <c r="G68" s="81"/>
      <c r="H68" s="52"/>
      <c r="I68" s="801" t="str">
        <f t="shared" si="4"/>
        <v/>
      </c>
      <c r="J68" s="802" t="str">
        <f>IF(OR(A68="",B68="",B68=0),"",60*SUM(INDIRECT(ADDRESS(MATCH(A68,SK!A$88:A$162,0)+87,COLUMN(SK!E$2),1,,"SK")),INDIRECT(ADDRESS(MATCH(A68,SK!Q$88:Q$162,0)+87,COLUMN(SK!U$2),1,,"SK")))/IF(B68&lt;1,B68*1440,B68))</f>
        <v/>
      </c>
      <c r="K68" s="40"/>
      <c r="L68" s="40"/>
      <c r="M68" s="40"/>
      <c r="N68" s="40"/>
      <c r="O68" s="40"/>
      <c r="P68" s="40"/>
      <c r="Q68" s="40"/>
      <c r="R68" s="40"/>
      <c r="S68" s="40"/>
      <c r="T68" s="40"/>
      <c r="U68" s="40"/>
      <c r="V68" s="40"/>
      <c r="W68" s="40"/>
      <c r="X68" s="40"/>
      <c r="Y68" s="40"/>
      <c r="Z68" s="40"/>
    </row>
    <row r="69" ht="25.5" customHeight="1">
      <c r="A69" s="795">
        <f>IF(ISNUMBER(SK!B102), SK!A102, "")</f>
        <v>8</v>
      </c>
      <c r="B69" s="652"/>
      <c r="C69" s="652"/>
      <c r="D69" s="652"/>
      <c r="E69" s="796"/>
      <c r="F69" s="81"/>
      <c r="G69" s="81"/>
      <c r="H69" s="52"/>
      <c r="I69" s="797" t="str">
        <f t="shared" si="4"/>
        <v/>
      </c>
      <c r="J69" s="798" t="str">
        <f>IF(OR(A69="",B69="",B69=0),"",60*SUM(INDIRECT(ADDRESS(MATCH(A69,SK!A$88:A$162,0)+87,COLUMN(SK!E$2),1,,"SK")),INDIRECT(ADDRESS(MATCH(A69,SK!Q$88:Q$162,0)+87,COLUMN(SK!U$2),1,,"SK")))/IF(B69&lt;1,B69*1440,B69))</f>
        <v/>
      </c>
      <c r="K69" s="40"/>
      <c r="L69" s="40"/>
      <c r="M69" s="40"/>
      <c r="N69" s="40"/>
      <c r="O69" s="40"/>
      <c r="P69" s="40"/>
      <c r="Q69" s="40"/>
      <c r="R69" s="40"/>
      <c r="S69" s="40"/>
      <c r="T69" s="40"/>
      <c r="U69" s="40"/>
      <c r="V69" s="40"/>
      <c r="W69" s="40"/>
      <c r="X69" s="40"/>
      <c r="Y69" s="40"/>
      <c r="Z69" s="40"/>
    </row>
    <row r="70" ht="25.5" customHeight="1">
      <c r="A70" s="799">
        <f>IF(ISNUMBER(SK!B104), SK!A104, "")</f>
        <v>9</v>
      </c>
      <c r="B70" s="643"/>
      <c r="C70" s="643"/>
      <c r="D70" s="643"/>
      <c r="E70" s="800"/>
      <c r="F70" s="81"/>
      <c r="G70" s="81"/>
      <c r="H70" s="52"/>
      <c r="I70" s="801" t="str">
        <f t="shared" si="4"/>
        <v/>
      </c>
      <c r="J70" s="802" t="str">
        <f>IF(OR(A70="",B70="",B70=0),"",60*SUM(INDIRECT(ADDRESS(MATCH(A70,SK!A$88:A$162,0)+87,COLUMN(SK!E$2),1,,"SK")),INDIRECT(ADDRESS(MATCH(A70,SK!Q$88:Q$162,0)+87,COLUMN(SK!U$2),1,,"SK")))/IF(B70&lt;1,B70*1440,B70))</f>
        <v/>
      </c>
      <c r="K70" s="40"/>
      <c r="L70" s="40"/>
      <c r="M70" s="40"/>
      <c r="N70" s="40"/>
      <c r="O70" s="40"/>
      <c r="P70" s="40"/>
      <c r="Q70" s="40"/>
      <c r="R70" s="40"/>
      <c r="S70" s="40"/>
      <c r="T70" s="40"/>
      <c r="U70" s="40"/>
      <c r="V70" s="40"/>
      <c r="W70" s="40"/>
      <c r="X70" s="40"/>
      <c r="Y70" s="40"/>
      <c r="Z70" s="40"/>
    </row>
    <row r="71" ht="25.5" customHeight="1">
      <c r="A71" s="795">
        <f>IF(ISNUMBER(SK!B106), SK!A106, "")</f>
        <v>10</v>
      </c>
      <c r="B71" s="652"/>
      <c r="C71" s="652"/>
      <c r="D71" s="652"/>
      <c r="E71" s="796"/>
      <c r="F71" s="81"/>
      <c r="G71" s="81"/>
      <c r="H71" s="52"/>
      <c r="I71" s="797" t="str">
        <f t="shared" si="4"/>
        <v/>
      </c>
      <c r="J71" s="798" t="str">
        <f>IF(OR(A71="",B71="",B71=0),"",60*SUM(INDIRECT(ADDRESS(MATCH(A71,SK!A$88:A$162,0)+87,COLUMN(SK!E$2),1,,"SK")),INDIRECT(ADDRESS(MATCH(A71,SK!Q$88:Q$162,0)+87,COLUMN(SK!U$2),1,,"SK")))/IF(B71&lt;1,B71*1440,B71))</f>
        <v/>
      </c>
      <c r="K71" s="40"/>
      <c r="L71" s="40"/>
      <c r="M71" s="40"/>
      <c r="N71" s="40"/>
      <c r="O71" s="40"/>
      <c r="P71" s="40"/>
      <c r="Q71" s="40"/>
      <c r="R71" s="40"/>
      <c r="S71" s="40"/>
      <c r="T71" s="40"/>
      <c r="U71" s="40"/>
      <c r="V71" s="40"/>
      <c r="W71" s="40"/>
      <c r="X71" s="40"/>
      <c r="Y71" s="40"/>
      <c r="Z71" s="40"/>
    </row>
    <row r="72" ht="25.5" customHeight="1">
      <c r="A72" s="799">
        <f>IF(ISNUMBER(SK!B108), SK!A108, "")</f>
        <v>11</v>
      </c>
      <c r="B72" s="643"/>
      <c r="C72" s="643"/>
      <c r="D72" s="643"/>
      <c r="E72" s="800"/>
      <c r="F72" s="81"/>
      <c r="G72" s="81"/>
      <c r="H72" s="52"/>
      <c r="I72" s="801" t="str">
        <f t="shared" si="4"/>
        <v/>
      </c>
      <c r="J72" s="802" t="str">
        <f>IF(OR(A72="",B72="",B72=0),"",60*SUM(INDIRECT(ADDRESS(MATCH(A72,SK!A$88:A$162,0)+87,COLUMN(SK!E$2),1,,"SK")),INDIRECT(ADDRESS(MATCH(A72,SK!Q$88:Q$162,0)+87,COLUMN(SK!U$2),1,,"SK")))/IF(B72&lt;1,B72*1440,B72))</f>
        <v/>
      </c>
      <c r="K72" s="40"/>
      <c r="L72" s="40"/>
      <c r="M72" s="40"/>
      <c r="N72" s="40"/>
      <c r="O72" s="40"/>
      <c r="P72" s="40"/>
      <c r="Q72" s="40"/>
      <c r="R72" s="40"/>
      <c r="S72" s="40"/>
      <c r="T72" s="40"/>
      <c r="U72" s="40"/>
      <c r="V72" s="40"/>
      <c r="W72" s="40"/>
      <c r="X72" s="40"/>
      <c r="Y72" s="40"/>
      <c r="Z72" s="40"/>
    </row>
    <row r="73" ht="25.5" customHeight="1">
      <c r="A73" s="795">
        <f>IF(ISNUMBER(SK!B110), SK!A110, "")</f>
        <v>12</v>
      </c>
      <c r="B73" s="652"/>
      <c r="C73" s="652"/>
      <c r="D73" s="652"/>
      <c r="E73" s="796"/>
      <c r="F73" s="81"/>
      <c r="G73" s="81"/>
      <c r="H73" s="52"/>
      <c r="I73" s="797" t="str">
        <f t="shared" si="4"/>
        <v/>
      </c>
      <c r="J73" s="798" t="str">
        <f>IF(OR(A73="",B73="",B73=0),"",60*SUM(INDIRECT(ADDRESS(MATCH(A73,SK!A$88:A$162,0)+87,COLUMN(SK!E$2),1,,"SK")),INDIRECT(ADDRESS(MATCH(A73,SK!Q$88:Q$162,0)+87,COLUMN(SK!U$2),1,,"SK")))/IF(B73&lt;1,B73*1440,B73))</f>
        <v/>
      </c>
      <c r="K73" s="40"/>
      <c r="L73" s="40"/>
      <c r="M73" s="40"/>
      <c r="N73" s="40"/>
      <c r="O73" s="40"/>
      <c r="P73" s="40"/>
      <c r="Q73" s="40"/>
      <c r="R73" s="40"/>
      <c r="S73" s="40"/>
      <c r="T73" s="40"/>
      <c r="U73" s="40"/>
      <c r="V73" s="40"/>
      <c r="W73" s="40"/>
      <c r="X73" s="40"/>
      <c r="Y73" s="40"/>
      <c r="Z73" s="40"/>
    </row>
    <row r="74" ht="25.5" customHeight="1">
      <c r="A74" s="799">
        <f>IF(ISNUMBER(SK!B112), SK!A112, "")</f>
        <v>13</v>
      </c>
      <c r="B74" s="643"/>
      <c r="C74" s="643"/>
      <c r="D74" s="643"/>
      <c r="E74" s="800"/>
      <c r="F74" s="81"/>
      <c r="G74" s="81"/>
      <c r="H74" s="52"/>
      <c r="I74" s="801" t="str">
        <f t="shared" si="4"/>
        <v/>
      </c>
      <c r="J74" s="802" t="str">
        <f>IF(OR(A74="",B74="",B74=0),"",60*SUM(INDIRECT(ADDRESS(MATCH(A74,SK!A$88:A$162,0)+87,COLUMN(SK!E$2),1,,"SK")),INDIRECT(ADDRESS(MATCH(A74,SK!Q$88:Q$162,0)+87,COLUMN(SK!U$2),1,,"SK")))/IF(B74&lt;1,B74*1440,B74))</f>
        <v/>
      </c>
      <c r="K74" s="40"/>
      <c r="L74" s="40"/>
      <c r="M74" s="40"/>
      <c r="N74" s="40"/>
      <c r="O74" s="40"/>
      <c r="P74" s="40"/>
      <c r="Q74" s="40"/>
      <c r="R74" s="40"/>
      <c r="S74" s="40"/>
      <c r="T74" s="40"/>
      <c r="U74" s="40"/>
      <c r="V74" s="40"/>
      <c r="W74" s="40"/>
      <c r="X74" s="40"/>
      <c r="Y74" s="40"/>
      <c r="Z74" s="40"/>
    </row>
    <row r="75" ht="25.5" customHeight="1">
      <c r="A75" s="795">
        <f>IF(ISNUMBER(SK!B114), SK!A114, "")</f>
        <v>14</v>
      </c>
      <c r="B75" s="652"/>
      <c r="C75" s="652"/>
      <c r="D75" s="652"/>
      <c r="E75" s="796"/>
      <c r="F75" s="81"/>
      <c r="G75" s="81"/>
      <c r="H75" s="52"/>
      <c r="I75" s="797" t="str">
        <f t="shared" si="4"/>
        <v/>
      </c>
      <c r="J75" s="798" t="str">
        <f>IF(OR(A75="",B75="",B75=0),"",60*SUM(INDIRECT(ADDRESS(MATCH(A75,SK!A$88:A$162,0)+87,COLUMN(SK!E$2),1,,"SK")),INDIRECT(ADDRESS(MATCH(A75,SK!Q$88:Q$162,0)+87,COLUMN(SK!U$2),1,,"SK")))/IF(B75&lt;1,B75*1440,B75))</f>
        <v/>
      </c>
      <c r="K75" s="40"/>
      <c r="L75" s="40"/>
      <c r="M75" s="40"/>
      <c r="N75" s="40"/>
      <c r="O75" s="40"/>
      <c r="P75" s="40"/>
      <c r="Q75" s="40"/>
      <c r="R75" s="40"/>
      <c r="S75" s="40"/>
      <c r="T75" s="40"/>
      <c r="U75" s="40"/>
      <c r="V75" s="40"/>
      <c r="W75" s="40"/>
      <c r="X75" s="40"/>
      <c r="Y75" s="40"/>
      <c r="Z75" s="40"/>
    </row>
    <row r="76" ht="25.5" customHeight="1">
      <c r="A76" s="799">
        <f>IF(ISNUMBER(SK!B116), SK!A116, "")</f>
        <v>15</v>
      </c>
      <c r="B76" s="643"/>
      <c r="C76" s="643"/>
      <c r="D76" s="643"/>
      <c r="E76" s="800"/>
      <c r="F76" s="81"/>
      <c r="G76" s="81"/>
      <c r="H76" s="52"/>
      <c r="I76" s="801" t="str">
        <f t="shared" si="4"/>
        <v/>
      </c>
      <c r="J76" s="802" t="str">
        <f>IF(OR(A76="",B76="",B76=0),"",60*SUM(INDIRECT(ADDRESS(MATCH(A76,SK!A$88:A$162,0)+87,COLUMN(SK!E$2),1,,"SK")),INDIRECT(ADDRESS(MATCH(A76,SK!Q$88:Q$162,0)+87,COLUMN(SK!U$2),1,,"SK")))/IF(B76&lt;1,B76*1440,B76))</f>
        <v/>
      </c>
      <c r="K76" s="40"/>
      <c r="L76" s="40"/>
      <c r="M76" s="40"/>
      <c r="N76" s="40"/>
      <c r="O76" s="40"/>
      <c r="P76" s="40"/>
      <c r="Q76" s="40"/>
      <c r="R76" s="40"/>
      <c r="S76" s="40"/>
      <c r="T76" s="40"/>
      <c r="U76" s="40"/>
      <c r="V76" s="40"/>
      <c r="W76" s="40"/>
      <c r="X76" s="40"/>
      <c r="Y76" s="40"/>
      <c r="Z76" s="40"/>
    </row>
    <row r="77" ht="25.5" customHeight="1">
      <c r="A77" s="795">
        <f>IF(ISNUMBER(SK!B118), SK!A118, "")</f>
        <v>16</v>
      </c>
      <c r="B77" s="652"/>
      <c r="C77" s="652"/>
      <c r="D77" s="652"/>
      <c r="E77" s="796"/>
      <c r="F77" s="81"/>
      <c r="G77" s="81"/>
      <c r="H77" s="52"/>
      <c r="I77" s="797" t="str">
        <f t="shared" si="4"/>
        <v/>
      </c>
      <c r="J77" s="798" t="str">
        <f>IF(OR(A77="",B77="",B77=0),"",60*SUM(INDIRECT(ADDRESS(MATCH(A77,SK!A$88:A$162,0)+87,COLUMN(SK!E$2),1,,"SK")),INDIRECT(ADDRESS(MATCH(A77,SK!Q$88:Q$162,0)+87,COLUMN(SK!U$2),1,,"SK")))/IF(B77&lt;1,B77*1440,B77))</f>
        <v/>
      </c>
      <c r="K77" s="40"/>
      <c r="L77" s="40"/>
      <c r="M77" s="40"/>
      <c r="N77" s="40"/>
      <c r="O77" s="40"/>
      <c r="P77" s="40"/>
      <c r="Q77" s="40"/>
      <c r="R77" s="40"/>
      <c r="S77" s="40"/>
      <c r="T77" s="40"/>
      <c r="U77" s="40"/>
      <c r="V77" s="40"/>
      <c r="W77" s="40"/>
      <c r="X77" s="40"/>
      <c r="Y77" s="40"/>
      <c r="Z77" s="40"/>
    </row>
    <row r="78" ht="25.5" customHeight="1">
      <c r="A78" s="799">
        <f>IF(ISNUMBER(SK!B120), SK!A120, "")</f>
        <v>17</v>
      </c>
      <c r="B78" s="643"/>
      <c r="C78" s="643"/>
      <c r="D78" s="643"/>
      <c r="E78" s="800"/>
      <c r="F78" s="81"/>
      <c r="G78" s="81"/>
      <c r="H78" s="52"/>
      <c r="I78" s="801" t="str">
        <f t="shared" si="4"/>
        <v/>
      </c>
      <c r="J78" s="802" t="str">
        <f>IF(OR(A78="",B78="",B78=0),"",60*SUM(INDIRECT(ADDRESS(MATCH(A78,SK!A$88:A$162,0)+87,COLUMN(SK!E$2),1,,"SK")),INDIRECT(ADDRESS(MATCH(A78,SK!Q$88:Q$162,0)+87,COLUMN(SK!U$2),1,,"SK")))/IF(B78&lt;1,B78*1440,B78))</f>
        <v/>
      </c>
      <c r="K78" s="40"/>
      <c r="L78" s="40"/>
      <c r="M78" s="40"/>
      <c r="N78" s="40"/>
      <c r="O78" s="40"/>
      <c r="P78" s="40"/>
      <c r="Q78" s="40"/>
      <c r="R78" s="40"/>
      <c r="S78" s="40"/>
      <c r="T78" s="40"/>
      <c r="U78" s="40"/>
      <c r="V78" s="40"/>
      <c r="W78" s="40"/>
      <c r="X78" s="40"/>
      <c r="Y78" s="40"/>
      <c r="Z78" s="40"/>
    </row>
    <row r="79" ht="25.5" customHeight="1">
      <c r="A79" s="795">
        <f>IF(ISNUMBER(SK!B122), SK!A122, "")</f>
        <v>18</v>
      </c>
      <c r="B79" s="652"/>
      <c r="C79" s="652"/>
      <c r="D79" s="652"/>
      <c r="E79" s="796"/>
      <c r="F79" s="81"/>
      <c r="G79" s="81"/>
      <c r="H79" s="52"/>
      <c r="I79" s="797" t="str">
        <f t="shared" si="4"/>
        <v/>
      </c>
      <c r="J79" s="798" t="str">
        <f>IF(OR(A79="",B79="",B79=0),"",60*SUM(INDIRECT(ADDRESS(MATCH(A79,SK!A$88:A$162,0)+87,COLUMN(SK!E$2),1,,"SK")),INDIRECT(ADDRESS(MATCH(A79,SK!Q$88:Q$162,0)+87,COLUMN(SK!U$2),1,,"SK")))/IF(B79&lt;1,B79*1440,B79))</f>
        <v/>
      </c>
      <c r="K79" s="40"/>
      <c r="L79" s="40"/>
      <c r="M79" s="40"/>
      <c r="N79" s="40"/>
      <c r="O79" s="40"/>
      <c r="P79" s="40"/>
      <c r="Q79" s="40"/>
      <c r="R79" s="40"/>
      <c r="S79" s="40"/>
      <c r="T79" s="40"/>
      <c r="U79" s="40"/>
      <c r="V79" s="40"/>
      <c r="W79" s="40"/>
      <c r="X79" s="40"/>
      <c r="Y79" s="40"/>
      <c r="Z79" s="40"/>
    </row>
    <row r="80" ht="25.5" customHeight="1">
      <c r="A80" s="799">
        <f>IF(ISNUMBER(SK!B124), SK!A124, "")</f>
        <v>19</v>
      </c>
      <c r="B80" s="643"/>
      <c r="C80" s="643"/>
      <c r="D80" s="643"/>
      <c r="E80" s="800"/>
      <c r="F80" s="81"/>
      <c r="G80" s="81"/>
      <c r="H80" s="52"/>
      <c r="I80" s="801" t="str">
        <f t="shared" si="4"/>
        <v/>
      </c>
      <c r="J80" s="802" t="str">
        <f>IF(OR(A80="",B80="",B80=0),"",60*SUM(INDIRECT(ADDRESS(MATCH(A80,SK!A$88:A$162,0)+87,COLUMN(SK!E$2),1,,"SK")),INDIRECT(ADDRESS(MATCH(A80,SK!Q$88:Q$162,0)+87,COLUMN(SK!U$2),1,,"SK")))/IF(B80&lt;1,B80*1440,B80))</f>
        <v/>
      </c>
      <c r="K80" s="40"/>
      <c r="L80" s="40"/>
      <c r="M80" s="40"/>
      <c r="N80" s="40"/>
      <c r="O80" s="40"/>
      <c r="P80" s="40"/>
      <c r="Q80" s="40"/>
      <c r="R80" s="40"/>
      <c r="S80" s="40"/>
      <c r="T80" s="40"/>
      <c r="U80" s="40"/>
      <c r="V80" s="40"/>
      <c r="W80" s="40"/>
      <c r="X80" s="40"/>
      <c r="Y80" s="40"/>
      <c r="Z80" s="40"/>
    </row>
    <row r="81" ht="25.5" customHeight="1">
      <c r="A81" s="795">
        <f>IF(ISNUMBER(SK!B126), SK!A126, "")</f>
        <v>20</v>
      </c>
      <c r="B81" s="652"/>
      <c r="C81" s="652"/>
      <c r="D81" s="652"/>
      <c r="E81" s="796"/>
      <c r="F81" s="81"/>
      <c r="G81" s="81"/>
      <c r="H81" s="52"/>
      <c r="I81" s="797" t="str">
        <f t="shared" si="4"/>
        <v/>
      </c>
      <c r="J81" s="798" t="str">
        <f>IF(OR(A81="",B81="",B81=0),"",60*SUM(INDIRECT(ADDRESS(MATCH(A81,SK!A$88:A$162,0)+87,COLUMN(SK!E$2),1,,"SK")),INDIRECT(ADDRESS(MATCH(A81,SK!Q$88:Q$162,0)+87,COLUMN(SK!U$2),1,,"SK")))/IF(B81&lt;1,B81*1440,B81))</f>
        <v/>
      </c>
      <c r="K81" s="40"/>
      <c r="L81" s="40"/>
      <c r="M81" s="40"/>
      <c r="N81" s="40"/>
      <c r="O81" s="40"/>
      <c r="P81" s="40"/>
      <c r="Q81" s="40"/>
      <c r="R81" s="40"/>
      <c r="S81" s="40"/>
      <c r="T81" s="40"/>
      <c r="U81" s="40"/>
      <c r="V81" s="40"/>
      <c r="W81" s="40"/>
      <c r="X81" s="40"/>
      <c r="Y81" s="40"/>
      <c r="Z81" s="40"/>
    </row>
    <row r="82" ht="25.5" customHeight="1">
      <c r="A82" s="799">
        <f>IF(ISNUMBER(SK!B128), SK!A128, "")</f>
        <v>21</v>
      </c>
      <c r="B82" s="643"/>
      <c r="C82" s="643"/>
      <c r="D82" s="643"/>
      <c r="E82" s="800"/>
      <c r="F82" s="81"/>
      <c r="G82" s="81"/>
      <c r="H82" s="52"/>
      <c r="I82" s="801" t="str">
        <f t="shared" si="4"/>
        <v/>
      </c>
      <c r="J82" s="802" t="str">
        <f>IF(OR(A82="",B82="",B82=0),"",60*SUM(INDIRECT(ADDRESS(MATCH(A82,SK!A$88:A$162,0)+87,COLUMN(SK!E$2),1,,"SK")),INDIRECT(ADDRESS(MATCH(A82,SK!Q$88:Q$162,0)+87,COLUMN(SK!U$2),1,,"SK")))/IF(B82&lt;1,B82*1440,B82))</f>
        <v/>
      </c>
      <c r="K82" s="40"/>
      <c r="L82" s="40"/>
      <c r="M82" s="40"/>
      <c r="N82" s="40"/>
      <c r="O82" s="40"/>
      <c r="P82" s="40"/>
      <c r="Q82" s="40"/>
      <c r="R82" s="40"/>
      <c r="S82" s="40"/>
      <c r="T82" s="40"/>
      <c r="U82" s="40"/>
      <c r="V82" s="40"/>
      <c r="W82" s="40"/>
      <c r="X82" s="40"/>
      <c r="Y82" s="40"/>
      <c r="Z82" s="40"/>
    </row>
    <row r="83" ht="25.5" customHeight="1">
      <c r="A83" s="795">
        <f>IF(ISNUMBER(SK!B130), SK!A130, "")</f>
        <v>22</v>
      </c>
      <c r="B83" s="652"/>
      <c r="C83" s="652"/>
      <c r="D83" s="652"/>
      <c r="E83" s="796"/>
      <c r="F83" s="81"/>
      <c r="G83" s="81"/>
      <c r="H83" s="52"/>
      <c r="I83" s="797" t="str">
        <f t="shared" si="4"/>
        <v/>
      </c>
      <c r="J83" s="798" t="str">
        <f>IF(OR(A83="",B83="",B83=0),"",60*SUM(INDIRECT(ADDRESS(MATCH(A83,SK!A$88:A$162,0)+87,COLUMN(SK!E$2),1,,"SK")),INDIRECT(ADDRESS(MATCH(A83,SK!Q$88:Q$162,0)+87,COLUMN(SK!U$2),1,,"SK")))/IF(B83&lt;1,B83*1440,B83))</f>
        <v/>
      </c>
      <c r="K83" s="40"/>
      <c r="L83" s="40"/>
      <c r="M83" s="40"/>
      <c r="N83" s="40"/>
      <c r="O83" s="40"/>
      <c r="P83" s="40"/>
      <c r="Q83" s="40"/>
      <c r="R83" s="40"/>
      <c r="S83" s="40"/>
      <c r="T83" s="40"/>
      <c r="U83" s="40"/>
      <c r="V83" s="40"/>
      <c r="W83" s="40"/>
      <c r="X83" s="40"/>
      <c r="Y83" s="40"/>
      <c r="Z83" s="40"/>
    </row>
    <row r="84" ht="25.5" customHeight="1">
      <c r="A84" s="799" t="str">
        <f>IF(ISNUMBER(SK!B132), SK!A132, "")</f>
        <v/>
      </c>
      <c r="B84" s="643"/>
      <c r="C84" s="643"/>
      <c r="D84" s="643"/>
      <c r="E84" s="800"/>
      <c r="F84" s="81"/>
      <c r="G84" s="81"/>
      <c r="H84" s="52"/>
      <c r="I84" s="801" t="str">
        <f t="shared" si="4"/>
        <v/>
      </c>
      <c r="J84" s="802" t="str">
        <f>IF(OR(A84="",B84="",B84=0),"",60*SUM(INDIRECT(ADDRESS(MATCH(A84,SK!A$88:A$162,0)+87,COLUMN(SK!E$2),1,,"SK")),INDIRECT(ADDRESS(MATCH(A84,SK!Q$88:Q$162,0)+87,COLUMN(SK!U$2),1,,"SK")))/IF(B84&lt;1,B84*1440,B84))</f>
        <v/>
      </c>
      <c r="K84" s="40"/>
      <c r="L84" s="40"/>
      <c r="M84" s="40"/>
      <c r="N84" s="40"/>
      <c r="O84" s="40"/>
      <c r="P84" s="40"/>
      <c r="Q84" s="40"/>
      <c r="R84" s="40"/>
      <c r="S84" s="40"/>
      <c r="T84" s="40"/>
      <c r="U84" s="40"/>
      <c r="V84" s="40"/>
      <c r="W84" s="40"/>
      <c r="X84" s="40"/>
      <c r="Y84" s="40"/>
      <c r="Z84" s="40"/>
    </row>
    <row r="85" ht="25.5" customHeight="1">
      <c r="A85" s="795" t="str">
        <f>IF(ISNUMBER(SK!B134), SK!A134, "")</f>
        <v/>
      </c>
      <c r="B85" s="652"/>
      <c r="C85" s="652"/>
      <c r="D85" s="652"/>
      <c r="E85" s="796"/>
      <c r="F85" s="81"/>
      <c r="G85" s="81"/>
      <c r="H85" s="52"/>
      <c r="I85" s="797" t="str">
        <f t="shared" si="4"/>
        <v/>
      </c>
      <c r="J85" s="798" t="str">
        <f>IF(OR(A85="",B85="",B85=0),"",60*SUM(INDIRECT(ADDRESS(MATCH(A85,SK!A$88:A$162,0)+87,COLUMN(SK!E$2),1,,"SK")),INDIRECT(ADDRESS(MATCH(A85,SK!Q$88:Q$162,0)+87,COLUMN(SK!U$2),1,,"SK")))/IF(B85&lt;1,B85*1440,B85))</f>
        <v/>
      </c>
      <c r="K85" s="40"/>
      <c r="L85" s="40"/>
      <c r="M85" s="40"/>
      <c r="N85" s="40"/>
      <c r="O85" s="40"/>
      <c r="P85" s="40"/>
      <c r="Q85" s="40"/>
      <c r="R85" s="40"/>
      <c r="S85" s="40"/>
      <c r="T85" s="40"/>
      <c r="U85" s="40"/>
      <c r="V85" s="40"/>
      <c r="W85" s="40"/>
      <c r="X85" s="40"/>
      <c r="Y85" s="40"/>
      <c r="Z85" s="40"/>
    </row>
    <row r="86" ht="25.5" customHeight="1">
      <c r="A86" s="799" t="str">
        <f>IF(ISNUMBER(SK!B136), SK!A136, "")</f>
        <v/>
      </c>
      <c r="B86" s="643"/>
      <c r="C86" s="643"/>
      <c r="D86" s="643"/>
      <c r="E86" s="800"/>
      <c r="F86" s="81"/>
      <c r="G86" s="81"/>
      <c r="H86" s="52"/>
      <c r="I86" s="801" t="str">
        <f t="shared" si="4"/>
        <v/>
      </c>
      <c r="J86" s="802" t="str">
        <f>IF(OR(A86="",B86="",B86=0),"",60*SUM(INDIRECT(ADDRESS(MATCH(A86,SK!A$88:A$162,0)+87,COLUMN(SK!E$2),1,,"SK")),INDIRECT(ADDRESS(MATCH(A86,SK!Q$88:Q$162,0)+87,COLUMN(SK!U$2),1,,"SK")))/IF(B86&lt;1,B86*1440,B86))</f>
        <v/>
      </c>
      <c r="K86" s="40"/>
      <c r="L86" s="40"/>
      <c r="M86" s="40"/>
      <c r="N86" s="40"/>
      <c r="O86" s="40"/>
      <c r="P86" s="40"/>
      <c r="Q86" s="40"/>
      <c r="R86" s="40"/>
      <c r="S86" s="40"/>
      <c r="T86" s="40"/>
      <c r="U86" s="40"/>
      <c r="V86" s="40"/>
      <c r="W86" s="40"/>
      <c r="X86" s="40"/>
      <c r="Y86" s="40"/>
      <c r="Z86" s="40"/>
    </row>
    <row r="87" ht="25.5" customHeight="1">
      <c r="A87" s="795" t="str">
        <f>IF(ISNUMBER(SK!B138), SK!A138, "")</f>
        <v/>
      </c>
      <c r="B87" s="652"/>
      <c r="C87" s="652"/>
      <c r="D87" s="652"/>
      <c r="E87" s="796"/>
      <c r="F87" s="81"/>
      <c r="G87" s="81"/>
      <c r="H87" s="52"/>
      <c r="I87" s="797" t="str">
        <f t="shared" si="4"/>
        <v/>
      </c>
      <c r="J87" s="798" t="str">
        <f>IF(OR(A87="",B87="",B87=0),"",60*SUM(INDIRECT(ADDRESS(MATCH(A87,SK!A$88:A$162,0)+87,COLUMN(SK!E$2),1,,"SK")),INDIRECT(ADDRESS(MATCH(A87,SK!Q$88:Q$162,0)+87,COLUMN(SK!U$2),1,,"SK")))/IF(B87&lt;1,B87*1440,B87))</f>
        <v/>
      </c>
      <c r="K87" s="40"/>
      <c r="L87" s="40"/>
      <c r="M87" s="40"/>
      <c r="N87" s="40"/>
      <c r="O87" s="40"/>
      <c r="P87" s="40"/>
      <c r="Q87" s="40"/>
      <c r="R87" s="40"/>
      <c r="S87" s="40"/>
      <c r="T87" s="40"/>
      <c r="U87" s="40"/>
      <c r="V87" s="40"/>
      <c r="W87" s="40"/>
      <c r="X87" s="40"/>
      <c r="Y87" s="40"/>
      <c r="Z87" s="40"/>
    </row>
    <row r="88" ht="25.5" customHeight="1">
      <c r="A88" s="799" t="str">
        <f>IF(ISNUMBER(SK!B140), SK!A140, "")</f>
        <v/>
      </c>
      <c r="B88" s="643"/>
      <c r="C88" s="643"/>
      <c r="D88" s="643"/>
      <c r="E88" s="800"/>
      <c r="F88" s="81"/>
      <c r="G88" s="81"/>
      <c r="H88" s="52"/>
      <c r="I88" s="801" t="str">
        <f t="shared" si="4"/>
        <v/>
      </c>
      <c r="J88" s="802" t="str">
        <f>IF(OR(A88="",B88="",B88=0),"",60*SUM(INDIRECT(ADDRESS(MATCH(A88,SK!A$88:A$162,0)+87,COLUMN(SK!E$2),1,,"SK")),INDIRECT(ADDRESS(MATCH(A88,SK!Q$88:Q$162,0)+87,COLUMN(SK!U$2),1,,"SK")))/IF(B88&lt;1,B88*1440,B88))</f>
        <v/>
      </c>
      <c r="K88" s="40"/>
      <c r="L88" s="40"/>
      <c r="M88" s="40"/>
      <c r="N88" s="40"/>
      <c r="O88" s="40"/>
      <c r="P88" s="40"/>
      <c r="Q88" s="40"/>
      <c r="R88" s="40"/>
      <c r="S88" s="40"/>
      <c r="T88" s="40"/>
      <c r="U88" s="40"/>
      <c r="V88" s="40"/>
      <c r="W88" s="40"/>
      <c r="X88" s="40"/>
      <c r="Y88" s="40"/>
      <c r="Z88" s="40"/>
    </row>
    <row r="89" ht="25.5" customHeight="1">
      <c r="A89" s="795" t="str">
        <f>IF(ISNUMBER(SK!B142), SK!A142, "")</f>
        <v/>
      </c>
      <c r="B89" s="652"/>
      <c r="C89" s="652"/>
      <c r="D89" s="652"/>
      <c r="E89" s="796"/>
      <c r="F89" s="81"/>
      <c r="G89" s="81"/>
      <c r="H89" s="52"/>
      <c r="I89" s="797" t="str">
        <f t="shared" si="4"/>
        <v/>
      </c>
      <c r="J89" s="798" t="str">
        <f>IF(OR(A89="",B89="",B89=0),"",60*SUM(INDIRECT(ADDRESS(MATCH(A89,SK!A$88:A$162,0)+87,COLUMN(SK!E$2),1,,"SK")),INDIRECT(ADDRESS(MATCH(A89,SK!Q$88:Q$162,0)+87,COLUMN(SK!U$2),1,,"SK")))/IF(B89&lt;1,B89*1440,B89))</f>
        <v/>
      </c>
      <c r="K89" s="40"/>
      <c r="L89" s="40"/>
      <c r="M89" s="40"/>
      <c r="N89" s="40"/>
      <c r="O89" s="40"/>
      <c r="P89" s="40"/>
      <c r="Q89" s="40"/>
      <c r="R89" s="40"/>
      <c r="S89" s="40"/>
      <c r="T89" s="40"/>
      <c r="U89" s="40"/>
      <c r="V89" s="40"/>
      <c r="W89" s="40"/>
      <c r="X89" s="40"/>
      <c r="Y89" s="40"/>
      <c r="Z89" s="40"/>
    </row>
    <row r="90" ht="25.5" customHeight="1">
      <c r="A90" s="799" t="str">
        <f>IF(ISNUMBER(SK!B144), SK!A144, "")</f>
        <v/>
      </c>
      <c r="B90" s="643"/>
      <c r="C90" s="643"/>
      <c r="D90" s="643"/>
      <c r="E90" s="800"/>
      <c r="F90" s="81"/>
      <c r="G90" s="81"/>
      <c r="H90" s="52"/>
      <c r="I90" s="801" t="str">
        <f t="shared" si="4"/>
        <v/>
      </c>
      <c r="J90" s="802" t="str">
        <f>IF(OR(A90="",B90="",B90=0),"",60*SUM(INDIRECT(ADDRESS(MATCH(A90,SK!A$88:A$162,0)+87,COLUMN(SK!E$2),1,,"SK")),INDIRECT(ADDRESS(MATCH(A90,SK!Q$88:Q$162,0)+87,COLUMN(SK!U$2),1,,"SK")))/IF(B90&lt;1,B90*1440,B90))</f>
        <v/>
      </c>
      <c r="K90" s="40"/>
      <c r="L90" s="40"/>
      <c r="M90" s="40"/>
      <c r="N90" s="40"/>
      <c r="O90" s="40"/>
      <c r="P90" s="40"/>
      <c r="Q90" s="40"/>
      <c r="R90" s="40"/>
      <c r="S90" s="40"/>
      <c r="T90" s="40"/>
      <c r="U90" s="40"/>
      <c r="V90" s="40"/>
      <c r="W90" s="40"/>
      <c r="X90" s="40"/>
      <c r="Y90" s="40"/>
      <c r="Z90" s="40"/>
    </row>
    <row r="91" ht="25.5" customHeight="1">
      <c r="A91" s="795" t="str">
        <f>IF(ISNUMBER(SK!B146), SK!A146, "")</f>
        <v/>
      </c>
      <c r="B91" s="652"/>
      <c r="C91" s="652"/>
      <c r="D91" s="652"/>
      <c r="E91" s="796"/>
      <c r="F91" s="81"/>
      <c r="G91" s="81"/>
      <c r="H91" s="52"/>
      <c r="I91" s="797" t="str">
        <f t="shared" si="4"/>
        <v/>
      </c>
      <c r="J91" s="798" t="str">
        <f>IF(OR(A91="",B91="",B91=0),"",60*SUM(INDIRECT(ADDRESS(MATCH(A91,SK!A$88:A$162,0)+87,COLUMN(SK!E$2),1,,"SK")),INDIRECT(ADDRESS(MATCH(A91,SK!Q$88:Q$162,0)+87,COLUMN(SK!U$2),1,,"SK")))/IF(B91&lt;1,B91*1440,B91))</f>
        <v/>
      </c>
      <c r="K91" s="40"/>
      <c r="L91" s="40"/>
      <c r="M91" s="40"/>
      <c r="N91" s="40"/>
      <c r="O91" s="40"/>
      <c r="P91" s="40"/>
      <c r="Q91" s="40"/>
      <c r="R91" s="40"/>
      <c r="S91" s="40"/>
      <c r="T91" s="40"/>
      <c r="U91" s="40"/>
      <c r="V91" s="40"/>
      <c r="W91" s="40"/>
      <c r="X91" s="40"/>
      <c r="Y91" s="40"/>
      <c r="Z91" s="40"/>
    </row>
    <row r="92" ht="25.5" customHeight="1">
      <c r="A92" s="799" t="str">
        <f>IF(ISNUMBER(SK!B148), SK!A148, "")</f>
        <v/>
      </c>
      <c r="B92" s="643"/>
      <c r="C92" s="643"/>
      <c r="D92" s="643"/>
      <c r="E92" s="800"/>
      <c r="F92" s="81"/>
      <c r="G92" s="81"/>
      <c r="H92" s="52"/>
      <c r="I92" s="801" t="str">
        <f t="shared" si="4"/>
        <v/>
      </c>
      <c r="J92" s="802" t="str">
        <f>IF(OR(A92="",B92="",B92=0),"",60*SUM(INDIRECT(ADDRESS(MATCH(A92,SK!A$88:A$162,0)+87,COLUMN(SK!E$2),1,,"SK")),INDIRECT(ADDRESS(MATCH(A92,SK!Q$88:Q$162,0)+87,COLUMN(SK!U$2),1,,"SK")))/IF(B92&lt;1,B92*1440,B92))</f>
        <v/>
      </c>
      <c r="K92" s="40"/>
      <c r="L92" s="40"/>
      <c r="M92" s="40"/>
      <c r="N92" s="40"/>
      <c r="O92" s="40"/>
      <c r="P92" s="40"/>
      <c r="Q92" s="40"/>
      <c r="R92" s="40"/>
      <c r="S92" s="40"/>
      <c r="T92" s="40"/>
      <c r="U92" s="40"/>
      <c r="V92" s="40"/>
      <c r="W92" s="40"/>
      <c r="X92" s="40"/>
      <c r="Y92" s="40"/>
      <c r="Z92" s="40"/>
    </row>
    <row r="93" ht="25.5" customHeight="1">
      <c r="A93" s="795" t="str">
        <f>IF(ISNUMBER(SK!B150), SK!A150, "")</f>
        <v/>
      </c>
      <c r="B93" s="652"/>
      <c r="C93" s="652"/>
      <c r="D93" s="652"/>
      <c r="E93" s="796"/>
      <c r="F93" s="81"/>
      <c r="G93" s="81"/>
      <c r="H93" s="52"/>
      <c r="I93" s="797" t="str">
        <f t="shared" si="4"/>
        <v/>
      </c>
      <c r="J93" s="798" t="str">
        <f>IF(OR(A93="",B93="",B93=0),"",60*SUM(INDIRECT(ADDRESS(MATCH(A93,SK!A$88:A$162,0)+87,COLUMN(SK!E$2),1,,"SK")),INDIRECT(ADDRESS(MATCH(A93,SK!Q$88:Q$162,0)+87,COLUMN(SK!U$2),1,,"SK")))/IF(B93&lt;1,B93*1440,B93))</f>
        <v/>
      </c>
      <c r="K93" s="40"/>
      <c r="L93" s="40"/>
      <c r="M93" s="40"/>
      <c r="N93" s="40"/>
      <c r="O93" s="40"/>
      <c r="P93" s="40"/>
      <c r="Q93" s="40"/>
      <c r="R93" s="40"/>
      <c r="S93" s="40"/>
      <c r="T93" s="40"/>
      <c r="U93" s="40"/>
      <c r="V93" s="40"/>
      <c r="W93" s="40"/>
      <c r="X93" s="40"/>
      <c r="Y93" s="40"/>
      <c r="Z93" s="40"/>
    </row>
    <row r="94" ht="25.5" customHeight="1">
      <c r="A94" s="799" t="str">
        <f>IF(ISNUMBER(SK!B152), SK!A152, "")</f>
        <v/>
      </c>
      <c r="B94" s="643"/>
      <c r="C94" s="643"/>
      <c r="D94" s="643"/>
      <c r="E94" s="800"/>
      <c r="F94" s="81"/>
      <c r="G94" s="81"/>
      <c r="H94" s="52"/>
      <c r="I94" s="801" t="str">
        <f t="shared" si="4"/>
        <v/>
      </c>
      <c r="J94" s="802" t="str">
        <f>IF(OR(A94="",B94="",B94=0),"",60*SUM(INDIRECT(ADDRESS(MATCH(A94,SK!A$88:A$162,0)+87,COLUMN(SK!E$2),1,,"SK")),INDIRECT(ADDRESS(MATCH(A94,SK!Q$88:Q$162,0)+87,COLUMN(SK!U$2),1,,"SK")))/IF(B94&lt;1,B94*1440,B94))</f>
        <v/>
      </c>
      <c r="K94" s="40"/>
      <c r="L94" s="40"/>
      <c r="M94" s="40"/>
      <c r="N94" s="40"/>
      <c r="O94" s="40"/>
      <c r="P94" s="40"/>
      <c r="Q94" s="40"/>
      <c r="R94" s="40"/>
      <c r="S94" s="40"/>
      <c r="T94" s="40"/>
      <c r="U94" s="40"/>
      <c r="V94" s="40"/>
      <c r="W94" s="40"/>
      <c r="X94" s="40"/>
      <c r="Y94" s="40"/>
      <c r="Z94" s="40"/>
    </row>
    <row r="95" ht="25.5" customHeight="1">
      <c r="A95" s="795" t="str">
        <f>IF(ISNUMBER(SK!B154), SK!A154, "")</f>
        <v/>
      </c>
      <c r="B95" s="652"/>
      <c r="C95" s="652"/>
      <c r="D95" s="652"/>
      <c r="E95" s="796"/>
      <c r="F95" s="81"/>
      <c r="G95" s="81"/>
      <c r="H95" s="52"/>
      <c r="I95" s="797" t="str">
        <f t="shared" si="4"/>
        <v/>
      </c>
      <c r="J95" s="798" t="str">
        <f>IF(OR(A95="",B95="",B95=0),"",60*SUM(INDIRECT(ADDRESS(MATCH(A95,SK!A$88:A$162,0)+87,COLUMN(SK!E$2),1,,"SK")),INDIRECT(ADDRESS(MATCH(A95,SK!Q$88:Q$162,0)+87,COLUMN(SK!U$2),1,,"SK")))/IF(B95&lt;1,B95*1440,B95))</f>
        <v/>
      </c>
      <c r="K95" s="40"/>
      <c r="L95" s="40"/>
      <c r="M95" s="40"/>
      <c r="N95" s="40"/>
      <c r="O95" s="40"/>
      <c r="P95" s="40"/>
      <c r="Q95" s="40"/>
      <c r="R95" s="40"/>
      <c r="S95" s="40"/>
      <c r="T95" s="40"/>
      <c r="U95" s="40"/>
      <c r="V95" s="40"/>
      <c r="W95" s="40"/>
      <c r="X95" s="40"/>
      <c r="Y95" s="40"/>
      <c r="Z95" s="40"/>
    </row>
    <row r="96" ht="25.5" customHeight="1">
      <c r="A96" s="799" t="str">
        <f>IF(ISNUMBER(SK!B156), SK!A156, "")</f>
        <v/>
      </c>
      <c r="B96" s="643"/>
      <c r="C96" s="643"/>
      <c r="D96" s="643"/>
      <c r="E96" s="800"/>
      <c r="F96" s="81"/>
      <c r="G96" s="81"/>
      <c r="H96" s="52"/>
      <c r="I96" s="801" t="str">
        <f t="shared" si="4"/>
        <v/>
      </c>
      <c r="J96" s="802" t="str">
        <f>IF(OR(A96="",B96="",B96=0),"",60*SUM(INDIRECT(ADDRESS(MATCH(A96,SK!A$88:A$162,0)+87,COLUMN(SK!E$2),1,,"SK")),INDIRECT(ADDRESS(MATCH(A96,SK!Q$88:Q$162,0)+87,COLUMN(SK!U$2),1,,"SK")))/IF(B96&lt;1,B96*1440,B96))</f>
        <v/>
      </c>
      <c r="K96" s="40"/>
      <c r="L96" s="40"/>
      <c r="M96" s="40"/>
      <c r="N96" s="40"/>
      <c r="O96" s="40"/>
      <c r="P96" s="40"/>
      <c r="Q96" s="40"/>
      <c r="R96" s="40"/>
      <c r="S96" s="40"/>
      <c r="T96" s="40"/>
      <c r="U96" s="40"/>
      <c r="V96" s="40"/>
      <c r="W96" s="40"/>
      <c r="X96" s="40"/>
      <c r="Y96" s="40"/>
      <c r="Z96" s="40"/>
    </row>
    <row r="97" ht="25.5" customHeight="1">
      <c r="A97" s="795" t="str">
        <f>IF(ISNUMBER(SK!B158), SK!A158, "")</f>
        <v/>
      </c>
      <c r="B97" s="652"/>
      <c r="C97" s="652"/>
      <c r="D97" s="652"/>
      <c r="E97" s="796"/>
      <c r="F97" s="81"/>
      <c r="G97" s="81"/>
      <c r="H97" s="52"/>
      <c r="I97" s="797" t="str">
        <f t="shared" si="4"/>
        <v/>
      </c>
      <c r="J97" s="798" t="str">
        <f>IF(OR(A97="",B97="",B97=0),"",60*SUM(INDIRECT(ADDRESS(MATCH(A97,SK!A$88:A$162,0)+87,COLUMN(SK!E$2),1,,"SK")),INDIRECT(ADDRESS(MATCH(A97,SK!Q$88:Q$162,0)+87,COLUMN(SK!U$2),1,,"SK")))/IF(B97&lt;1,B97*1440,B97))</f>
        <v/>
      </c>
      <c r="K97" s="40"/>
      <c r="L97" s="40"/>
      <c r="M97" s="40"/>
      <c r="N97" s="40"/>
      <c r="O97" s="40"/>
      <c r="P97" s="40"/>
      <c r="Q97" s="40"/>
      <c r="R97" s="40"/>
      <c r="S97" s="40"/>
      <c r="T97" s="40"/>
      <c r="U97" s="40"/>
      <c r="V97" s="40"/>
      <c r="W97" s="40"/>
      <c r="X97" s="40"/>
      <c r="Y97" s="40"/>
      <c r="Z97" s="40"/>
    </row>
    <row r="98" ht="25.5" customHeight="1">
      <c r="A98" s="799" t="str">
        <f>IF(ISNUMBER(SK!B160), SK!A160, "")</f>
        <v/>
      </c>
      <c r="B98" s="643"/>
      <c r="C98" s="643"/>
      <c r="D98" s="643"/>
      <c r="E98" s="800"/>
      <c r="F98" s="81"/>
      <c r="G98" s="81"/>
      <c r="H98" s="52"/>
      <c r="I98" s="801" t="str">
        <f t="shared" si="4"/>
        <v/>
      </c>
      <c r="J98" s="802" t="str">
        <f>IF(OR(A98="",B98="",B98=0),"",60*SUM(INDIRECT(ADDRESS(MATCH(A98,SK!A$88:A$162,0)+87,COLUMN(SK!E$2),1,,"SK")),INDIRECT(ADDRESS(MATCH(A98,SK!Q$88:Q$162,0)+87,COLUMN(SK!U$2),1,,"SK")))/IF(B98&lt;1,B98*1440,B98))</f>
        <v/>
      </c>
      <c r="K98" s="40"/>
      <c r="L98" s="40"/>
      <c r="M98" s="40"/>
      <c r="N98" s="40"/>
      <c r="O98" s="40"/>
      <c r="P98" s="40"/>
      <c r="Q98" s="40"/>
      <c r="R98" s="40"/>
      <c r="S98" s="40"/>
      <c r="T98" s="40"/>
      <c r="U98" s="40"/>
      <c r="V98" s="40"/>
      <c r="W98" s="40"/>
      <c r="X98" s="40"/>
      <c r="Y98" s="40"/>
      <c r="Z98" s="40"/>
    </row>
    <row r="99" ht="25.5" customHeight="1">
      <c r="A99" s="795" t="str">
        <f>IF(ISNUMBER(SK!B162), SK!A162, "")</f>
        <v/>
      </c>
      <c r="B99" s="652"/>
      <c r="C99" s="652"/>
      <c r="D99" s="652"/>
      <c r="E99" s="803"/>
      <c r="F99" s="67"/>
      <c r="G99" s="67"/>
      <c r="H99" s="161"/>
      <c r="I99" s="797" t="str">
        <f t="shared" si="4"/>
        <v/>
      </c>
      <c r="J99" s="798" t="str">
        <f>IF(OR(A99="",B99="",B99=0),"",60*SUM(INDIRECT(ADDRESS(MATCH(A99,SK!A$88:A$162,0)+87,COLUMN(SK!E$2),1,,"SK")),INDIRECT(ADDRESS(MATCH(A99,SK!Q$88:Q$162,0)+87,COLUMN(SK!U$2),1,,"SK")))/IF(B99&lt;1,B99*1440,B99))</f>
        <v/>
      </c>
      <c r="K99" s="40"/>
      <c r="L99" s="40"/>
      <c r="M99" s="40"/>
      <c r="N99" s="40"/>
      <c r="O99" s="40"/>
      <c r="P99" s="40"/>
      <c r="Q99" s="40"/>
      <c r="R99" s="40"/>
      <c r="S99" s="40"/>
      <c r="T99" s="40"/>
      <c r="U99" s="40"/>
      <c r="V99" s="40"/>
      <c r="W99" s="40"/>
      <c r="X99" s="40"/>
      <c r="Y99" s="40"/>
      <c r="Z99" s="40"/>
    </row>
    <row r="100" ht="13.5" customHeight="1">
      <c r="A100" s="804" t="s">
        <v>392</v>
      </c>
      <c r="B100" s="805"/>
      <c r="C100" s="805" t="s">
        <v>398</v>
      </c>
      <c r="D100" s="805"/>
      <c r="E100" s="805"/>
      <c r="F100" s="805"/>
      <c r="G100" s="805"/>
      <c r="H100" s="805"/>
      <c r="I100" s="805"/>
      <c r="J100" s="806"/>
      <c r="K100" s="40"/>
      <c r="L100" s="40"/>
      <c r="M100" s="40"/>
      <c r="N100" s="40"/>
      <c r="O100" s="40"/>
      <c r="P100" s="40"/>
      <c r="Q100" s="40"/>
      <c r="R100" s="40"/>
      <c r="S100" s="40"/>
      <c r="T100" s="40"/>
      <c r="U100" s="40"/>
      <c r="V100" s="40"/>
      <c r="W100" s="40"/>
      <c r="X100" s="40"/>
      <c r="Y100" s="40"/>
      <c r="Z100" s="40"/>
    </row>
    <row r="101" ht="13.5" customHeight="1">
      <c r="A101" s="734" t="s">
        <v>394</v>
      </c>
      <c r="B101" s="40"/>
      <c r="C101" s="40" t="s">
        <v>399</v>
      </c>
      <c r="D101" s="40"/>
      <c r="E101" s="40"/>
      <c r="F101" s="40"/>
      <c r="G101" s="40"/>
      <c r="H101" s="40"/>
      <c r="I101" s="40"/>
      <c r="J101" s="807"/>
      <c r="K101" s="40"/>
      <c r="L101" s="40"/>
      <c r="M101" s="40"/>
      <c r="N101" s="40"/>
      <c r="O101" s="40"/>
      <c r="P101" s="40"/>
      <c r="Q101" s="40"/>
      <c r="R101" s="40"/>
      <c r="S101" s="40"/>
      <c r="T101" s="40"/>
      <c r="U101" s="40"/>
      <c r="V101" s="40"/>
      <c r="W101" s="40"/>
      <c r="X101" s="40"/>
      <c r="Y101" s="40"/>
      <c r="Z101" s="40"/>
    </row>
    <row r="102" ht="13.5" customHeight="1">
      <c r="A102" s="808" t="s">
        <v>396</v>
      </c>
      <c r="B102" s="809"/>
      <c r="C102" s="809" t="s">
        <v>400</v>
      </c>
      <c r="D102" s="809"/>
      <c r="E102" s="809"/>
      <c r="F102" s="809"/>
      <c r="G102" s="809"/>
      <c r="H102" s="809"/>
      <c r="I102" s="809"/>
      <c r="J102" s="810"/>
      <c r="K102" s="40"/>
      <c r="L102" s="40"/>
      <c r="M102" s="40"/>
      <c r="N102" s="40"/>
      <c r="O102" s="40"/>
      <c r="P102" s="40"/>
      <c r="Q102" s="40"/>
      <c r="R102" s="40"/>
      <c r="S102" s="40"/>
      <c r="T102" s="40"/>
      <c r="U102" s="40"/>
      <c r="V102" s="40"/>
      <c r="W102" s="40"/>
      <c r="X102" s="40"/>
      <c r="Y102" s="40"/>
      <c r="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3.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3.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3.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3.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3.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3.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3.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3.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3.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3.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3.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3.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3.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3.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3.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3.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3.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3.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1.2"/>
  <pageSetup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2.63" defaultRowHeight="15.0"/>
  <cols>
    <col customWidth="1" min="1" max="1" width="7.5"/>
    <col customWidth="1" min="2" max="2" width="10.5"/>
    <col customWidth="1" min="3" max="6" width="16.5"/>
    <col customWidth="1" min="7" max="26" width="8.75"/>
  </cols>
  <sheetData>
    <row r="1" ht="129.75" customHeight="1">
      <c r="A1" s="40"/>
      <c r="B1" s="40"/>
      <c r="C1" s="40"/>
      <c r="D1" s="40"/>
      <c r="E1" s="40"/>
      <c r="F1" s="40"/>
    </row>
    <row r="2" ht="13.5" customHeight="1">
      <c r="A2" s="40"/>
      <c r="B2" s="815" t="str">
        <f>'Eval Notes - NSO'!$A$1</f>
        <v>#REF!</v>
      </c>
    </row>
    <row r="3" ht="7.5" customHeight="1">
      <c r="A3" s="40"/>
      <c r="B3" s="40"/>
      <c r="C3" s="40"/>
      <c r="D3" s="815"/>
      <c r="E3" s="815"/>
      <c r="F3" s="40"/>
    </row>
    <row r="4" ht="13.5" customHeight="1">
      <c r="A4" s="40"/>
      <c r="B4" s="40"/>
      <c r="C4" s="40"/>
      <c r="D4" s="816" t="str">
        <f t="shared" ref="D4:D5" si="1">'Eval Notes - NSO'!A3</f>
        <v>#REF!</v>
      </c>
      <c r="F4" s="40"/>
    </row>
    <row r="5" ht="13.5" customHeight="1">
      <c r="A5" s="40"/>
      <c r="B5" s="40"/>
      <c r="C5" s="40"/>
      <c r="D5" s="817" t="str">
        <f t="shared" si="1"/>
        <v>#REF!</v>
      </c>
      <c r="F5" s="40"/>
    </row>
    <row r="6" ht="67.5" customHeight="1">
      <c r="A6" s="40"/>
      <c r="B6" s="818"/>
      <c r="C6" s="818" t="str">
        <f>'Eval Notes - NSO'!C1</f>
        <v>#REF!</v>
      </c>
      <c r="E6" s="818" t="str">
        <f>'Eval Notes - NSO'!E1</f>
        <v>#REF!</v>
      </c>
    </row>
    <row r="7" ht="4.5" customHeight="1">
      <c r="A7" s="40"/>
      <c r="B7" s="818"/>
      <c r="C7" s="818"/>
      <c r="D7" s="818"/>
      <c r="E7" s="818"/>
      <c r="F7" s="818"/>
    </row>
    <row r="8" ht="13.5" customHeight="1">
      <c r="A8" s="819"/>
      <c r="B8" s="820"/>
      <c r="C8" s="821" t="s">
        <v>401</v>
      </c>
      <c r="D8" s="822" t="s">
        <v>139</v>
      </c>
      <c r="E8" s="823" t="s">
        <v>401</v>
      </c>
      <c r="F8" s="824" t="s">
        <v>139</v>
      </c>
      <c r="G8" s="825"/>
      <c r="H8" s="825"/>
      <c r="I8" s="825"/>
      <c r="J8" s="825"/>
      <c r="K8" s="825"/>
      <c r="L8" s="825"/>
      <c r="M8" s="825"/>
      <c r="N8" s="825"/>
      <c r="O8" s="825"/>
      <c r="P8" s="825"/>
      <c r="Q8" s="825"/>
      <c r="R8" s="825"/>
      <c r="S8" s="825"/>
      <c r="T8" s="825"/>
      <c r="U8" s="825"/>
      <c r="V8" s="825"/>
      <c r="W8" s="825"/>
      <c r="X8" s="825"/>
      <c r="Y8" s="825"/>
      <c r="Z8" s="825"/>
    </row>
    <row r="9" ht="24.0" customHeight="1">
      <c r="A9" s="819"/>
      <c r="B9" s="826" t="s">
        <v>137</v>
      </c>
      <c r="C9" s="827"/>
      <c r="D9" s="828"/>
      <c r="E9" s="829"/>
      <c r="F9" s="830"/>
      <c r="G9" s="825"/>
      <c r="H9" s="825"/>
      <c r="I9" s="825"/>
      <c r="J9" s="825"/>
      <c r="K9" s="825"/>
      <c r="L9" s="825"/>
      <c r="M9" s="825"/>
      <c r="N9" s="825"/>
      <c r="O9" s="825"/>
      <c r="P9" s="825"/>
      <c r="Q9" s="825"/>
      <c r="R9" s="825"/>
      <c r="S9" s="825"/>
      <c r="T9" s="825"/>
      <c r="U9" s="825"/>
      <c r="V9" s="825"/>
      <c r="W9" s="825"/>
      <c r="X9" s="825"/>
      <c r="Y9" s="825"/>
      <c r="Z9" s="825"/>
    </row>
    <row r="10" ht="24.0" customHeight="1">
      <c r="A10" s="819"/>
      <c r="B10" s="826" t="s">
        <v>140</v>
      </c>
      <c r="C10" s="827"/>
      <c r="D10" s="828"/>
      <c r="E10" s="829"/>
      <c r="F10" s="830"/>
      <c r="G10" s="825"/>
      <c r="H10" s="825"/>
      <c r="I10" s="825"/>
      <c r="J10" s="825"/>
      <c r="K10" s="825"/>
      <c r="L10" s="825"/>
      <c r="M10" s="825"/>
      <c r="N10" s="825"/>
      <c r="O10" s="825"/>
      <c r="P10" s="825"/>
      <c r="Q10" s="825"/>
      <c r="R10" s="825"/>
      <c r="S10" s="825"/>
      <c r="T10" s="825"/>
      <c r="U10" s="825"/>
      <c r="V10" s="825"/>
      <c r="W10" s="825"/>
      <c r="X10" s="825"/>
      <c r="Y10" s="825"/>
      <c r="Z10" s="825"/>
    </row>
    <row r="11" ht="24.0" customHeight="1">
      <c r="A11" s="819"/>
      <c r="B11" s="826" t="s">
        <v>402</v>
      </c>
      <c r="C11" s="831"/>
      <c r="D11" s="832"/>
      <c r="E11" s="833"/>
      <c r="F11" s="834"/>
      <c r="G11" s="825"/>
      <c r="H11" s="825"/>
      <c r="I11" s="825"/>
      <c r="J11" s="825"/>
      <c r="K11" s="825"/>
      <c r="L11" s="825"/>
      <c r="M11" s="825"/>
      <c r="N11" s="825"/>
      <c r="O11" s="825"/>
      <c r="P11" s="825"/>
      <c r="Q11" s="825"/>
      <c r="R11" s="825"/>
      <c r="S11" s="825"/>
      <c r="T11" s="825"/>
      <c r="U11" s="825"/>
      <c r="V11" s="825"/>
      <c r="W11" s="825"/>
      <c r="X11" s="825"/>
      <c r="Y11" s="825"/>
      <c r="Z11" s="825"/>
    </row>
    <row r="12" ht="6.0" customHeight="1">
      <c r="A12" s="40"/>
      <c r="B12" s="835"/>
      <c r="C12" s="40"/>
      <c r="D12" s="40"/>
      <c r="E12" s="40"/>
      <c r="F12" s="40"/>
    </row>
    <row r="13" ht="24.0" customHeight="1">
      <c r="A13" s="40"/>
      <c r="B13" s="826" t="s">
        <v>403</v>
      </c>
      <c r="C13" s="836" t="str">
        <f>IF(ISBLANK(IGRF!B12), "", IGRF!B12)</f>
        <v>Black</v>
      </c>
      <c r="D13" s="50"/>
      <c r="E13" s="837" t="str">
        <f>IF(ISBLANK(IGRF!I12), "", IGRF!I12)</f>
        <v>White</v>
      </c>
      <c r="F13" s="47"/>
    </row>
    <row r="14" ht="24.0" customHeight="1">
      <c r="A14" s="40"/>
      <c r="B14" s="826" t="s">
        <v>404</v>
      </c>
      <c r="C14" s="838"/>
      <c r="D14" s="839"/>
      <c r="E14" s="840"/>
      <c r="F14" s="82"/>
    </row>
    <row r="15" ht="24.0" customHeight="1">
      <c r="A15" s="40"/>
      <c r="B15" s="826" t="s">
        <v>405</v>
      </c>
      <c r="C15" s="841" t="str">
        <f>IF(ISBLANK(IGRF!B49), "", IGRF!B49)</f>
        <v>Bri Zuss</v>
      </c>
      <c r="D15" s="52"/>
      <c r="E15" s="842" t="str">
        <f>IF(ISBLANK(IGRF!I49), "", IGRF!I49)</f>
        <v>J. Sandin</v>
      </c>
      <c r="F15" s="82"/>
    </row>
    <row r="16" ht="24.0" customHeight="1">
      <c r="A16" s="40"/>
      <c r="B16" s="826" t="s">
        <v>406</v>
      </c>
      <c r="C16" s="841"/>
      <c r="D16" s="52"/>
      <c r="E16" s="842"/>
      <c r="F16" s="82"/>
    </row>
    <row r="17" ht="24.0" customHeight="1">
      <c r="A17" s="40"/>
      <c r="B17" s="826" t="s">
        <v>407</v>
      </c>
      <c r="C17" s="838"/>
      <c r="D17" s="839"/>
      <c r="E17" s="840"/>
      <c r="F17" s="82"/>
    </row>
    <row r="18" ht="24.0" customHeight="1">
      <c r="A18" s="40"/>
      <c r="B18" s="826" t="s">
        <v>408</v>
      </c>
      <c r="C18" s="843" t="s">
        <v>409</v>
      </c>
      <c r="D18" s="844" t="s">
        <v>410</v>
      </c>
      <c r="E18" s="845" t="s">
        <v>409</v>
      </c>
      <c r="F18" s="846" t="s">
        <v>410</v>
      </c>
    </row>
    <row r="19" ht="61.5" customHeight="1">
      <c r="A19" s="40"/>
      <c r="B19" s="847" t="s">
        <v>411</v>
      </c>
      <c r="C19" s="848"/>
      <c r="D19" s="161"/>
      <c r="E19" s="849"/>
      <c r="F19" s="68"/>
    </row>
    <row r="20" ht="6.75" customHeight="1">
      <c r="A20" s="40"/>
      <c r="B20" s="40"/>
      <c r="C20" s="40"/>
      <c r="D20" s="40"/>
      <c r="E20" s="40"/>
      <c r="F20" s="40"/>
    </row>
    <row r="21" ht="22.5" customHeight="1">
      <c r="A21" s="850" t="s">
        <v>412</v>
      </c>
      <c r="B21" s="743" t="s">
        <v>413</v>
      </c>
    </row>
    <row r="22" ht="22.5" customHeight="1">
      <c r="A22" s="40"/>
      <c r="B22" s="850" t="s">
        <v>412</v>
      </c>
      <c r="C22" s="851" t="str">
        <f>C6</f>
        <v>#REF!</v>
      </c>
      <c r="D22" s="851"/>
      <c r="E22" s="851"/>
      <c r="F22" s="851"/>
    </row>
    <row r="23" ht="22.5" customHeight="1">
      <c r="A23" s="40"/>
      <c r="B23" s="850" t="s">
        <v>412</v>
      </c>
      <c r="C23" s="851" t="str">
        <f>E6</f>
        <v>#REF!</v>
      </c>
      <c r="D23" s="851"/>
      <c r="E23" s="851"/>
      <c r="F23" s="851"/>
    </row>
    <row r="24" ht="22.5" customHeight="1">
      <c r="A24" s="850" t="s">
        <v>412</v>
      </c>
      <c r="B24" s="743" t="s">
        <v>414</v>
      </c>
    </row>
    <row r="25" ht="22.5" customHeight="1">
      <c r="A25" s="852"/>
      <c r="B25" s="853" t="s">
        <v>415</v>
      </c>
      <c r="C25" s="743" t="s">
        <v>355</v>
      </c>
      <c r="D25" s="743"/>
      <c r="E25" s="743"/>
      <c r="F25" s="743"/>
    </row>
    <row r="26" ht="22.5" customHeight="1">
      <c r="A26" s="852"/>
      <c r="B26" s="853" t="s">
        <v>415</v>
      </c>
      <c r="C26" s="743" t="s">
        <v>416</v>
      </c>
      <c r="D26" s="743"/>
      <c r="E26" s="743"/>
      <c r="F26" s="743"/>
    </row>
    <row r="27" ht="22.5" customHeight="1">
      <c r="A27" s="850" t="s">
        <v>412</v>
      </c>
      <c r="B27" s="743" t="s">
        <v>417</v>
      </c>
    </row>
    <row r="28" ht="22.5" customHeight="1">
      <c r="A28" s="852"/>
      <c r="B28" s="850" t="s">
        <v>412</v>
      </c>
      <c r="C28" s="743" t="s">
        <v>418</v>
      </c>
      <c r="D28" s="40"/>
      <c r="E28" s="743"/>
      <c r="F28" s="743"/>
    </row>
    <row r="29" ht="22.5" customHeight="1">
      <c r="A29" s="852"/>
      <c r="B29" s="850" t="s">
        <v>412</v>
      </c>
      <c r="C29" s="743" t="s">
        <v>419</v>
      </c>
      <c r="D29" s="40"/>
      <c r="E29" s="743"/>
      <c r="F29" s="743"/>
    </row>
    <row r="30" ht="22.5" customHeight="1">
      <c r="A30" s="850" t="s">
        <v>412</v>
      </c>
      <c r="B30" s="743" t="s">
        <v>420</v>
      </c>
    </row>
    <row r="31" ht="22.5" customHeight="1">
      <c r="A31" s="850" t="s">
        <v>412</v>
      </c>
      <c r="B31" s="743" t="s">
        <v>421</v>
      </c>
    </row>
    <row r="32" ht="13.5" customHeight="1">
      <c r="A32" s="40"/>
      <c r="B32" s="40"/>
      <c r="C32" s="40"/>
      <c r="D32" s="40"/>
      <c r="E32" s="40"/>
      <c r="F32" s="40"/>
    </row>
    <row r="33" ht="13.5" customHeight="1">
      <c r="A33" s="40"/>
      <c r="B33" s="40"/>
      <c r="C33" s="40"/>
      <c r="D33" s="40"/>
      <c r="E33" s="40"/>
      <c r="F33" s="40"/>
    </row>
    <row r="34" ht="13.5" customHeight="1">
      <c r="A34" s="40"/>
      <c r="B34" s="40"/>
      <c r="C34" s="40"/>
      <c r="D34" s="40"/>
      <c r="E34" s="40"/>
      <c r="F34" s="40"/>
    </row>
    <row r="35" ht="13.5" customHeight="1">
      <c r="A35" s="40"/>
      <c r="B35" s="40"/>
      <c r="C35" s="40"/>
      <c r="D35" s="40"/>
      <c r="E35" s="40"/>
      <c r="F35" s="40"/>
    </row>
    <row r="36" ht="13.5" customHeight="1">
      <c r="A36" s="40"/>
      <c r="B36" s="40"/>
      <c r="C36" s="40"/>
      <c r="D36" s="40"/>
      <c r="E36" s="40"/>
      <c r="F36" s="40"/>
    </row>
    <row r="37" ht="13.5" customHeight="1">
      <c r="A37" s="40"/>
      <c r="B37" s="40"/>
      <c r="C37" s="40"/>
      <c r="D37" s="40"/>
      <c r="E37" s="40"/>
      <c r="F37" s="40"/>
    </row>
    <row r="38" ht="13.5" customHeight="1">
      <c r="A38" s="40"/>
      <c r="B38" s="40"/>
      <c r="C38" s="40"/>
      <c r="D38" s="40"/>
      <c r="E38" s="40"/>
      <c r="F38" s="40"/>
    </row>
    <row r="39" ht="13.5" customHeight="1">
      <c r="A39" s="40"/>
      <c r="B39" s="40"/>
      <c r="C39" s="40"/>
      <c r="D39" s="40"/>
      <c r="E39" s="40"/>
      <c r="F39" s="40"/>
    </row>
    <row r="40" ht="13.5" customHeight="1">
      <c r="A40" s="40"/>
      <c r="B40" s="40"/>
      <c r="C40" s="40"/>
      <c r="D40" s="40"/>
      <c r="E40" s="40"/>
      <c r="F40" s="40"/>
    </row>
    <row r="41" ht="13.5" customHeight="1">
      <c r="A41" s="40"/>
      <c r="B41" s="40"/>
      <c r="C41" s="40"/>
      <c r="D41" s="40"/>
      <c r="E41" s="40"/>
      <c r="F41" s="40"/>
    </row>
    <row r="42" ht="13.5" customHeight="1">
      <c r="A42" s="40"/>
      <c r="B42" s="40"/>
      <c r="C42" s="40"/>
      <c r="D42" s="40"/>
      <c r="E42" s="40"/>
      <c r="F42" s="40"/>
    </row>
    <row r="43" ht="13.5" customHeight="1">
      <c r="A43" s="40"/>
      <c r="B43" s="40"/>
      <c r="C43" s="40"/>
      <c r="D43" s="40"/>
      <c r="E43" s="40"/>
      <c r="F43" s="40"/>
    </row>
    <row r="44" ht="13.5" customHeight="1">
      <c r="A44" s="40"/>
      <c r="B44" s="40"/>
      <c r="C44" s="40"/>
      <c r="D44" s="40"/>
      <c r="E44" s="40"/>
      <c r="F44" s="40"/>
    </row>
    <row r="45" ht="13.5" customHeight="1">
      <c r="A45" s="40"/>
      <c r="B45" s="40"/>
      <c r="C45" s="40"/>
      <c r="D45" s="40"/>
      <c r="E45" s="40"/>
      <c r="F45" s="40"/>
    </row>
    <row r="46" ht="13.5" customHeight="1">
      <c r="A46" s="40"/>
      <c r="B46" s="40"/>
      <c r="C46" s="40"/>
      <c r="D46" s="40"/>
      <c r="E46" s="40"/>
      <c r="F46" s="40"/>
    </row>
    <row r="47" ht="13.5" customHeight="1">
      <c r="A47" s="40"/>
      <c r="B47" s="40"/>
      <c r="C47" s="40"/>
      <c r="D47" s="40"/>
      <c r="E47" s="40"/>
      <c r="F47" s="40"/>
    </row>
    <row r="48" ht="13.5" customHeight="1">
      <c r="A48" s="40"/>
      <c r="B48" s="40"/>
      <c r="C48" s="40"/>
      <c r="D48" s="40"/>
      <c r="E48" s="40"/>
      <c r="F48" s="40"/>
    </row>
    <row r="49" ht="13.5" customHeight="1">
      <c r="A49" s="40"/>
      <c r="B49" s="40"/>
      <c r="C49" s="40"/>
      <c r="D49" s="40"/>
      <c r="E49" s="40"/>
      <c r="F49" s="40"/>
    </row>
    <row r="50" ht="13.5" customHeight="1">
      <c r="A50" s="40"/>
      <c r="B50" s="40"/>
      <c r="C50" s="40"/>
      <c r="D50" s="40"/>
      <c r="E50" s="40"/>
      <c r="F50" s="40"/>
    </row>
    <row r="51" ht="13.5" customHeight="1">
      <c r="A51" s="40"/>
      <c r="B51" s="40"/>
      <c r="C51" s="40"/>
      <c r="D51" s="40"/>
      <c r="E51" s="40"/>
      <c r="F51" s="40"/>
    </row>
    <row r="52" ht="13.5" customHeight="1">
      <c r="A52" s="40"/>
      <c r="B52" s="40"/>
      <c r="C52" s="40"/>
      <c r="D52" s="40"/>
      <c r="E52" s="40"/>
      <c r="F52" s="40"/>
    </row>
    <row r="53" ht="13.5" customHeight="1">
      <c r="A53" s="40"/>
      <c r="B53" s="40"/>
      <c r="C53" s="40"/>
      <c r="D53" s="40"/>
      <c r="E53" s="40"/>
      <c r="F53" s="40"/>
    </row>
    <row r="54" ht="13.5" customHeight="1">
      <c r="A54" s="40"/>
      <c r="B54" s="40"/>
      <c r="C54" s="40"/>
      <c r="D54" s="40"/>
      <c r="E54" s="40"/>
      <c r="F54" s="40"/>
    </row>
    <row r="55" ht="13.5" customHeight="1">
      <c r="A55" s="40"/>
      <c r="B55" s="40"/>
      <c r="C55" s="40"/>
      <c r="D55" s="40"/>
      <c r="E55" s="40"/>
      <c r="F55" s="40"/>
    </row>
    <row r="56" ht="13.5" customHeight="1">
      <c r="A56" s="40"/>
      <c r="B56" s="40"/>
      <c r="C56" s="40"/>
      <c r="D56" s="40"/>
      <c r="E56" s="40"/>
      <c r="F56" s="40"/>
    </row>
    <row r="57" ht="13.5" customHeight="1">
      <c r="A57" s="40"/>
      <c r="B57" s="40"/>
      <c r="C57" s="40"/>
      <c r="D57" s="40"/>
      <c r="E57" s="40"/>
      <c r="F57" s="40"/>
    </row>
    <row r="58" ht="13.5" customHeight="1">
      <c r="A58" s="40"/>
      <c r="B58" s="40"/>
      <c r="C58" s="40"/>
      <c r="D58" s="40"/>
      <c r="E58" s="40"/>
      <c r="F58" s="40"/>
    </row>
    <row r="59" ht="13.5" customHeight="1">
      <c r="A59" s="40"/>
      <c r="B59" s="40"/>
      <c r="C59" s="40"/>
      <c r="D59" s="40"/>
      <c r="E59" s="40"/>
      <c r="F59" s="40"/>
    </row>
    <row r="60" ht="13.5" customHeight="1">
      <c r="A60" s="40"/>
      <c r="B60" s="40"/>
      <c r="C60" s="40"/>
      <c r="D60" s="40"/>
      <c r="E60" s="40"/>
      <c r="F60" s="40"/>
    </row>
    <row r="61" ht="13.5" customHeight="1">
      <c r="A61" s="40"/>
      <c r="B61" s="40"/>
      <c r="C61" s="40"/>
      <c r="D61" s="40"/>
      <c r="E61" s="40"/>
      <c r="F61" s="40"/>
    </row>
    <row r="62" ht="13.5" customHeight="1">
      <c r="A62" s="40"/>
      <c r="B62" s="40"/>
      <c r="C62" s="40"/>
      <c r="D62" s="40"/>
      <c r="E62" s="40"/>
      <c r="F62" s="40"/>
    </row>
    <row r="63" ht="13.5" customHeight="1">
      <c r="A63" s="40"/>
      <c r="B63" s="40"/>
      <c r="C63" s="40"/>
      <c r="D63" s="40"/>
      <c r="E63" s="40"/>
      <c r="F63" s="40"/>
    </row>
    <row r="64" ht="13.5" customHeight="1">
      <c r="A64" s="40"/>
      <c r="B64" s="40"/>
      <c r="C64" s="40"/>
      <c r="D64" s="40"/>
      <c r="E64" s="40"/>
      <c r="F64" s="40"/>
    </row>
    <row r="65" ht="13.5" customHeight="1">
      <c r="A65" s="40"/>
      <c r="B65" s="40"/>
      <c r="C65" s="40"/>
      <c r="D65" s="40"/>
      <c r="E65" s="40"/>
      <c r="F65" s="40"/>
    </row>
    <row r="66" ht="13.5" customHeight="1">
      <c r="A66" s="40"/>
      <c r="B66" s="40"/>
      <c r="C66" s="40"/>
      <c r="D66" s="40"/>
      <c r="E66" s="40"/>
      <c r="F66" s="40"/>
    </row>
    <row r="67" ht="13.5" customHeight="1">
      <c r="A67" s="40"/>
      <c r="B67" s="40"/>
      <c r="C67" s="40"/>
      <c r="D67" s="40"/>
      <c r="E67" s="40"/>
      <c r="F67" s="40"/>
    </row>
    <row r="68" ht="13.5" customHeight="1">
      <c r="A68" s="40"/>
      <c r="B68" s="40"/>
      <c r="C68" s="40"/>
      <c r="D68" s="40"/>
      <c r="E68" s="40"/>
      <c r="F68" s="40"/>
    </row>
    <row r="69" ht="13.5" customHeight="1">
      <c r="A69" s="40"/>
      <c r="B69" s="40"/>
      <c r="C69" s="40"/>
      <c r="D69" s="40"/>
      <c r="E69" s="40"/>
      <c r="F69" s="40"/>
    </row>
    <row r="70" ht="13.5" customHeight="1">
      <c r="A70" s="40"/>
      <c r="B70" s="40"/>
      <c r="C70" s="40"/>
      <c r="D70" s="40"/>
      <c r="E70" s="40"/>
      <c r="F70" s="40"/>
    </row>
    <row r="71" ht="13.5" customHeight="1">
      <c r="A71" s="40"/>
      <c r="B71" s="40"/>
      <c r="C71" s="40"/>
      <c r="D71" s="40"/>
      <c r="E71" s="40"/>
      <c r="F71" s="40"/>
    </row>
    <row r="72" ht="13.5" customHeight="1">
      <c r="A72" s="40"/>
      <c r="B72" s="40"/>
      <c r="C72" s="40"/>
      <c r="D72" s="40"/>
      <c r="E72" s="40"/>
      <c r="F72" s="40"/>
    </row>
    <row r="73" ht="13.5" customHeight="1">
      <c r="A73" s="40"/>
      <c r="B73" s="40"/>
      <c r="C73" s="40"/>
      <c r="D73" s="40"/>
      <c r="E73" s="40"/>
      <c r="F73" s="40"/>
    </row>
    <row r="74" ht="13.5" customHeight="1">
      <c r="A74" s="40"/>
      <c r="B74" s="40"/>
      <c r="C74" s="40"/>
      <c r="D74" s="40"/>
      <c r="E74" s="40"/>
      <c r="F74" s="40"/>
    </row>
    <row r="75" ht="13.5" customHeight="1">
      <c r="A75" s="40"/>
      <c r="B75" s="40"/>
      <c r="C75" s="40"/>
      <c r="D75" s="40"/>
      <c r="E75" s="40"/>
      <c r="F75" s="40"/>
    </row>
    <row r="76" ht="13.5" customHeight="1">
      <c r="A76" s="40"/>
      <c r="B76" s="40"/>
      <c r="C76" s="40"/>
      <c r="D76" s="40"/>
      <c r="E76" s="40"/>
      <c r="F76" s="40"/>
    </row>
    <row r="77" ht="13.5" customHeight="1">
      <c r="A77" s="40"/>
      <c r="B77" s="40"/>
      <c r="C77" s="40"/>
      <c r="D77" s="40"/>
      <c r="E77" s="40"/>
      <c r="F77" s="40"/>
    </row>
    <row r="78" ht="13.5" customHeight="1">
      <c r="A78" s="40"/>
      <c r="B78" s="40"/>
      <c r="C78" s="40"/>
      <c r="D78" s="40"/>
      <c r="E78" s="40"/>
      <c r="F78" s="40"/>
    </row>
    <row r="79" ht="13.5" customHeight="1">
      <c r="A79" s="40"/>
      <c r="B79" s="40"/>
      <c r="C79" s="40"/>
      <c r="D79" s="40"/>
      <c r="E79" s="40"/>
      <c r="F79" s="40"/>
    </row>
    <row r="80" ht="13.5" customHeight="1">
      <c r="A80" s="40"/>
      <c r="B80" s="40"/>
      <c r="C80" s="40"/>
      <c r="D80" s="40"/>
      <c r="E80" s="40"/>
      <c r="F80" s="40"/>
    </row>
    <row r="81" ht="13.5" customHeight="1">
      <c r="A81" s="40"/>
      <c r="B81" s="40"/>
      <c r="C81" s="40"/>
      <c r="D81" s="40"/>
      <c r="E81" s="40"/>
      <c r="F81" s="40"/>
    </row>
    <row r="82" ht="13.5" customHeight="1">
      <c r="A82" s="40"/>
      <c r="B82" s="40"/>
      <c r="C82" s="40"/>
      <c r="D82" s="40"/>
      <c r="E82" s="40"/>
      <c r="F82" s="40"/>
    </row>
    <row r="83" ht="13.5" customHeight="1">
      <c r="A83" s="40"/>
      <c r="B83" s="40"/>
      <c r="C83" s="40"/>
      <c r="D83" s="40"/>
      <c r="E83" s="40"/>
      <c r="F83" s="40"/>
    </row>
    <row r="84" ht="13.5" customHeight="1">
      <c r="A84" s="40"/>
      <c r="B84" s="40"/>
      <c r="C84" s="40"/>
      <c r="D84" s="40"/>
      <c r="E84" s="40"/>
      <c r="F84" s="40"/>
    </row>
    <row r="85" ht="13.5" customHeight="1">
      <c r="A85" s="40"/>
      <c r="B85" s="40"/>
      <c r="C85" s="40"/>
      <c r="D85" s="40"/>
      <c r="E85" s="40"/>
      <c r="F85" s="40"/>
    </row>
    <row r="86" ht="13.5" customHeight="1">
      <c r="A86" s="40"/>
      <c r="B86" s="40"/>
      <c r="C86" s="40"/>
      <c r="D86" s="40"/>
      <c r="E86" s="40"/>
      <c r="F86" s="40"/>
    </row>
    <row r="87" ht="13.5" customHeight="1">
      <c r="A87" s="40"/>
      <c r="B87" s="40"/>
      <c r="C87" s="40"/>
      <c r="D87" s="40"/>
      <c r="E87" s="40"/>
      <c r="F87" s="40"/>
    </row>
    <row r="88" ht="13.5" customHeight="1">
      <c r="A88" s="40"/>
      <c r="B88" s="40"/>
      <c r="C88" s="40"/>
      <c r="D88" s="40"/>
      <c r="E88" s="40"/>
      <c r="F88" s="40"/>
    </row>
    <row r="89" ht="13.5" customHeight="1">
      <c r="A89" s="40"/>
      <c r="B89" s="40"/>
      <c r="C89" s="40"/>
      <c r="D89" s="40"/>
      <c r="E89" s="40"/>
      <c r="F89" s="40"/>
    </row>
    <row r="90" ht="13.5" customHeight="1">
      <c r="A90" s="40"/>
      <c r="B90" s="40"/>
      <c r="C90" s="40"/>
      <c r="D90" s="40"/>
      <c r="E90" s="40"/>
      <c r="F90" s="40"/>
    </row>
    <row r="91" ht="13.5" customHeight="1">
      <c r="A91" s="40"/>
      <c r="B91" s="40"/>
      <c r="C91" s="40"/>
      <c r="D91" s="40"/>
      <c r="E91" s="40"/>
      <c r="F91" s="40"/>
    </row>
    <row r="92" ht="13.5" customHeight="1">
      <c r="A92" s="40"/>
      <c r="B92" s="40"/>
      <c r="C92" s="40"/>
      <c r="D92" s="40"/>
      <c r="E92" s="40"/>
      <c r="F92" s="40"/>
    </row>
    <row r="93" ht="13.5" customHeight="1">
      <c r="A93" s="40"/>
      <c r="B93" s="40"/>
      <c r="C93" s="40"/>
      <c r="D93" s="40"/>
      <c r="E93" s="40"/>
      <c r="F93" s="40"/>
    </row>
    <row r="94" ht="13.5" customHeight="1">
      <c r="A94" s="40"/>
      <c r="B94" s="40"/>
      <c r="C94" s="40"/>
      <c r="D94" s="40"/>
      <c r="E94" s="40"/>
      <c r="F94" s="40"/>
    </row>
    <row r="95" ht="13.5" customHeight="1">
      <c r="A95" s="40"/>
      <c r="B95" s="40"/>
      <c r="C95" s="40"/>
      <c r="D95" s="40"/>
      <c r="E95" s="40"/>
      <c r="F95" s="40"/>
    </row>
    <row r="96" ht="13.5" customHeight="1">
      <c r="A96" s="40"/>
      <c r="B96" s="40"/>
      <c r="C96" s="40"/>
      <c r="D96" s="40"/>
      <c r="E96" s="40"/>
      <c r="F96" s="40"/>
    </row>
    <row r="97" ht="13.5" customHeight="1">
      <c r="A97" s="40"/>
      <c r="B97" s="40"/>
      <c r="C97" s="40"/>
      <c r="D97" s="40"/>
      <c r="E97" s="40"/>
      <c r="F97" s="40"/>
    </row>
    <row r="98" ht="13.5" customHeight="1">
      <c r="A98" s="40"/>
      <c r="B98" s="40"/>
      <c r="C98" s="40"/>
      <c r="D98" s="40"/>
      <c r="E98" s="40"/>
      <c r="F98" s="40"/>
    </row>
    <row r="99" ht="13.5" customHeight="1">
      <c r="A99" s="40"/>
      <c r="B99" s="40"/>
      <c r="C99" s="40"/>
      <c r="D99" s="40"/>
      <c r="E99" s="40"/>
      <c r="F99" s="40"/>
    </row>
    <row r="100" ht="13.5" customHeight="1">
      <c r="A100" s="40"/>
      <c r="B100" s="40"/>
      <c r="C100" s="40"/>
      <c r="D100" s="40"/>
      <c r="E100" s="40"/>
      <c r="F100" s="40"/>
    </row>
    <row r="101" ht="13.5" customHeight="1">
      <c r="A101" s="40"/>
      <c r="B101" s="40"/>
      <c r="C101" s="40"/>
      <c r="D101" s="40"/>
      <c r="E101" s="40"/>
      <c r="F101" s="40"/>
    </row>
    <row r="102" ht="13.5" customHeight="1">
      <c r="A102" s="40"/>
      <c r="B102" s="40"/>
      <c r="C102" s="40"/>
      <c r="D102" s="40"/>
      <c r="E102" s="40"/>
      <c r="F102" s="40"/>
    </row>
    <row r="103" ht="13.5" customHeight="1">
      <c r="A103" s="40"/>
      <c r="B103" s="40"/>
      <c r="C103" s="40"/>
      <c r="D103" s="40"/>
      <c r="E103" s="40"/>
      <c r="F103" s="40"/>
    </row>
    <row r="104" ht="13.5" customHeight="1">
      <c r="A104" s="40"/>
      <c r="B104" s="40"/>
      <c r="C104" s="40"/>
      <c r="D104" s="40"/>
      <c r="E104" s="40"/>
      <c r="F104" s="40"/>
    </row>
    <row r="105" ht="13.5" customHeight="1">
      <c r="A105" s="40"/>
      <c r="B105" s="40"/>
      <c r="C105" s="40"/>
      <c r="D105" s="40"/>
      <c r="E105" s="40"/>
      <c r="F105" s="40"/>
    </row>
    <row r="106" ht="13.5" customHeight="1">
      <c r="A106" s="40"/>
      <c r="B106" s="40"/>
      <c r="C106" s="40"/>
      <c r="D106" s="40"/>
      <c r="E106" s="40"/>
      <c r="F106" s="40"/>
    </row>
    <row r="107" ht="13.5" customHeight="1">
      <c r="A107" s="40"/>
      <c r="B107" s="40"/>
      <c r="C107" s="40"/>
      <c r="D107" s="40"/>
      <c r="E107" s="40"/>
      <c r="F107" s="40"/>
    </row>
    <row r="108" ht="13.5" customHeight="1">
      <c r="A108" s="40"/>
      <c r="B108" s="40"/>
      <c r="C108" s="40"/>
      <c r="D108" s="40"/>
      <c r="E108" s="40"/>
      <c r="F108" s="40"/>
    </row>
    <row r="109" ht="13.5" customHeight="1">
      <c r="A109" s="40"/>
      <c r="B109" s="40"/>
      <c r="C109" s="40"/>
      <c r="D109" s="40"/>
      <c r="E109" s="40"/>
      <c r="F109" s="40"/>
    </row>
    <row r="110" ht="13.5" customHeight="1">
      <c r="A110" s="40"/>
      <c r="B110" s="40"/>
      <c r="C110" s="40"/>
      <c r="D110" s="40"/>
      <c r="E110" s="40"/>
      <c r="F110" s="40"/>
    </row>
    <row r="111" ht="13.5" customHeight="1">
      <c r="A111" s="40"/>
      <c r="B111" s="40"/>
      <c r="C111" s="40"/>
      <c r="D111" s="40"/>
      <c r="E111" s="40"/>
      <c r="F111" s="40"/>
    </row>
    <row r="112" ht="13.5" customHeight="1">
      <c r="A112" s="40"/>
      <c r="B112" s="40"/>
      <c r="C112" s="40"/>
      <c r="D112" s="40"/>
      <c r="E112" s="40"/>
      <c r="F112" s="40"/>
    </row>
    <row r="113" ht="13.5" customHeight="1">
      <c r="A113" s="40"/>
      <c r="B113" s="40"/>
      <c r="C113" s="40"/>
      <c r="D113" s="40"/>
      <c r="E113" s="40"/>
      <c r="F113" s="40"/>
    </row>
    <row r="114" ht="13.5" customHeight="1">
      <c r="A114" s="40"/>
      <c r="B114" s="40"/>
      <c r="C114" s="40"/>
      <c r="D114" s="40"/>
      <c r="E114" s="40"/>
      <c r="F114" s="40"/>
    </row>
    <row r="115" ht="13.5" customHeight="1">
      <c r="A115" s="40"/>
      <c r="B115" s="40"/>
      <c r="C115" s="40"/>
      <c r="D115" s="40"/>
      <c r="E115" s="40"/>
      <c r="F115" s="40"/>
    </row>
    <row r="116" ht="13.5" customHeight="1">
      <c r="A116" s="40"/>
      <c r="B116" s="40"/>
      <c r="C116" s="40"/>
      <c r="D116" s="40"/>
      <c r="E116" s="40"/>
      <c r="F116" s="40"/>
    </row>
    <row r="117" ht="13.5" customHeight="1">
      <c r="A117" s="40"/>
      <c r="B117" s="40"/>
      <c r="C117" s="40"/>
      <c r="D117" s="40"/>
      <c r="E117" s="40"/>
      <c r="F117" s="40"/>
    </row>
    <row r="118" ht="13.5" customHeight="1">
      <c r="A118" s="40"/>
      <c r="B118" s="40"/>
      <c r="C118" s="40"/>
      <c r="D118" s="40"/>
      <c r="E118" s="40"/>
      <c r="F118" s="40"/>
    </row>
    <row r="119" ht="13.5" customHeight="1">
      <c r="A119" s="40"/>
      <c r="B119" s="40"/>
      <c r="C119" s="40"/>
      <c r="D119" s="40"/>
      <c r="E119" s="40"/>
      <c r="F119" s="40"/>
    </row>
    <row r="120" ht="13.5" customHeight="1">
      <c r="A120" s="40"/>
      <c r="B120" s="40"/>
      <c r="C120" s="40"/>
      <c r="D120" s="40"/>
      <c r="E120" s="40"/>
      <c r="F120" s="40"/>
    </row>
    <row r="121" ht="13.5" customHeight="1">
      <c r="A121" s="40"/>
      <c r="B121" s="40"/>
      <c r="C121" s="40"/>
      <c r="D121" s="40"/>
      <c r="E121" s="40"/>
      <c r="F121" s="40"/>
    </row>
    <row r="122" ht="13.5" customHeight="1">
      <c r="A122" s="40"/>
      <c r="B122" s="40"/>
      <c r="C122" s="40"/>
      <c r="D122" s="40"/>
      <c r="E122" s="40"/>
      <c r="F122" s="40"/>
    </row>
    <row r="123" ht="13.5" customHeight="1">
      <c r="A123" s="40"/>
      <c r="B123" s="40"/>
      <c r="C123" s="40"/>
      <c r="D123" s="40"/>
      <c r="E123" s="40"/>
      <c r="F123" s="40"/>
    </row>
    <row r="124" ht="13.5" customHeight="1">
      <c r="A124" s="40"/>
      <c r="B124" s="40"/>
      <c r="C124" s="40"/>
      <c r="D124" s="40"/>
      <c r="E124" s="40"/>
      <c r="F124" s="40"/>
    </row>
    <row r="125" ht="13.5" customHeight="1">
      <c r="A125" s="40"/>
      <c r="B125" s="40"/>
      <c r="C125" s="40"/>
      <c r="D125" s="40"/>
      <c r="E125" s="40"/>
      <c r="F125" s="40"/>
    </row>
    <row r="126" ht="13.5" customHeight="1">
      <c r="A126" s="40"/>
      <c r="B126" s="40"/>
      <c r="C126" s="40"/>
      <c r="D126" s="40"/>
      <c r="E126" s="40"/>
      <c r="F126" s="40"/>
    </row>
    <row r="127" ht="13.5" customHeight="1">
      <c r="A127" s="40"/>
      <c r="B127" s="40"/>
      <c r="C127" s="40"/>
      <c r="D127" s="40"/>
      <c r="E127" s="40"/>
      <c r="F127" s="40"/>
    </row>
    <row r="128" ht="13.5" customHeight="1">
      <c r="A128" s="40"/>
      <c r="B128" s="40"/>
      <c r="C128" s="40"/>
      <c r="D128" s="40"/>
      <c r="E128" s="40"/>
      <c r="F128" s="40"/>
    </row>
    <row r="129" ht="13.5" customHeight="1">
      <c r="A129" s="40"/>
      <c r="B129" s="40"/>
      <c r="C129" s="40"/>
      <c r="D129" s="40"/>
      <c r="E129" s="40"/>
      <c r="F129" s="40"/>
    </row>
    <row r="130" ht="13.5" customHeight="1">
      <c r="A130" s="40"/>
      <c r="B130" s="40"/>
      <c r="C130" s="40"/>
      <c r="D130" s="40"/>
      <c r="E130" s="40"/>
      <c r="F130" s="40"/>
    </row>
    <row r="131" ht="13.5" customHeight="1">
      <c r="A131" s="40"/>
      <c r="B131" s="40"/>
      <c r="C131" s="40"/>
      <c r="D131" s="40"/>
      <c r="E131" s="40"/>
      <c r="F131" s="40"/>
    </row>
    <row r="132" ht="13.5" customHeight="1">
      <c r="A132" s="40"/>
      <c r="B132" s="40"/>
      <c r="C132" s="40"/>
      <c r="D132" s="40"/>
      <c r="E132" s="40"/>
      <c r="F132" s="40"/>
    </row>
    <row r="133" ht="13.5" customHeight="1">
      <c r="A133" s="40"/>
      <c r="B133" s="40"/>
      <c r="C133" s="40"/>
      <c r="D133" s="40"/>
      <c r="E133" s="40"/>
      <c r="F133" s="40"/>
    </row>
    <row r="134" ht="13.5" customHeight="1">
      <c r="A134" s="40"/>
      <c r="B134" s="40"/>
      <c r="C134" s="40"/>
      <c r="D134" s="40"/>
      <c r="E134" s="40"/>
      <c r="F134" s="40"/>
    </row>
    <row r="135" ht="13.5" customHeight="1">
      <c r="A135" s="40"/>
      <c r="B135" s="40"/>
      <c r="C135" s="40"/>
      <c r="D135" s="40"/>
      <c r="E135" s="40"/>
      <c r="F135" s="40"/>
    </row>
    <row r="136" ht="13.5" customHeight="1">
      <c r="A136" s="40"/>
      <c r="B136" s="40"/>
      <c r="C136" s="40"/>
      <c r="D136" s="40"/>
      <c r="E136" s="40"/>
      <c r="F136" s="40"/>
    </row>
    <row r="137" ht="13.5" customHeight="1">
      <c r="A137" s="40"/>
      <c r="B137" s="40"/>
      <c r="C137" s="40"/>
      <c r="D137" s="40"/>
      <c r="E137" s="40"/>
      <c r="F137" s="40"/>
    </row>
    <row r="138" ht="13.5" customHeight="1">
      <c r="A138" s="40"/>
      <c r="B138" s="40"/>
      <c r="C138" s="40"/>
      <c r="D138" s="40"/>
      <c r="E138" s="40"/>
      <c r="F138" s="40"/>
    </row>
    <row r="139" ht="13.5" customHeight="1">
      <c r="A139" s="40"/>
      <c r="B139" s="40"/>
      <c r="C139" s="40"/>
      <c r="D139" s="40"/>
      <c r="E139" s="40"/>
      <c r="F139" s="40"/>
    </row>
    <row r="140" ht="13.5" customHeight="1">
      <c r="A140" s="40"/>
      <c r="B140" s="40"/>
      <c r="C140" s="40"/>
      <c r="D140" s="40"/>
      <c r="E140" s="40"/>
      <c r="F140" s="40"/>
    </row>
    <row r="141" ht="13.5" customHeight="1">
      <c r="A141" s="40"/>
      <c r="B141" s="40"/>
      <c r="C141" s="40"/>
      <c r="D141" s="40"/>
      <c r="E141" s="40"/>
      <c r="F141" s="40"/>
    </row>
    <row r="142" ht="13.5" customHeight="1">
      <c r="A142" s="40"/>
      <c r="B142" s="40"/>
      <c r="C142" s="40"/>
      <c r="D142" s="40"/>
      <c r="E142" s="40"/>
      <c r="F142" s="40"/>
    </row>
    <row r="143" ht="13.5" customHeight="1">
      <c r="A143" s="40"/>
      <c r="B143" s="40"/>
      <c r="C143" s="40"/>
      <c r="D143" s="40"/>
      <c r="E143" s="40"/>
      <c r="F143" s="40"/>
    </row>
    <row r="144" ht="13.5" customHeight="1">
      <c r="A144" s="40"/>
      <c r="B144" s="40"/>
      <c r="C144" s="40"/>
      <c r="D144" s="40"/>
      <c r="E144" s="40"/>
      <c r="F144" s="40"/>
    </row>
    <row r="145" ht="13.5" customHeight="1">
      <c r="A145" s="40"/>
      <c r="B145" s="40"/>
      <c r="C145" s="40"/>
      <c r="D145" s="40"/>
      <c r="E145" s="40"/>
      <c r="F145" s="40"/>
    </row>
    <row r="146" ht="13.5" customHeight="1">
      <c r="A146" s="40"/>
      <c r="B146" s="40"/>
      <c r="C146" s="40"/>
      <c r="D146" s="40"/>
      <c r="E146" s="40"/>
      <c r="F146" s="40"/>
    </row>
    <row r="147" ht="13.5" customHeight="1">
      <c r="A147" s="40"/>
      <c r="B147" s="40"/>
      <c r="C147" s="40"/>
      <c r="D147" s="40"/>
      <c r="E147" s="40"/>
      <c r="F147" s="40"/>
    </row>
    <row r="148" ht="13.5" customHeight="1">
      <c r="A148" s="40"/>
      <c r="B148" s="40"/>
      <c r="C148" s="40"/>
      <c r="D148" s="40"/>
      <c r="E148" s="40"/>
      <c r="F148" s="40"/>
    </row>
    <row r="149" ht="13.5" customHeight="1">
      <c r="A149" s="40"/>
      <c r="B149" s="40"/>
      <c r="C149" s="40"/>
      <c r="D149" s="40"/>
      <c r="E149" s="40"/>
      <c r="F149" s="40"/>
    </row>
    <row r="150" ht="13.5" customHeight="1">
      <c r="A150" s="40"/>
      <c r="B150" s="40"/>
      <c r="C150" s="40"/>
      <c r="D150" s="40"/>
      <c r="E150" s="40"/>
      <c r="F150" s="40"/>
    </row>
    <row r="151" ht="13.5" customHeight="1">
      <c r="A151" s="40"/>
      <c r="B151" s="40"/>
      <c r="C151" s="40"/>
      <c r="D151" s="40"/>
      <c r="E151" s="40"/>
      <c r="F151" s="40"/>
    </row>
    <row r="152" ht="13.5" customHeight="1">
      <c r="A152" s="40"/>
      <c r="B152" s="40"/>
      <c r="C152" s="40"/>
      <c r="D152" s="40"/>
      <c r="E152" s="40"/>
      <c r="F152" s="40"/>
    </row>
    <row r="153" ht="13.5" customHeight="1">
      <c r="A153" s="40"/>
      <c r="B153" s="40"/>
      <c r="C153" s="40"/>
      <c r="D153" s="40"/>
      <c r="E153" s="40"/>
      <c r="F153" s="40"/>
    </row>
    <row r="154" ht="13.5" customHeight="1">
      <c r="A154" s="40"/>
      <c r="B154" s="40"/>
      <c r="C154" s="40"/>
      <c r="D154" s="40"/>
      <c r="E154" s="40"/>
      <c r="F154" s="40"/>
    </row>
    <row r="155" ht="13.5" customHeight="1">
      <c r="A155" s="40"/>
      <c r="B155" s="40"/>
      <c r="C155" s="40"/>
      <c r="D155" s="40"/>
      <c r="E155" s="40"/>
      <c r="F155" s="40"/>
    </row>
    <row r="156" ht="13.5" customHeight="1">
      <c r="A156" s="40"/>
      <c r="B156" s="40"/>
      <c r="C156" s="40"/>
      <c r="D156" s="40"/>
      <c r="E156" s="40"/>
      <c r="F156" s="40"/>
    </row>
    <row r="157" ht="13.5" customHeight="1">
      <c r="A157" s="40"/>
      <c r="B157" s="40"/>
      <c r="C157" s="40"/>
      <c r="D157" s="40"/>
      <c r="E157" s="40"/>
      <c r="F157" s="40"/>
    </row>
    <row r="158" ht="13.5" customHeight="1">
      <c r="A158" s="40"/>
      <c r="B158" s="40"/>
      <c r="C158" s="40"/>
      <c r="D158" s="40"/>
      <c r="E158" s="40"/>
      <c r="F158" s="40"/>
    </row>
    <row r="159" ht="13.5" customHeight="1">
      <c r="A159" s="40"/>
      <c r="B159" s="40"/>
      <c r="C159" s="40"/>
      <c r="D159" s="40"/>
      <c r="E159" s="40"/>
      <c r="F159" s="40"/>
    </row>
    <row r="160" ht="13.5" customHeight="1">
      <c r="A160" s="40"/>
      <c r="B160" s="40"/>
      <c r="C160" s="40"/>
      <c r="D160" s="40"/>
      <c r="E160" s="40"/>
      <c r="F160" s="40"/>
    </row>
    <row r="161" ht="13.5" customHeight="1">
      <c r="A161" s="40"/>
      <c r="B161" s="40"/>
      <c r="C161" s="40"/>
      <c r="D161" s="40"/>
      <c r="E161" s="40"/>
      <c r="F161" s="40"/>
    </row>
    <row r="162" ht="13.5" customHeight="1">
      <c r="A162" s="40"/>
      <c r="B162" s="40"/>
      <c r="C162" s="40"/>
      <c r="D162" s="40"/>
      <c r="E162" s="40"/>
      <c r="F162" s="40"/>
    </row>
    <row r="163" ht="13.5" customHeight="1">
      <c r="A163" s="40"/>
      <c r="B163" s="40"/>
      <c r="C163" s="40"/>
      <c r="D163" s="40"/>
      <c r="E163" s="40"/>
      <c r="F163" s="40"/>
    </row>
    <row r="164" ht="13.5" customHeight="1">
      <c r="A164" s="40"/>
      <c r="B164" s="40"/>
      <c r="C164" s="40"/>
      <c r="D164" s="40"/>
      <c r="E164" s="40"/>
      <c r="F164" s="40"/>
    </row>
    <row r="165" ht="13.5" customHeight="1">
      <c r="A165" s="40"/>
      <c r="B165" s="40"/>
      <c r="C165" s="40"/>
      <c r="D165" s="40"/>
      <c r="E165" s="40"/>
      <c r="F165" s="40"/>
    </row>
    <row r="166" ht="13.5" customHeight="1">
      <c r="A166" s="40"/>
      <c r="B166" s="40"/>
      <c r="C166" s="40"/>
      <c r="D166" s="40"/>
      <c r="E166" s="40"/>
      <c r="F166" s="40"/>
    </row>
    <row r="167" ht="13.5" customHeight="1">
      <c r="A167" s="40"/>
      <c r="B167" s="40"/>
      <c r="C167" s="40"/>
      <c r="D167" s="40"/>
      <c r="E167" s="40"/>
      <c r="F167" s="40"/>
    </row>
    <row r="168" ht="13.5" customHeight="1">
      <c r="A168" s="40"/>
      <c r="B168" s="40"/>
      <c r="C168" s="40"/>
      <c r="D168" s="40"/>
      <c r="E168" s="40"/>
      <c r="F168" s="40"/>
    </row>
    <row r="169" ht="13.5" customHeight="1">
      <c r="A169" s="40"/>
      <c r="B169" s="40"/>
      <c r="C169" s="40"/>
      <c r="D169" s="40"/>
      <c r="E169" s="40"/>
      <c r="F169" s="40"/>
    </row>
    <row r="170" ht="13.5" customHeight="1">
      <c r="A170" s="40"/>
      <c r="B170" s="40"/>
      <c r="C170" s="40"/>
      <c r="D170" s="40"/>
      <c r="E170" s="40"/>
      <c r="F170" s="40"/>
    </row>
    <row r="171" ht="13.5" customHeight="1">
      <c r="A171" s="40"/>
      <c r="B171" s="40"/>
      <c r="C171" s="40"/>
      <c r="D171" s="40"/>
      <c r="E171" s="40"/>
      <c r="F171" s="40"/>
    </row>
    <row r="172" ht="13.5" customHeight="1">
      <c r="A172" s="40"/>
      <c r="B172" s="40"/>
      <c r="C172" s="40"/>
      <c r="D172" s="40"/>
      <c r="E172" s="40"/>
      <c r="F172" s="40"/>
    </row>
    <row r="173" ht="13.5" customHeight="1">
      <c r="A173" s="40"/>
      <c r="B173" s="40"/>
      <c r="C173" s="40"/>
      <c r="D173" s="40"/>
      <c r="E173" s="40"/>
      <c r="F173" s="40"/>
    </row>
    <row r="174" ht="13.5" customHeight="1">
      <c r="A174" s="40"/>
      <c r="B174" s="40"/>
      <c r="C174" s="40"/>
      <c r="D174" s="40"/>
      <c r="E174" s="40"/>
      <c r="F174" s="40"/>
    </row>
    <row r="175" ht="13.5" customHeight="1">
      <c r="A175" s="40"/>
      <c r="B175" s="40"/>
      <c r="C175" s="40"/>
      <c r="D175" s="40"/>
      <c r="E175" s="40"/>
      <c r="F175" s="40"/>
    </row>
    <row r="176" ht="13.5" customHeight="1">
      <c r="A176" s="40"/>
      <c r="B176" s="40"/>
      <c r="C176" s="40"/>
      <c r="D176" s="40"/>
      <c r="E176" s="40"/>
      <c r="F176" s="40"/>
    </row>
    <row r="177" ht="13.5" customHeight="1">
      <c r="A177" s="40"/>
      <c r="B177" s="40"/>
      <c r="C177" s="40"/>
      <c r="D177" s="40"/>
      <c r="E177" s="40"/>
      <c r="F177" s="40"/>
    </row>
    <row r="178" ht="13.5" customHeight="1">
      <c r="A178" s="40"/>
      <c r="B178" s="40"/>
      <c r="C178" s="40"/>
      <c r="D178" s="40"/>
      <c r="E178" s="40"/>
      <c r="F178" s="40"/>
    </row>
    <row r="179" ht="13.5" customHeight="1">
      <c r="A179" s="40"/>
      <c r="B179" s="40"/>
      <c r="C179" s="40"/>
      <c r="D179" s="40"/>
      <c r="E179" s="40"/>
      <c r="F179" s="40"/>
    </row>
    <row r="180" ht="13.5" customHeight="1">
      <c r="A180" s="40"/>
      <c r="B180" s="40"/>
      <c r="C180" s="40"/>
      <c r="D180" s="40"/>
      <c r="E180" s="40"/>
      <c r="F180" s="40"/>
    </row>
    <row r="181" ht="13.5" customHeight="1">
      <c r="A181" s="40"/>
      <c r="B181" s="40"/>
      <c r="C181" s="40"/>
      <c r="D181" s="40"/>
      <c r="E181" s="40"/>
      <c r="F181" s="40"/>
    </row>
    <row r="182" ht="13.5" customHeight="1">
      <c r="A182" s="40"/>
      <c r="B182" s="40"/>
      <c r="C182" s="40"/>
      <c r="D182" s="40"/>
      <c r="E182" s="40"/>
      <c r="F182" s="40"/>
    </row>
    <row r="183" ht="13.5" customHeight="1">
      <c r="A183" s="40"/>
      <c r="B183" s="40"/>
      <c r="C183" s="40"/>
      <c r="D183" s="40"/>
      <c r="E183" s="40"/>
      <c r="F183" s="40"/>
    </row>
    <row r="184" ht="13.5" customHeight="1">
      <c r="A184" s="40"/>
      <c r="B184" s="40"/>
      <c r="C184" s="40"/>
      <c r="D184" s="40"/>
      <c r="E184" s="40"/>
      <c r="F184" s="40"/>
    </row>
    <row r="185" ht="13.5" customHeight="1">
      <c r="A185" s="40"/>
      <c r="B185" s="40"/>
      <c r="C185" s="40"/>
      <c r="D185" s="40"/>
      <c r="E185" s="40"/>
      <c r="F185" s="40"/>
    </row>
    <row r="186" ht="13.5" customHeight="1">
      <c r="A186" s="40"/>
      <c r="B186" s="40"/>
      <c r="C186" s="40"/>
      <c r="D186" s="40"/>
      <c r="E186" s="40"/>
      <c r="F186" s="40"/>
    </row>
    <row r="187" ht="13.5" customHeight="1">
      <c r="A187" s="40"/>
      <c r="B187" s="40"/>
      <c r="C187" s="40"/>
      <c r="D187" s="40"/>
      <c r="E187" s="40"/>
      <c r="F187" s="40"/>
    </row>
    <row r="188" ht="13.5" customHeight="1">
      <c r="A188" s="40"/>
      <c r="B188" s="40"/>
      <c r="C188" s="40"/>
      <c r="D188" s="40"/>
      <c r="E188" s="40"/>
      <c r="F188" s="40"/>
    </row>
    <row r="189" ht="13.5" customHeight="1">
      <c r="A189" s="40"/>
      <c r="B189" s="40"/>
      <c r="C189" s="40"/>
      <c r="D189" s="40"/>
      <c r="E189" s="40"/>
      <c r="F189" s="40"/>
    </row>
    <row r="190" ht="13.5" customHeight="1">
      <c r="A190" s="40"/>
      <c r="B190" s="40"/>
      <c r="C190" s="40"/>
      <c r="D190" s="40"/>
      <c r="E190" s="40"/>
      <c r="F190" s="40"/>
    </row>
    <row r="191" ht="13.5" customHeight="1">
      <c r="A191" s="40"/>
      <c r="B191" s="40"/>
      <c r="C191" s="40"/>
      <c r="D191" s="40"/>
      <c r="E191" s="40"/>
      <c r="F191" s="40"/>
    </row>
    <row r="192" ht="13.5" customHeight="1">
      <c r="A192" s="40"/>
      <c r="B192" s="40"/>
      <c r="C192" s="40"/>
      <c r="D192" s="40"/>
      <c r="E192" s="40"/>
      <c r="F192" s="40"/>
    </row>
    <row r="193" ht="13.5" customHeight="1">
      <c r="A193" s="40"/>
      <c r="B193" s="40"/>
      <c r="C193" s="40"/>
      <c r="D193" s="40"/>
      <c r="E193" s="40"/>
      <c r="F193" s="40"/>
    </row>
    <row r="194" ht="13.5" customHeight="1">
      <c r="A194" s="40"/>
      <c r="B194" s="40"/>
      <c r="C194" s="40"/>
      <c r="D194" s="40"/>
      <c r="E194" s="40"/>
      <c r="F194" s="40"/>
    </row>
    <row r="195" ht="13.5" customHeight="1">
      <c r="A195" s="40"/>
      <c r="B195" s="40"/>
      <c r="C195" s="40"/>
      <c r="D195" s="40"/>
      <c r="E195" s="40"/>
      <c r="F195" s="40"/>
    </row>
    <row r="196" ht="13.5" customHeight="1">
      <c r="A196" s="40"/>
      <c r="B196" s="40"/>
      <c r="C196" s="40"/>
      <c r="D196" s="40"/>
      <c r="E196" s="40"/>
      <c r="F196" s="40"/>
    </row>
    <row r="197" ht="13.5" customHeight="1">
      <c r="A197" s="40"/>
      <c r="B197" s="40"/>
      <c r="C197" s="40"/>
      <c r="D197" s="40"/>
      <c r="E197" s="40"/>
      <c r="F197" s="40"/>
    </row>
    <row r="198" ht="13.5" customHeight="1">
      <c r="A198" s="40"/>
      <c r="B198" s="40"/>
      <c r="C198" s="40"/>
      <c r="D198" s="40"/>
      <c r="E198" s="40"/>
      <c r="F198" s="40"/>
    </row>
    <row r="199" ht="13.5" customHeight="1">
      <c r="A199" s="40"/>
      <c r="B199" s="40"/>
      <c r="C199" s="40"/>
      <c r="D199" s="40"/>
      <c r="E199" s="40"/>
      <c r="F199" s="40"/>
    </row>
    <row r="200" ht="13.5" customHeight="1">
      <c r="A200" s="40"/>
      <c r="B200" s="40"/>
      <c r="C200" s="40"/>
      <c r="D200" s="40"/>
      <c r="E200" s="40"/>
      <c r="F200" s="40"/>
    </row>
    <row r="201" ht="13.5" customHeight="1">
      <c r="A201" s="40"/>
      <c r="B201" s="40"/>
      <c r="C201" s="40"/>
      <c r="D201" s="40"/>
      <c r="E201" s="40"/>
      <c r="F201" s="40"/>
    </row>
    <row r="202" ht="13.5" customHeight="1">
      <c r="A202" s="40"/>
      <c r="B202" s="40"/>
      <c r="C202" s="40"/>
      <c r="D202" s="40"/>
      <c r="E202" s="40"/>
      <c r="F202" s="40"/>
    </row>
    <row r="203" ht="13.5" customHeight="1">
      <c r="A203" s="40"/>
      <c r="B203" s="40"/>
      <c r="C203" s="40"/>
      <c r="D203" s="40"/>
      <c r="E203" s="40"/>
      <c r="F203" s="40"/>
    </row>
    <row r="204" ht="13.5" customHeight="1">
      <c r="A204" s="40"/>
      <c r="B204" s="40"/>
      <c r="C204" s="40"/>
      <c r="D204" s="40"/>
      <c r="E204" s="40"/>
      <c r="F204" s="40"/>
    </row>
    <row r="205" ht="13.5" customHeight="1">
      <c r="A205" s="40"/>
      <c r="B205" s="40"/>
      <c r="C205" s="40"/>
      <c r="D205" s="40"/>
      <c r="E205" s="40"/>
      <c r="F205" s="40"/>
    </row>
    <row r="206" ht="13.5" customHeight="1">
      <c r="A206" s="40"/>
      <c r="B206" s="40"/>
      <c r="C206" s="40"/>
      <c r="D206" s="40"/>
      <c r="E206" s="40"/>
      <c r="F206" s="40"/>
    </row>
    <row r="207" ht="13.5" customHeight="1">
      <c r="A207" s="40"/>
      <c r="B207" s="40"/>
      <c r="C207" s="40"/>
      <c r="D207" s="40"/>
      <c r="E207" s="40"/>
      <c r="F207" s="40"/>
    </row>
    <row r="208" ht="13.5" customHeight="1">
      <c r="A208" s="40"/>
      <c r="B208" s="40"/>
      <c r="C208" s="40"/>
      <c r="D208" s="40"/>
      <c r="E208" s="40"/>
      <c r="F208" s="40"/>
    </row>
    <row r="209" ht="13.5" customHeight="1">
      <c r="A209" s="40"/>
      <c r="B209" s="40"/>
      <c r="C209" s="40"/>
      <c r="D209" s="40"/>
      <c r="E209" s="40"/>
      <c r="F209" s="40"/>
    </row>
    <row r="210" ht="13.5" customHeight="1">
      <c r="A210" s="40"/>
      <c r="B210" s="40"/>
      <c r="C210" s="40"/>
      <c r="D210" s="40"/>
      <c r="E210" s="40"/>
      <c r="F210" s="40"/>
    </row>
    <row r="211" ht="13.5" customHeight="1">
      <c r="A211" s="40"/>
      <c r="B211" s="40"/>
      <c r="C211" s="40"/>
      <c r="D211" s="40"/>
      <c r="E211" s="40"/>
      <c r="F211" s="40"/>
    </row>
    <row r="212" ht="13.5" customHeight="1">
      <c r="A212" s="40"/>
      <c r="B212" s="40"/>
      <c r="C212" s="40"/>
      <c r="D212" s="40"/>
      <c r="E212" s="40"/>
      <c r="F212" s="40"/>
    </row>
    <row r="213" ht="13.5" customHeight="1">
      <c r="A213" s="40"/>
      <c r="B213" s="40"/>
      <c r="C213" s="40"/>
      <c r="D213" s="40"/>
      <c r="E213" s="40"/>
      <c r="F213" s="40"/>
    </row>
    <row r="214" ht="13.5" customHeight="1">
      <c r="A214" s="40"/>
      <c r="B214" s="40"/>
      <c r="C214" s="40"/>
      <c r="D214" s="40"/>
      <c r="E214" s="40"/>
      <c r="F214" s="40"/>
    </row>
    <row r="215" ht="13.5" customHeight="1">
      <c r="A215" s="40"/>
      <c r="B215" s="40"/>
      <c r="C215" s="40"/>
      <c r="D215" s="40"/>
      <c r="E215" s="40"/>
      <c r="F215" s="40"/>
    </row>
    <row r="216" ht="13.5" customHeight="1">
      <c r="A216" s="40"/>
      <c r="B216" s="40"/>
      <c r="C216" s="40"/>
      <c r="D216" s="40"/>
      <c r="E216" s="40"/>
      <c r="F216" s="40"/>
    </row>
    <row r="217" ht="13.5" customHeight="1">
      <c r="A217" s="40"/>
      <c r="B217" s="40"/>
      <c r="C217" s="40"/>
      <c r="D217" s="40"/>
      <c r="E217" s="40"/>
      <c r="F217" s="40"/>
    </row>
    <row r="218" ht="13.5" customHeight="1">
      <c r="A218" s="40"/>
      <c r="B218" s="40"/>
      <c r="C218" s="40"/>
      <c r="D218" s="40"/>
      <c r="E218" s="40"/>
      <c r="F218" s="40"/>
    </row>
    <row r="219" ht="13.5" customHeight="1">
      <c r="A219" s="40"/>
      <c r="B219" s="40"/>
      <c r="C219" s="40"/>
      <c r="D219" s="40"/>
      <c r="E219" s="40"/>
      <c r="F219" s="40"/>
    </row>
    <row r="220" ht="13.5" customHeight="1">
      <c r="A220" s="40"/>
      <c r="B220" s="40"/>
      <c r="C220" s="40"/>
      <c r="D220" s="40"/>
      <c r="E220" s="40"/>
      <c r="F220" s="40"/>
    </row>
    <row r="221" ht="13.5" customHeight="1">
      <c r="A221" s="40"/>
      <c r="B221" s="40"/>
      <c r="C221" s="40"/>
      <c r="D221" s="40"/>
      <c r="E221" s="40"/>
      <c r="F221" s="40"/>
    </row>
    <row r="222" ht="13.5" customHeight="1">
      <c r="A222" s="40"/>
      <c r="B222" s="40"/>
      <c r="C222" s="40"/>
      <c r="D222" s="40"/>
      <c r="E222" s="40"/>
      <c r="F222" s="40"/>
    </row>
    <row r="223" ht="13.5" customHeight="1">
      <c r="A223" s="40"/>
      <c r="B223" s="40"/>
      <c r="C223" s="40"/>
      <c r="D223" s="40"/>
      <c r="E223" s="40"/>
      <c r="F223" s="40"/>
    </row>
    <row r="224" ht="13.5" customHeight="1">
      <c r="A224" s="40"/>
      <c r="B224" s="40"/>
      <c r="C224" s="40"/>
      <c r="D224" s="40"/>
      <c r="E224" s="40"/>
      <c r="F224" s="40"/>
    </row>
    <row r="225" ht="13.5" customHeight="1">
      <c r="A225" s="40"/>
      <c r="B225" s="40"/>
      <c r="C225" s="40"/>
      <c r="D225" s="40"/>
      <c r="E225" s="40"/>
      <c r="F225" s="40"/>
    </row>
    <row r="226" ht="13.5" customHeight="1">
      <c r="A226" s="40"/>
      <c r="B226" s="40"/>
      <c r="C226" s="40"/>
      <c r="D226" s="40"/>
      <c r="E226" s="40"/>
      <c r="F226" s="40"/>
    </row>
    <row r="227" ht="13.5" customHeight="1">
      <c r="A227" s="40"/>
      <c r="B227" s="40"/>
      <c r="C227" s="40"/>
      <c r="D227" s="40"/>
      <c r="E227" s="40"/>
      <c r="F227" s="40"/>
    </row>
    <row r="228" ht="13.5" customHeight="1">
      <c r="A228" s="40"/>
      <c r="B228" s="40"/>
      <c r="C228" s="40"/>
      <c r="D228" s="40"/>
      <c r="E228" s="40"/>
      <c r="F228" s="40"/>
    </row>
    <row r="229" ht="13.5" customHeight="1">
      <c r="A229" s="40"/>
      <c r="B229" s="40"/>
      <c r="C229" s="40"/>
      <c r="D229" s="40"/>
      <c r="E229" s="40"/>
      <c r="F229" s="40"/>
    </row>
    <row r="230" ht="13.5" customHeight="1">
      <c r="A230" s="40"/>
      <c r="B230" s="40"/>
      <c r="C230" s="40"/>
      <c r="D230" s="40"/>
      <c r="E230" s="40"/>
      <c r="F230" s="40"/>
    </row>
    <row r="231" ht="13.5" customHeight="1">
      <c r="A231" s="40"/>
      <c r="B231" s="40"/>
      <c r="C231" s="40"/>
      <c r="D231" s="40"/>
      <c r="E231" s="40"/>
      <c r="F231" s="40"/>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4.63"/>
    <col customWidth="1" min="2" max="2" width="11.5"/>
    <col customWidth="1" min="3" max="3" width="20.63"/>
    <col customWidth="1" min="4" max="19" width="11.5"/>
    <col customWidth="1" min="20" max="20" width="4.63"/>
    <col customWidth="1" min="21" max="21" width="11.5"/>
    <col customWidth="1" min="22" max="22" width="20.63"/>
    <col customWidth="1" min="23" max="37" width="11.5"/>
  </cols>
  <sheetData>
    <row r="1" ht="13.5" customHeight="1">
      <c r="A1" s="5"/>
      <c r="B1" s="40"/>
      <c r="C1" s="40"/>
      <c r="D1" s="40"/>
      <c r="E1" s="40"/>
      <c r="F1" s="40"/>
      <c r="G1" s="40"/>
      <c r="H1" s="40"/>
      <c r="I1" s="40"/>
      <c r="J1" s="40"/>
      <c r="K1" s="40"/>
      <c r="L1" s="40"/>
      <c r="M1" s="40"/>
      <c r="N1" s="40"/>
      <c r="O1" s="40"/>
      <c r="P1" s="40"/>
      <c r="Q1" s="40"/>
      <c r="R1" s="40"/>
      <c r="S1" s="40"/>
      <c r="T1" s="5"/>
      <c r="U1" s="40"/>
      <c r="V1" s="40"/>
      <c r="W1" s="40"/>
      <c r="X1" s="40"/>
      <c r="Y1" s="40"/>
      <c r="Z1" s="40"/>
      <c r="AA1" s="40"/>
      <c r="AB1" s="40"/>
      <c r="AC1" s="40"/>
      <c r="AD1" s="40"/>
      <c r="AE1" s="40"/>
      <c r="AF1" s="40"/>
      <c r="AG1" s="40"/>
      <c r="AH1" s="40"/>
      <c r="AI1" s="40"/>
      <c r="AJ1" s="40"/>
      <c r="AK1" s="40"/>
    </row>
    <row r="2" ht="13.5" customHeight="1">
      <c r="A2" s="5"/>
      <c r="B2" s="40"/>
      <c r="C2" s="518" t="s">
        <v>137</v>
      </c>
      <c r="D2" s="40"/>
      <c r="E2" s="40"/>
      <c r="F2" s="40"/>
      <c r="G2" s="40"/>
      <c r="H2" s="40"/>
      <c r="I2" s="40"/>
      <c r="J2" s="40"/>
      <c r="K2" s="40"/>
      <c r="L2" s="40"/>
      <c r="M2" s="40"/>
      <c r="N2" s="40"/>
      <c r="O2" s="40"/>
      <c r="P2" s="40"/>
      <c r="Q2" s="40"/>
      <c r="R2" s="40"/>
      <c r="S2" s="40"/>
      <c r="T2" s="5"/>
      <c r="U2" s="40"/>
      <c r="V2" s="518" t="s">
        <v>137</v>
      </c>
      <c r="W2" s="40"/>
      <c r="X2" s="40"/>
      <c r="Y2" s="40"/>
      <c r="Z2" s="40"/>
      <c r="AA2" s="40"/>
      <c r="AB2" s="40"/>
      <c r="AC2" s="40"/>
      <c r="AD2" s="40"/>
      <c r="AE2" s="40"/>
      <c r="AF2" s="40"/>
      <c r="AG2" s="40"/>
      <c r="AH2" s="40"/>
      <c r="AI2" s="40"/>
      <c r="AJ2" s="40"/>
      <c r="AK2" s="40"/>
    </row>
    <row r="3" ht="13.5" customHeight="1">
      <c r="A3" s="5"/>
      <c r="B3" s="40"/>
      <c r="C3" s="40" t="s">
        <v>422</v>
      </c>
      <c r="D3" s="40">
        <f>MAX(Score!A42,Score!T42)</f>
        <v>22</v>
      </c>
      <c r="E3" s="40"/>
      <c r="F3" s="40"/>
      <c r="G3" s="40"/>
      <c r="H3" s="40"/>
      <c r="I3" s="40"/>
      <c r="J3" s="40"/>
      <c r="K3" s="40"/>
      <c r="L3" s="40"/>
      <c r="M3" s="40"/>
      <c r="N3" s="40"/>
      <c r="O3" s="40"/>
      <c r="P3" s="40"/>
      <c r="Q3" s="40"/>
      <c r="R3" s="40"/>
      <c r="S3" s="40"/>
      <c r="T3" s="5"/>
      <c r="U3" s="40"/>
      <c r="V3" s="40" t="s">
        <v>422</v>
      </c>
      <c r="W3" s="40">
        <f>D3</f>
        <v>22</v>
      </c>
      <c r="X3" s="40"/>
      <c r="Y3" s="40"/>
      <c r="Z3" s="40"/>
      <c r="AA3" s="40"/>
      <c r="AB3" s="40"/>
      <c r="AC3" s="40"/>
      <c r="AD3" s="40"/>
      <c r="AE3" s="40"/>
      <c r="AF3" s="40"/>
      <c r="AG3" s="40"/>
      <c r="AH3" s="40"/>
      <c r="AI3" s="40"/>
      <c r="AJ3" s="40"/>
      <c r="AK3" s="40"/>
    </row>
    <row r="4" ht="13.5" customHeight="1">
      <c r="A4" s="5"/>
      <c r="B4" s="40"/>
      <c r="C4" s="40" t="s">
        <v>423</v>
      </c>
      <c r="D4" s="40">
        <f>SK!H79</f>
        <v>11</v>
      </c>
      <c r="E4" s="40"/>
      <c r="F4" s="40"/>
      <c r="G4" s="40"/>
      <c r="H4" s="40"/>
      <c r="I4" s="40"/>
      <c r="J4" s="40"/>
      <c r="K4" s="40"/>
      <c r="L4" s="40"/>
      <c r="M4" s="40"/>
      <c r="N4" s="40"/>
      <c r="O4" s="40"/>
      <c r="P4" s="40"/>
      <c r="Q4" s="40"/>
      <c r="R4" s="40"/>
      <c r="S4" s="40"/>
      <c r="T4" s="5"/>
      <c r="U4" s="40"/>
      <c r="V4" s="40" t="s">
        <v>424</v>
      </c>
      <c r="W4" s="40">
        <f>SK!X79</f>
        <v>10</v>
      </c>
      <c r="X4" s="40"/>
      <c r="Y4" s="40"/>
      <c r="Z4" s="40"/>
      <c r="AA4" s="40"/>
      <c r="AB4" s="40"/>
      <c r="AC4" s="40"/>
      <c r="AD4" s="40"/>
      <c r="AE4" s="40"/>
      <c r="AF4" s="40"/>
      <c r="AG4" s="40"/>
      <c r="AH4" s="40"/>
      <c r="AI4" s="40"/>
      <c r="AJ4" s="40"/>
      <c r="AK4" s="40"/>
    </row>
    <row r="5" ht="13.5" customHeight="1">
      <c r="A5" s="5"/>
      <c r="B5" s="40"/>
      <c r="C5" s="40" t="s">
        <v>425</v>
      </c>
      <c r="D5" s="40">
        <f>COUNTIF(Q9:Q28,"&gt;0")</f>
        <v>15</v>
      </c>
      <c r="E5" s="40"/>
      <c r="F5" s="40"/>
      <c r="G5" s="40"/>
      <c r="H5" s="40"/>
      <c r="I5" s="40"/>
      <c r="J5" s="40"/>
      <c r="K5" s="40"/>
      <c r="L5" s="40"/>
      <c r="M5" s="40"/>
      <c r="N5" s="40"/>
      <c r="O5" s="40"/>
      <c r="P5" s="40"/>
      <c r="Q5" s="40"/>
      <c r="R5" s="40"/>
      <c r="S5" s="40"/>
      <c r="T5" s="5"/>
      <c r="U5" s="40"/>
      <c r="V5" s="40" t="s">
        <v>426</v>
      </c>
      <c r="W5" s="40">
        <f>COUNTIF(AJ9:AJ28,"&gt;0")</f>
        <v>12</v>
      </c>
      <c r="X5" s="40"/>
      <c r="Y5" s="40"/>
      <c r="Z5" s="40"/>
      <c r="AA5" s="40"/>
      <c r="AB5" s="40"/>
      <c r="AC5" s="40"/>
      <c r="AD5" s="40"/>
      <c r="AE5" s="40"/>
      <c r="AF5" s="40"/>
      <c r="AG5" s="40"/>
      <c r="AH5" s="40"/>
      <c r="AI5" s="40"/>
      <c r="AJ5" s="40"/>
      <c r="AK5" s="40"/>
    </row>
    <row r="6" ht="13.5" customHeight="1">
      <c r="A6" s="5"/>
      <c r="B6" s="40"/>
      <c r="C6" s="40"/>
      <c r="D6" s="40"/>
      <c r="E6" s="40"/>
      <c r="F6" s="40"/>
      <c r="G6" s="40"/>
      <c r="H6" s="40"/>
      <c r="I6" s="40"/>
      <c r="J6" s="40"/>
      <c r="K6" s="40"/>
      <c r="L6" s="40"/>
      <c r="M6" s="40"/>
      <c r="N6" s="40"/>
      <c r="O6" s="40"/>
      <c r="P6" s="40"/>
      <c r="Q6" s="40"/>
      <c r="R6" s="40"/>
      <c r="S6" s="40"/>
      <c r="T6" s="5"/>
      <c r="U6" s="40"/>
      <c r="V6" s="40"/>
      <c r="W6" s="40"/>
      <c r="X6" s="40"/>
      <c r="Y6" s="40"/>
      <c r="Z6" s="40"/>
      <c r="AA6" s="40"/>
      <c r="AB6" s="40"/>
      <c r="AC6" s="40"/>
      <c r="AD6" s="40"/>
      <c r="AE6" s="40"/>
      <c r="AF6" s="40"/>
      <c r="AG6" s="40"/>
      <c r="AH6" s="40"/>
      <c r="AI6" s="40"/>
      <c r="AJ6" s="40"/>
      <c r="AK6" s="40"/>
    </row>
    <row r="7" ht="13.5" customHeight="1">
      <c r="A7" s="854" t="s">
        <v>427</v>
      </c>
      <c r="B7" s="8"/>
      <c r="C7" s="8"/>
      <c r="D7" s="855"/>
      <c r="E7" s="855"/>
      <c r="F7" s="855"/>
      <c r="G7" s="855"/>
      <c r="H7" s="855"/>
      <c r="I7" s="855"/>
      <c r="J7" s="855"/>
      <c r="K7" s="855"/>
      <c r="L7" s="855"/>
      <c r="M7" s="855"/>
      <c r="N7" s="855"/>
      <c r="O7" s="855"/>
      <c r="P7" s="855"/>
      <c r="Q7" s="855"/>
      <c r="R7" s="855"/>
      <c r="S7" s="40"/>
      <c r="T7" s="854" t="s">
        <v>427</v>
      </c>
      <c r="U7" s="8"/>
      <c r="V7" s="8"/>
      <c r="W7" s="855"/>
      <c r="X7" s="855"/>
      <c r="Y7" s="855"/>
      <c r="Z7" s="855"/>
      <c r="AA7" s="855"/>
      <c r="AB7" s="855"/>
      <c r="AC7" s="855"/>
      <c r="AD7" s="855"/>
      <c r="AE7" s="855"/>
      <c r="AF7" s="855"/>
      <c r="AG7" s="855"/>
      <c r="AH7" s="855"/>
      <c r="AI7" s="855"/>
      <c r="AJ7" s="855"/>
      <c r="AK7" s="855"/>
    </row>
    <row r="8" ht="13.5" customHeight="1">
      <c r="A8" s="856">
        <v>0.0</v>
      </c>
      <c r="B8" s="856" t="s">
        <v>428</v>
      </c>
      <c r="C8" s="856" t="s">
        <v>429</v>
      </c>
      <c r="D8" s="856" t="s">
        <v>286</v>
      </c>
      <c r="E8" s="857" t="s">
        <v>430</v>
      </c>
      <c r="F8" s="858" t="s">
        <v>287</v>
      </c>
      <c r="G8" s="858" t="s">
        <v>287</v>
      </c>
      <c r="H8" s="858" t="s">
        <v>287</v>
      </c>
      <c r="I8" s="858" t="s">
        <v>287</v>
      </c>
      <c r="J8" s="856" t="s">
        <v>431</v>
      </c>
      <c r="K8" s="857" t="s">
        <v>432</v>
      </c>
      <c r="L8" s="856" t="s">
        <v>433</v>
      </c>
      <c r="M8" s="857" t="s">
        <v>434</v>
      </c>
      <c r="N8" s="859" t="s">
        <v>435</v>
      </c>
      <c r="O8" s="856" t="s">
        <v>284</v>
      </c>
      <c r="P8" s="857" t="s">
        <v>436</v>
      </c>
      <c r="Q8" s="856" t="s">
        <v>402</v>
      </c>
      <c r="R8" s="857" t="s">
        <v>437</v>
      </c>
      <c r="S8" s="5"/>
      <c r="T8" s="856">
        <v>0.0</v>
      </c>
      <c r="U8" s="856" t="s">
        <v>428</v>
      </c>
      <c r="V8" s="856" t="s">
        <v>429</v>
      </c>
      <c r="W8" s="856" t="s">
        <v>286</v>
      </c>
      <c r="X8" s="857" t="s">
        <v>430</v>
      </c>
      <c r="Y8" s="858" t="s">
        <v>287</v>
      </c>
      <c r="Z8" s="858" t="s">
        <v>287</v>
      </c>
      <c r="AA8" s="858" t="s">
        <v>287</v>
      </c>
      <c r="AB8" s="858" t="s">
        <v>287</v>
      </c>
      <c r="AC8" s="856" t="s">
        <v>431</v>
      </c>
      <c r="AD8" s="857" t="s">
        <v>432</v>
      </c>
      <c r="AE8" s="856" t="s">
        <v>433</v>
      </c>
      <c r="AF8" s="857" t="s">
        <v>434</v>
      </c>
      <c r="AG8" s="859" t="s">
        <v>435</v>
      </c>
      <c r="AH8" s="856" t="s">
        <v>284</v>
      </c>
      <c r="AI8" s="857" t="s">
        <v>436</v>
      </c>
      <c r="AJ8" s="856" t="s">
        <v>402</v>
      </c>
      <c r="AK8" s="857" t="s">
        <v>437</v>
      </c>
    </row>
    <row r="9" ht="13.5" customHeight="1">
      <c r="A9" s="5">
        <f t="shared" ref="A9:A28" si="1">A8+1</f>
        <v>1</v>
      </c>
      <c r="B9" s="860" t="str">
        <f>IF(ISBLANK(IGRF!B14),"",IGRF!B14)</f>
        <v>112*</v>
      </c>
      <c r="C9" s="860" t="str">
        <f>IF(ISBLANK(IGRF!C14),"",IGRF!C14)</f>
        <v>Whoopsie Daisy</v>
      </c>
      <c r="D9" s="40">
        <f>IF($B9="","",SUMPRODUCT(--(Lineups!$G$4:$G$41=$B9),--(Lineups!$B$4:$B$41="")))</f>
        <v>0</v>
      </c>
      <c r="E9" s="861">
        <f t="shared" ref="E9:E28" si="2">IF($B9="","",IF($D$3=0,"",D9/$D$3))</f>
        <v>0</v>
      </c>
      <c r="F9" s="862">
        <f>IF($B9="","",SUMPRODUCT(--(Lineups!$G$4:$G$41=$B9),--(Lineups!$B$4:$B$41="X")))</f>
        <v>0</v>
      </c>
      <c r="G9" s="862">
        <f>IF($B9="","",SUMPRODUCT(--(Lineups!K$4:K$41=$B9),--(Lineups!A$4:A$41&lt;&gt;"SP")))</f>
        <v>0</v>
      </c>
      <c r="H9" s="862">
        <f>IF($B9="","",SUMPRODUCT(--(Lineups!O$4:O$41=$B9),--(Lineups!A$4:A$41&lt;&gt;"SP")))</f>
        <v>0</v>
      </c>
      <c r="I9" s="862">
        <f>IF($B9="","",SUMPRODUCT(--(Lineups!S$4:S$41=$B9),--(Lineups!A$4:A$41&lt;&gt;"SP")))</f>
        <v>0</v>
      </c>
      <c r="J9" s="40">
        <f t="shared" ref="J9:J28" si="3">IF(B9="","",SUM(F9:I9))</f>
        <v>0</v>
      </c>
      <c r="K9" s="861">
        <f t="shared" ref="K9:K28" si="4">IF($B9="","",IF($D$3=0,"",J9/$D$3))</f>
        <v>0</v>
      </c>
      <c r="L9" s="40">
        <f t="shared" ref="L9:L28" si="5">IF(B9="","",SUM(D9,J9))</f>
        <v>0</v>
      </c>
      <c r="M9" s="861">
        <f t="shared" ref="M9:M28" si="6">IF($B9="","",IF($D$3=0,"",L9/$D$3))</f>
        <v>0</v>
      </c>
      <c r="N9" s="863" t="str">
        <f>IF(B9="","",IF(OR(SK!E172="",SK!E172=0),"",SK!H172))</f>
        <v/>
      </c>
      <c r="O9" s="40">
        <f>IF($B9="","",SUMPRODUCT(--(Lineups!C$4:C$41=$B9)))</f>
        <v>0</v>
      </c>
      <c r="P9" s="861">
        <f t="shared" ref="P9:P28" si="7">IF($B9="","",IF($D$3=0,"",O9/$D$3))</f>
        <v>0</v>
      </c>
      <c r="Q9" s="40">
        <f t="shared" ref="Q9:Q28" si="8">IF(B9="","",SUM(L9,O9))</f>
        <v>0</v>
      </c>
      <c r="R9" s="861">
        <f t="shared" ref="R9:R28" si="9">IF($B9="","",IF($D$3=0,"",Q9/$D$3))</f>
        <v>0</v>
      </c>
      <c r="S9" s="40"/>
      <c r="T9" s="5">
        <f t="shared" ref="T9:T28" si="10">T8+1</f>
        <v>1</v>
      </c>
      <c r="U9" s="860" t="str">
        <f>IF(ISBLANK(IGRF!I14),"",IGRF!I14)</f>
        <v>10</v>
      </c>
      <c r="V9" s="860" t="str">
        <f>IF(ISBLANK(IGRF!J14),"",IGRF!J14)</f>
        <v>J. Sandin</v>
      </c>
      <c r="W9" s="40">
        <f>IF($U9="","",SUMPRODUCT(--(Lineups!$AG$4:$AG$41=$U9),--(Lineups!$AB$4:$AB$41="")))</f>
        <v>9</v>
      </c>
      <c r="X9" s="861">
        <f t="shared" ref="X9:X28" si="11">IF($U9="","",IF($W$3=0,"",W9/$W$3))</f>
        <v>0.4090909091</v>
      </c>
      <c r="Y9" s="862">
        <f>IF($U9="","",SUMPRODUCT(--(Lineups!$AG$4:$AG$41=$U9),--(Lineups!$AB$4:$AB$41="X")))</f>
        <v>0</v>
      </c>
      <c r="Z9" s="862">
        <f>IF($U9="","",SUMPRODUCT(--(Lineups!AK$4:AK$41=$U9),--(Lineups!AA$4:AA$41&lt;&gt;"SP")))</f>
        <v>1</v>
      </c>
      <c r="AA9" s="862">
        <f>IF($U9="","",SUMPRODUCT(--(Lineups!AO$4:AO$41=$U9),--(Lineups!AA$4:AA$41&lt;&gt;"SP")))</f>
        <v>0</v>
      </c>
      <c r="AB9" s="862">
        <f>IF($U9="","",SUMPRODUCT(--(Lineups!AS$4:AS$41=$U9),--(Lineups!AA$4:AA$41&lt;&gt;"SP")))</f>
        <v>1</v>
      </c>
      <c r="AC9" s="40">
        <f t="shared" ref="AC9:AC28" si="12">IF(U9="","",SUM(Y9:AB9))</f>
        <v>2</v>
      </c>
      <c r="AD9" s="861">
        <f t="shared" ref="AD9:AD28" si="13">IF($U9="","",IF($W$3=0,"",AC9/$W$3))</f>
        <v>0.09090909091</v>
      </c>
      <c r="AE9" s="40">
        <f t="shared" ref="AE9:AE28" si="14">IF(U9="","",SUM(W9,AC9))</f>
        <v>11</v>
      </c>
      <c r="AF9" s="861">
        <f t="shared" ref="AF9:AF28" si="15">IF($U9="","",IF($W$3=0,"",AE9/$W$3))</f>
        <v>0.5</v>
      </c>
      <c r="AG9" s="863" t="str">
        <f>IF(U9="","",IF(OR(SK!U172="",SK!U172=0),"",SK!X172))</f>
        <v/>
      </c>
      <c r="AH9" s="40">
        <f>IF($U9="","",SUMPRODUCT(--(Lineups!AC$4:AC$41=$U9)))</f>
        <v>0</v>
      </c>
      <c r="AI9" s="861">
        <f t="shared" ref="AI9:AI28" si="16">IF($U9="","",IF($W$3=0,"",AH9/$W$3))</f>
        <v>0</v>
      </c>
      <c r="AJ9" s="40">
        <f t="shared" ref="AJ9:AJ28" si="17">IF(U9="","",SUM(AE9,AH9))</f>
        <v>11</v>
      </c>
      <c r="AK9" s="861">
        <f t="shared" ref="AK9:AK28" si="18">IF($U9="","",IF($W$3=0,"",AJ9/$W$3))</f>
        <v>0.5</v>
      </c>
    </row>
    <row r="10" ht="13.5" customHeight="1">
      <c r="A10" s="864">
        <f t="shared" si="1"/>
        <v>2</v>
      </c>
      <c r="B10" s="865" t="str">
        <f>IF(ISBLANK(IGRF!B15),"",IGRF!B15)</f>
        <v>1128</v>
      </c>
      <c r="C10" s="865" t="str">
        <f>IF(ISBLANK(IGRF!C15),"",IGRF!C15)</f>
        <v>Poysenberry Pie</v>
      </c>
      <c r="D10" s="866">
        <f>IF($B10="","",SUMPRODUCT(--(Lineups!$G$4:$G$41=$B10),--(Lineups!$B$4:$B$41="")))</f>
        <v>11</v>
      </c>
      <c r="E10" s="867">
        <f t="shared" si="2"/>
        <v>0.5</v>
      </c>
      <c r="F10" s="862">
        <f>IF($B10="","",SUMPRODUCT(--(Lineups!$G$4:$G$41=$B10),--(Lineups!$B$4:$B$41="X")))</f>
        <v>0</v>
      </c>
      <c r="G10" s="862">
        <f>IF($B10="","",SUMPRODUCT(--(Lineups!K$4:K$41=$B10),--(Lineups!A$4:A$41&lt;&gt;"SP")))</f>
        <v>0</v>
      </c>
      <c r="H10" s="862">
        <f>IF($B10="","",SUMPRODUCT(--(Lineups!O$4:O$41=$B10),--(Lineups!A$4:A$41&lt;&gt;"SP")))</f>
        <v>0</v>
      </c>
      <c r="I10" s="862">
        <f>IF($B10="","",SUMPRODUCT(--(Lineups!S$4:S$41=$B10),--(Lineups!A$4:A$41&lt;&gt;"SP")))</f>
        <v>0</v>
      </c>
      <c r="J10" s="866">
        <f t="shared" si="3"/>
        <v>0</v>
      </c>
      <c r="K10" s="867">
        <f t="shared" si="4"/>
        <v>0</v>
      </c>
      <c r="L10" s="866">
        <f t="shared" si="5"/>
        <v>11</v>
      </c>
      <c r="M10" s="867">
        <f t="shared" si="6"/>
        <v>0.5</v>
      </c>
      <c r="N10" s="868">
        <f>IF(B10="","",IF(OR(SK!E175="",SK!E175=0),"",SK!H175))</f>
        <v>0</v>
      </c>
      <c r="O10" s="866">
        <f>IF($B10="","",SUMPRODUCT(--(Lineups!C$4:C$41=$B10)))</f>
        <v>2</v>
      </c>
      <c r="P10" s="867">
        <f t="shared" si="7"/>
        <v>0.09090909091</v>
      </c>
      <c r="Q10" s="866">
        <f t="shared" si="8"/>
        <v>13</v>
      </c>
      <c r="R10" s="867">
        <f t="shared" si="9"/>
        <v>0.5909090909</v>
      </c>
      <c r="S10" s="40"/>
      <c r="T10" s="864">
        <f t="shared" si="10"/>
        <v>2</v>
      </c>
      <c r="U10" s="865" t="str">
        <f>IF(ISBLANK(IGRF!I15),"",IGRF!I15)</f>
        <v>125</v>
      </c>
      <c r="V10" s="865" t="str">
        <f>IF(ISBLANK(IGRF!J15),"",IGRF!J15)</f>
        <v>Murder by Proxy</v>
      </c>
      <c r="W10" s="866">
        <f>IF($U10="","",SUMPRODUCT(--(Lineups!$AG$4:$AG$41=$U10),--(Lineups!$AB$4:$AB$41="")))</f>
        <v>0</v>
      </c>
      <c r="X10" s="867">
        <f t="shared" si="11"/>
        <v>0</v>
      </c>
      <c r="Y10" s="862">
        <f>IF($U10="","",SUMPRODUCT(--(Lineups!$AG$4:$AG$41=$U10),--(Lineups!$AB$4:$AB$41="X")))</f>
        <v>0</v>
      </c>
      <c r="Z10" s="862">
        <f>IF($U10="","",SUMPRODUCT(--(Lineups!AK$4:AK$41=$U10),--(Lineups!AA$4:AA$41&lt;&gt;"SP")))</f>
        <v>2</v>
      </c>
      <c r="AA10" s="862">
        <f>IF($U10="","",SUMPRODUCT(--(Lineups!AO$4:AO$41=$U10),--(Lineups!AA$4:AA$41&lt;&gt;"SP")))</f>
        <v>2</v>
      </c>
      <c r="AB10" s="862">
        <f>IF($U10="","",SUMPRODUCT(--(Lineups!AS$4:AS$41=$U10),--(Lineups!AA$4:AA$41&lt;&gt;"SP")))</f>
        <v>4</v>
      </c>
      <c r="AC10" s="866">
        <f t="shared" si="12"/>
        <v>8</v>
      </c>
      <c r="AD10" s="867">
        <f t="shared" si="13"/>
        <v>0.3636363636</v>
      </c>
      <c r="AE10" s="866">
        <f t="shared" si="14"/>
        <v>8</v>
      </c>
      <c r="AF10" s="867">
        <f t="shared" si="15"/>
        <v>0.3636363636</v>
      </c>
      <c r="AG10" s="868" t="str">
        <f>IF(U10="","",IF(OR(SK!U175="",SK!U175=0),"",SK!X175))</f>
        <v/>
      </c>
      <c r="AH10" s="866">
        <f>IF($U10="","",SUMPRODUCT(--(Lineups!AC$4:AC$41=$U10)))</f>
        <v>0</v>
      </c>
      <c r="AI10" s="867">
        <f t="shared" si="16"/>
        <v>0</v>
      </c>
      <c r="AJ10" s="866">
        <f t="shared" si="17"/>
        <v>8</v>
      </c>
      <c r="AK10" s="867">
        <f t="shared" si="18"/>
        <v>0.3636363636</v>
      </c>
    </row>
    <row r="11" ht="13.5" customHeight="1">
      <c r="A11" s="5">
        <f t="shared" si="1"/>
        <v>3</v>
      </c>
      <c r="B11" s="860" t="str">
        <f>IF(ISBLANK(IGRF!B16),"",IGRF!B16)</f>
        <v>14</v>
      </c>
      <c r="C11" s="860" t="str">
        <f>IF(ISBLANK(IGRF!C16),"",IGRF!C16)</f>
        <v>Bri Zuss</v>
      </c>
      <c r="D11" s="40">
        <f>IF($B11="","",SUMPRODUCT(--(Lineups!$G$4:$G$41=$B11),--(Lineups!$B$4:$B$41="")))</f>
        <v>0</v>
      </c>
      <c r="E11" s="861">
        <f t="shared" si="2"/>
        <v>0</v>
      </c>
      <c r="F11" s="862">
        <f>IF($B11="","",SUMPRODUCT(--(Lineups!$G$4:$G$41=$B11),--(Lineups!$B$4:$B$41="X")))</f>
        <v>2</v>
      </c>
      <c r="G11" s="862">
        <f>IF($B11="","",SUMPRODUCT(--(Lineups!K$4:K$41=$B11),--(Lineups!A$4:A$41&lt;&gt;"SP")))</f>
        <v>0</v>
      </c>
      <c r="H11" s="862">
        <f>IF($B11="","",SUMPRODUCT(--(Lineups!O$4:O$41=$B11),--(Lineups!A$4:A$41&lt;&gt;"SP")))</f>
        <v>0</v>
      </c>
      <c r="I11" s="862">
        <f>IF($B11="","",SUMPRODUCT(--(Lineups!S$4:S$41=$B11),--(Lineups!A$4:A$41&lt;&gt;"SP")))</f>
        <v>0</v>
      </c>
      <c r="J11" s="40">
        <f t="shared" si="3"/>
        <v>2</v>
      </c>
      <c r="K11" s="861">
        <f t="shared" si="4"/>
        <v>0.09090909091</v>
      </c>
      <c r="L11" s="40">
        <f t="shared" si="5"/>
        <v>2</v>
      </c>
      <c r="M11" s="861">
        <f t="shared" si="6"/>
        <v>0.09090909091</v>
      </c>
      <c r="N11" s="863">
        <f>IF(B11="","",IF(OR(SK!E178="",SK!E178=0),"",SK!H178))</f>
        <v>2</v>
      </c>
      <c r="O11" s="40">
        <f>IF($B11="","",SUMPRODUCT(--(Lineups!C$4:C$41=$B11)))</f>
        <v>5</v>
      </c>
      <c r="P11" s="861">
        <f t="shared" si="7"/>
        <v>0.2272727273</v>
      </c>
      <c r="Q11" s="40">
        <f t="shared" si="8"/>
        <v>7</v>
      </c>
      <c r="R11" s="861">
        <f t="shared" si="9"/>
        <v>0.3181818182</v>
      </c>
      <c r="S11" s="40"/>
      <c r="T11" s="5">
        <f t="shared" si="10"/>
        <v>3</v>
      </c>
      <c r="U11" s="860" t="str">
        <f>IF(ISBLANK(IGRF!I16),"",IGRF!I16)</f>
        <v>14</v>
      </c>
      <c r="V11" s="860" t="str">
        <f>IF(ISBLANK(IGRF!J16),"",IGRF!J16)</f>
        <v>Sonnet Boom</v>
      </c>
      <c r="W11" s="40">
        <f>IF($U11="","",SUMPRODUCT(--(Lineups!$AG$4:$AG$41=$U11),--(Lineups!$AB$4:$AB$41="")))</f>
        <v>0</v>
      </c>
      <c r="X11" s="861">
        <f t="shared" si="11"/>
        <v>0</v>
      </c>
      <c r="Y11" s="862">
        <f>IF($U11="","",SUMPRODUCT(--(Lineups!$AG$4:$AG$41=$U11),--(Lineups!$AB$4:$AB$41="X")))</f>
        <v>1</v>
      </c>
      <c r="Z11" s="862">
        <f>IF($U11="","",SUMPRODUCT(--(Lineups!AK$4:AK$41=$U11),--(Lineups!AA$4:AA$41&lt;&gt;"SP")))</f>
        <v>0</v>
      </c>
      <c r="AA11" s="862">
        <f>IF($U11="","",SUMPRODUCT(--(Lineups!AO$4:AO$41=$U11),--(Lineups!AA$4:AA$41&lt;&gt;"SP")))</f>
        <v>0</v>
      </c>
      <c r="AB11" s="862">
        <f>IF($U11="","",SUMPRODUCT(--(Lineups!AS$4:AS$41=$U11),--(Lineups!AA$4:AA$41&lt;&gt;"SP")))</f>
        <v>0</v>
      </c>
      <c r="AC11" s="40">
        <f t="shared" si="12"/>
        <v>1</v>
      </c>
      <c r="AD11" s="861">
        <f t="shared" si="13"/>
        <v>0.04545454545</v>
      </c>
      <c r="AE11" s="40">
        <f t="shared" si="14"/>
        <v>1</v>
      </c>
      <c r="AF11" s="861">
        <f t="shared" si="15"/>
        <v>0.04545454545</v>
      </c>
      <c r="AG11" s="863">
        <f>IF(U11="","",IF(OR(SK!U178="",SK!U178=0),"",SK!X178))</f>
        <v>3</v>
      </c>
      <c r="AH11" s="40">
        <f>IF($U11="","",SUMPRODUCT(--(Lineups!AC$4:AC$41=$U11)))</f>
        <v>4</v>
      </c>
      <c r="AI11" s="861">
        <f t="shared" si="16"/>
        <v>0.1818181818</v>
      </c>
      <c r="AJ11" s="40">
        <f t="shared" si="17"/>
        <v>5</v>
      </c>
      <c r="AK11" s="861">
        <f t="shared" si="18"/>
        <v>0.2272727273</v>
      </c>
    </row>
    <row r="12" ht="13.5" customHeight="1">
      <c r="A12" s="864">
        <f t="shared" si="1"/>
        <v>4</v>
      </c>
      <c r="B12" s="865" t="str">
        <f>IF(ISBLANK(IGRF!B17),"",IGRF!B17)</f>
        <v>1618</v>
      </c>
      <c r="C12" s="865" t="str">
        <f>IF(ISBLANK(IGRF!C17),"",IGRF!C17)</f>
        <v>Sintripetal Force</v>
      </c>
      <c r="D12" s="866">
        <f>IF($B12="","",SUMPRODUCT(--(Lineups!$G$4:$G$41=$B12),--(Lineups!$B$4:$B$41="")))</f>
        <v>0</v>
      </c>
      <c r="E12" s="867">
        <f t="shared" si="2"/>
        <v>0</v>
      </c>
      <c r="F12" s="862">
        <f>IF($B12="","",SUMPRODUCT(--(Lineups!$G$4:$G$41=$B12),--(Lineups!$B$4:$B$41="X")))</f>
        <v>0</v>
      </c>
      <c r="G12" s="862">
        <f>IF($B12="","",SUMPRODUCT(--(Lineups!K$4:K$41=$B12),--(Lineups!A$4:A$41&lt;&gt;"SP")))</f>
        <v>0</v>
      </c>
      <c r="H12" s="862">
        <f>IF($B12="","",SUMPRODUCT(--(Lineups!O$4:O$41=$B12),--(Lineups!A$4:A$41&lt;&gt;"SP")))</f>
        <v>0</v>
      </c>
      <c r="I12" s="862">
        <f>IF($B12="","",SUMPRODUCT(--(Lineups!S$4:S$41=$B12),--(Lineups!A$4:A$41&lt;&gt;"SP")))</f>
        <v>0</v>
      </c>
      <c r="J12" s="866">
        <f t="shared" si="3"/>
        <v>0</v>
      </c>
      <c r="K12" s="867">
        <f t="shared" si="4"/>
        <v>0</v>
      </c>
      <c r="L12" s="866">
        <f t="shared" si="5"/>
        <v>0</v>
      </c>
      <c r="M12" s="867">
        <f t="shared" si="6"/>
        <v>0</v>
      </c>
      <c r="N12" s="868">
        <f>IF(B12="","",IF(OR(SK!E181="",SK!E181=0),"",SK!H181))</f>
        <v>2</v>
      </c>
      <c r="O12" s="866">
        <f>IF($B12="","",SUMPRODUCT(--(Lineups!C$4:C$41=$B12)))</f>
        <v>5</v>
      </c>
      <c r="P12" s="867">
        <f t="shared" si="7"/>
        <v>0.2272727273</v>
      </c>
      <c r="Q12" s="866">
        <f t="shared" si="8"/>
        <v>5</v>
      </c>
      <c r="R12" s="867">
        <f t="shared" si="9"/>
        <v>0.2272727273</v>
      </c>
      <c r="S12" s="40"/>
      <c r="T12" s="864">
        <f t="shared" si="10"/>
        <v>4</v>
      </c>
      <c r="U12" s="865" t="str">
        <f>IF(ISBLANK(IGRF!I17),"",IGRF!I17)</f>
        <v>15*</v>
      </c>
      <c r="V12" s="865" t="str">
        <f>IF(ISBLANK(IGRF!J17),"",IGRF!J17)</f>
        <v>Cora Slain</v>
      </c>
      <c r="W12" s="866">
        <f>IF($U12="","",SUMPRODUCT(--(Lineups!$AG$4:$AG$41=$U12),--(Lineups!$AB$4:$AB$41="")))</f>
        <v>0</v>
      </c>
      <c r="X12" s="867">
        <f t="shared" si="11"/>
        <v>0</v>
      </c>
      <c r="Y12" s="862">
        <f>IF($U12="","",SUMPRODUCT(--(Lineups!$AG$4:$AG$41=$U12),--(Lineups!$AB$4:$AB$41="X")))</f>
        <v>0</v>
      </c>
      <c r="Z12" s="862">
        <f>IF($U12="","",SUMPRODUCT(--(Lineups!AK$4:AK$41=$U12),--(Lineups!AA$4:AA$41&lt;&gt;"SP")))</f>
        <v>0</v>
      </c>
      <c r="AA12" s="862">
        <f>IF($U12="","",SUMPRODUCT(--(Lineups!AO$4:AO$41=$U12),--(Lineups!AA$4:AA$41&lt;&gt;"SP")))</f>
        <v>0</v>
      </c>
      <c r="AB12" s="862">
        <f>IF($U12="","",SUMPRODUCT(--(Lineups!AS$4:AS$41=$U12),--(Lineups!AA$4:AA$41&lt;&gt;"SP")))</f>
        <v>0</v>
      </c>
      <c r="AC12" s="866">
        <f t="shared" si="12"/>
        <v>0</v>
      </c>
      <c r="AD12" s="867">
        <f t="shared" si="13"/>
        <v>0</v>
      </c>
      <c r="AE12" s="866">
        <f t="shared" si="14"/>
        <v>0</v>
      </c>
      <c r="AF12" s="867">
        <f t="shared" si="15"/>
        <v>0</v>
      </c>
      <c r="AG12" s="868" t="str">
        <f>IF(U12="","",IF(OR(SK!U181="",SK!U181=0),"",SK!X181))</f>
        <v/>
      </c>
      <c r="AH12" s="866">
        <f>IF($U12="","",SUMPRODUCT(--(Lineups!AC$4:AC$41=$U12)))</f>
        <v>0</v>
      </c>
      <c r="AI12" s="867">
        <f t="shared" si="16"/>
        <v>0</v>
      </c>
      <c r="AJ12" s="866">
        <f t="shared" si="17"/>
        <v>0</v>
      </c>
      <c r="AK12" s="867">
        <f t="shared" si="18"/>
        <v>0</v>
      </c>
    </row>
    <row r="13" ht="13.5" customHeight="1">
      <c r="A13" s="5">
        <f t="shared" si="1"/>
        <v>5</v>
      </c>
      <c r="B13" s="860" t="str">
        <f>IF(ISBLANK(IGRF!B18),"",IGRF!B18)</f>
        <v>18</v>
      </c>
      <c r="C13" s="860" t="str">
        <f>IF(ISBLANK(IGRF!C18),"",IGRF!C18)</f>
        <v>BooBoo</v>
      </c>
      <c r="D13" s="40">
        <f>IF($B13="","",SUMPRODUCT(--(Lineups!$G$4:$G$41=$B13),--(Lineups!$B$4:$B$41="")))</f>
        <v>0</v>
      </c>
      <c r="E13" s="861">
        <f t="shared" si="2"/>
        <v>0</v>
      </c>
      <c r="F13" s="862">
        <f>IF($B13="","",SUMPRODUCT(--(Lineups!$G$4:$G$41=$B13),--(Lineups!$B$4:$B$41="X")))</f>
        <v>0</v>
      </c>
      <c r="G13" s="862">
        <f>IF($B13="","",SUMPRODUCT(--(Lineups!K$4:K$41=$B13),--(Lineups!A$4:A$41&lt;&gt;"SP")))</f>
        <v>0</v>
      </c>
      <c r="H13" s="862">
        <f>IF($B13="","",SUMPRODUCT(--(Lineups!O$4:O$41=$B13),--(Lineups!A$4:A$41&lt;&gt;"SP")))</f>
        <v>0</v>
      </c>
      <c r="I13" s="862">
        <f>IF($B13="","",SUMPRODUCT(--(Lineups!S$4:S$41=$B13),--(Lineups!A$4:A$41&lt;&gt;"SP")))</f>
        <v>0</v>
      </c>
      <c r="J13" s="40">
        <f t="shared" si="3"/>
        <v>0</v>
      </c>
      <c r="K13" s="861">
        <f t="shared" si="4"/>
        <v>0</v>
      </c>
      <c r="L13" s="40">
        <f t="shared" si="5"/>
        <v>0</v>
      </c>
      <c r="M13" s="861">
        <f t="shared" si="6"/>
        <v>0</v>
      </c>
      <c r="N13" s="863">
        <f>IF(B13="","",IF(OR(SK!E184="",SK!E184=0),"",SK!H184))</f>
        <v>1</v>
      </c>
      <c r="O13" s="40">
        <f>IF($B13="","",SUMPRODUCT(--(Lineups!C$4:C$41=$B13)))</f>
        <v>3</v>
      </c>
      <c r="P13" s="861">
        <f t="shared" si="7"/>
        <v>0.1363636364</v>
      </c>
      <c r="Q13" s="40">
        <f t="shared" si="8"/>
        <v>3</v>
      </c>
      <c r="R13" s="861">
        <f t="shared" si="9"/>
        <v>0.1363636364</v>
      </c>
      <c r="S13" s="40"/>
      <c r="T13" s="5">
        <f t="shared" si="10"/>
        <v>5</v>
      </c>
      <c r="U13" s="860" t="str">
        <f>IF(ISBLANK(IGRF!I18),"",IGRF!I18)</f>
        <v>16*</v>
      </c>
      <c r="V13" s="860" t="str">
        <f>IF(ISBLANK(IGRF!J18),"",IGRF!J18)</f>
        <v>Derive</v>
      </c>
      <c r="W13" s="40">
        <f>IF($U13="","",SUMPRODUCT(--(Lineups!$AG$4:$AG$41=$U13),--(Lineups!$AB$4:$AB$41="")))</f>
        <v>0</v>
      </c>
      <c r="X13" s="861">
        <f t="shared" si="11"/>
        <v>0</v>
      </c>
      <c r="Y13" s="862">
        <f>IF($U13="","",SUMPRODUCT(--(Lineups!$AG$4:$AG$41=$U13),--(Lineups!$AB$4:$AB$41="X")))</f>
        <v>0</v>
      </c>
      <c r="Z13" s="862">
        <f>IF($U13="","",SUMPRODUCT(--(Lineups!AK$4:AK$41=$U13),--(Lineups!AA$4:AA$41&lt;&gt;"SP")))</f>
        <v>0</v>
      </c>
      <c r="AA13" s="862">
        <f>IF($U13="","",SUMPRODUCT(--(Lineups!AO$4:AO$41=$U13),--(Lineups!AA$4:AA$41&lt;&gt;"SP")))</f>
        <v>0</v>
      </c>
      <c r="AB13" s="862">
        <f>IF($U13="","",SUMPRODUCT(--(Lineups!AS$4:AS$41=$U13),--(Lineups!AA$4:AA$41&lt;&gt;"SP")))</f>
        <v>0</v>
      </c>
      <c r="AC13" s="40">
        <f t="shared" si="12"/>
        <v>0</v>
      </c>
      <c r="AD13" s="861">
        <f t="shared" si="13"/>
        <v>0</v>
      </c>
      <c r="AE13" s="40">
        <f t="shared" si="14"/>
        <v>0</v>
      </c>
      <c r="AF13" s="861">
        <f t="shared" si="15"/>
        <v>0</v>
      </c>
      <c r="AG13" s="863" t="str">
        <f>IF(U13="","",IF(OR(SK!U184="",SK!U184=0),"",SK!X184))</f>
        <v/>
      </c>
      <c r="AH13" s="40">
        <f>IF($U13="","",SUMPRODUCT(--(Lineups!AC$4:AC$41=$U13)))</f>
        <v>0</v>
      </c>
      <c r="AI13" s="861">
        <f t="shared" si="16"/>
        <v>0</v>
      </c>
      <c r="AJ13" s="40">
        <f t="shared" si="17"/>
        <v>0</v>
      </c>
      <c r="AK13" s="861">
        <f t="shared" si="18"/>
        <v>0</v>
      </c>
    </row>
    <row r="14" ht="13.5" customHeight="1">
      <c r="A14" s="864">
        <f t="shared" si="1"/>
        <v>6</v>
      </c>
      <c r="B14" s="865" t="str">
        <f>IF(ISBLANK(IGRF!B19),"",IGRF!B19)</f>
        <v>187</v>
      </c>
      <c r="C14" s="865" t="str">
        <f>IF(ISBLANK(IGRF!C19),"",IGRF!C19)</f>
        <v>Lexi Cuter</v>
      </c>
      <c r="D14" s="866">
        <f>IF($B14="","",SUMPRODUCT(--(Lineups!$G$4:$G$41=$B14),--(Lineups!$B$4:$B$41="")))</f>
        <v>0</v>
      </c>
      <c r="E14" s="867">
        <f t="shared" si="2"/>
        <v>0</v>
      </c>
      <c r="F14" s="862">
        <f>IF($B14="","",SUMPRODUCT(--(Lineups!$G$4:$G$41=$B14),--(Lineups!$B$4:$B$41="X")))</f>
        <v>2</v>
      </c>
      <c r="G14" s="862">
        <f>IF($B14="","",SUMPRODUCT(--(Lineups!K$4:K$41=$B14),--(Lineups!A$4:A$41&lt;&gt;"SP")))</f>
        <v>0</v>
      </c>
      <c r="H14" s="862">
        <f>IF($B14="","",SUMPRODUCT(--(Lineups!O$4:O$41=$B14),--(Lineups!A$4:A$41&lt;&gt;"SP")))</f>
        <v>0</v>
      </c>
      <c r="I14" s="862">
        <f>IF($B14="","",SUMPRODUCT(--(Lineups!S$4:S$41=$B14),--(Lineups!A$4:A$41&lt;&gt;"SP")))</f>
        <v>0</v>
      </c>
      <c r="J14" s="866">
        <f t="shared" si="3"/>
        <v>2</v>
      </c>
      <c r="K14" s="867">
        <f t="shared" si="4"/>
        <v>0.09090909091</v>
      </c>
      <c r="L14" s="866">
        <f t="shared" si="5"/>
        <v>2</v>
      </c>
      <c r="M14" s="867">
        <f t="shared" si="6"/>
        <v>0.09090909091</v>
      </c>
      <c r="N14" s="868">
        <f>IF(B14="","",IF(OR(SK!E187="",SK!E187=0),"",SK!H187))</f>
        <v>2</v>
      </c>
      <c r="O14" s="866">
        <f>IF($B14="","",SUMPRODUCT(--(Lineups!C$4:C$41=$B14)))</f>
        <v>5</v>
      </c>
      <c r="P14" s="867">
        <f t="shared" si="7"/>
        <v>0.2272727273</v>
      </c>
      <c r="Q14" s="866">
        <f t="shared" si="8"/>
        <v>7</v>
      </c>
      <c r="R14" s="867">
        <f t="shared" si="9"/>
        <v>0.3181818182</v>
      </c>
      <c r="S14" s="40"/>
      <c r="T14" s="864">
        <f t="shared" si="10"/>
        <v>6</v>
      </c>
      <c r="U14" s="865" t="str">
        <f>IF(ISBLANK(IGRF!I19),"",IGRF!I19)</f>
        <v>187*</v>
      </c>
      <c r="V14" s="865" t="str">
        <f>IF(ISBLANK(IGRF!J19),"",IGRF!J19)</f>
        <v>Slamlet</v>
      </c>
      <c r="W14" s="866">
        <f>IF($U14="","",SUMPRODUCT(--(Lineups!$AG$4:$AG$41=$U14),--(Lineups!$AB$4:$AB$41="")))</f>
        <v>0</v>
      </c>
      <c r="X14" s="867">
        <f t="shared" si="11"/>
        <v>0</v>
      </c>
      <c r="Y14" s="862">
        <f>IF($U14="","",SUMPRODUCT(--(Lineups!$AG$4:$AG$41=$U14),--(Lineups!$AB$4:$AB$41="X")))</f>
        <v>0</v>
      </c>
      <c r="Z14" s="862">
        <f>IF($U14="","",SUMPRODUCT(--(Lineups!AK$4:AK$41=$U14),--(Lineups!AA$4:AA$41&lt;&gt;"SP")))</f>
        <v>0</v>
      </c>
      <c r="AA14" s="862">
        <f>IF($U14="","",SUMPRODUCT(--(Lineups!AO$4:AO$41=$U14),--(Lineups!AA$4:AA$41&lt;&gt;"SP")))</f>
        <v>0</v>
      </c>
      <c r="AB14" s="862">
        <f>IF($U14="","",SUMPRODUCT(--(Lineups!AS$4:AS$41=$U14),--(Lineups!AA$4:AA$41&lt;&gt;"SP")))</f>
        <v>0</v>
      </c>
      <c r="AC14" s="866">
        <f t="shared" si="12"/>
        <v>0</v>
      </c>
      <c r="AD14" s="867">
        <f t="shared" si="13"/>
        <v>0</v>
      </c>
      <c r="AE14" s="866">
        <f t="shared" si="14"/>
        <v>0</v>
      </c>
      <c r="AF14" s="867">
        <f t="shared" si="15"/>
        <v>0</v>
      </c>
      <c r="AG14" s="868" t="str">
        <f>IF(U14="","",IF(OR(SK!U187="",SK!U187=0),"",SK!X187))</f>
        <v/>
      </c>
      <c r="AH14" s="866">
        <f>IF($U14="","",SUMPRODUCT(--(Lineups!AC$4:AC$41=$U14)))</f>
        <v>0</v>
      </c>
      <c r="AI14" s="867">
        <f t="shared" si="16"/>
        <v>0</v>
      </c>
      <c r="AJ14" s="866">
        <f t="shared" si="17"/>
        <v>0</v>
      </c>
      <c r="AK14" s="867">
        <f t="shared" si="18"/>
        <v>0</v>
      </c>
    </row>
    <row r="15" ht="13.5" customHeight="1">
      <c r="A15" s="5">
        <f t="shared" si="1"/>
        <v>7</v>
      </c>
      <c r="B15" s="860" t="str">
        <f>IF(ISBLANK(IGRF!B20),"",IGRF!B20)</f>
        <v>196</v>
      </c>
      <c r="C15" s="860" t="str">
        <f>IF(ISBLANK(IGRF!C20),"",IGRF!C20)</f>
        <v>madrad</v>
      </c>
      <c r="D15" s="40">
        <f>IF($B15="","",SUMPRODUCT(--(Lineups!$G$4:$G$41=$B15),--(Lineups!$B$4:$B$41="")))</f>
        <v>0</v>
      </c>
      <c r="E15" s="861">
        <f t="shared" si="2"/>
        <v>0</v>
      </c>
      <c r="F15" s="862">
        <f>IF($B15="","",SUMPRODUCT(--(Lineups!$G$4:$G$41=$B15),--(Lineups!$B$4:$B$41="X")))</f>
        <v>0</v>
      </c>
      <c r="G15" s="862">
        <f>IF($B15="","",SUMPRODUCT(--(Lineups!K$4:K$41=$B15),--(Lineups!A$4:A$41&lt;&gt;"SP")))</f>
        <v>4</v>
      </c>
      <c r="H15" s="862">
        <f>IF($B15="","",SUMPRODUCT(--(Lineups!O$4:O$41=$B15),--(Lineups!A$4:A$41&lt;&gt;"SP")))</f>
        <v>1</v>
      </c>
      <c r="I15" s="862">
        <f>IF($B15="","",SUMPRODUCT(--(Lineups!S$4:S$41=$B15),--(Lineups!A$4:A$41&lt;&gt;"SP")))</f>
        <v>4</v>
      </c>
      <c r="J15" s="40">
        <f t="shared" si="3"/>
        <v>9</v>
      </c>
      <c r="K15" s="861">
        <f t="shared" si="4"/>
        <v>0.4090909091</v>
      </c>
      <c r="L15" s="40">
        <f t="shared" si="5"/>
        <v>9</v>
      </c>
      <c r="M15" s="861">
        <f t="shared" si="6"/>
        <v>0.4090909091</v>
      </c>
      <c r="N15" s="863" t="str">
        <f>IF(B15="","",IF(OR(SK!E190="",SK!E190=0),"",SK!H190))</f>
        <v/>
      </c>
      <c r="O15" s="40">
        <f>IF($B15="","",SUMPRODUCT(--(Lineups!C$4:C$41=$B15)))</f>
        <v>0</v>
      </c>
      <c r="P15" s="861">
        <f t="shared" si="7"/>
        <v>0</v>
      </c>
      <c r="Q15" s="40">
        <f t="shared" si="8"/>
        <v>9</v>
      </c>
      <c r="R15" s="861">
        <f t="shared" si="9"/>
        <v>0.4090909091</v>
      </c>
      <c r="S15" s="40"/>
      <c r="T15" s="5">
        <f t="shared" si="10"/>
        <v>7</v>
      </c>
      <c r="U15" s="860" t="str">
        <f>IF(ISBLANK(IGRF!I20),"",IGRF!I20)</f>
        <v>1870</v>
      </c>
      <c r="V15" s="860" t="str">
        <f>IF(ISBLANK(IGRF!J20),"",IGRF!J20)</f>
        <v>Bettie Lockdown</v>
      </c>
      <c r="W15" s="40">
        <f>IF($U15="","",SUMPRODUCT(--(Lineups!$AG$4:$AG$41=$U15),--(Lineups!$AB$4:$AB$41="")))</f>
        <v>0</v>
      </c>
      <c r="X15" s="861">
        <f t="shared" si="11"/>
        <v>0</v>
      </c>
      <c r="Y15" s="862">
        <f>IF($U15="","",SUMPRODUCT(--(Lineups!$AG$4:$AG$41=$U15),--(Lineups!$AB$4:$AB$41="X")))</f>
        <v>0</v>
      </c>
      <c r="Z15" s="862">
        <f>IF($U15="","",SUMPRODUCT(--(Lineups!AK$4:AK$41=$U15),--(Lineups!AA$4:AA$41&lt;&gt;"SP")))</f>
        <v>5</v>
      </c>
      <c r="AA15" s="862">
        <f>IF($U15="","",SUMPRODUCT(--(Lineups!AO$4:AO$41=$U15),--(Lineups!AA$4:AA$41&lt;&gt;"SP")))</f>
        <v>3</v>
      </c>
      <c r="AB15" s="862">
        <f>IF($U15="","",SUMPRODUCT(--(Lineups!AS$4:AS$41=$U15),--(Lineups!AA$4:AA$41&lt;&gt;"SP")))</f>
        <v>3</v>
      </c>
      <c r="AC15" s="40">
        <f t="shared" si="12"/>
        <v>11</v>
      </c>
      <c r="AD15" s="861">
        <f t="shared" si="13"/>
        <v>0.5</v>
      </c>
      <c r="AE15" s="40">
        <f t="shared" si="14"/>
        <v>11</v>
      </c>
      <c r="AF15" s="861">
        <f t="shared" si="15"/>
        <v>0.5</v>
      </c>
      <c r="AG15" s="863" t="str">
        <f>IF(U15="","",IF(OR(SK!U190="",SK!U190=0),"",SK!X190))</f>
        <v/>
      </c>
      <c r="AH15" s="40">
        <f>IF($U15="","",SUMPRODUCT(--(Lineups!AC$4:AC$41=$U15)))</f>
        <v>0</v>
      </c>
      <c r="AI15" s="861">
        <f t="shared" si="16"/>
        <v>0</v>
      </c>
      <c r="AJ15" s="40">
        <f t="shared" si="17"/>
        <v>11</v>
      </c>
      <c r="AK15" s="861">
        <f t="shared" si="18"/>
        <v>0.5</v>
      </c>
    </row>
    <row r="16" ht="13.5" customHeight="1">
      <c r="A16" s="864">
        <f t="shared" si="1"/>
        <v>8</v>
      </c>
      <c r="B16" s="865" t="str">
        <f>IF(ISBLANK(IGRF!B21),"",IGRF!B21)</f>
        <v>29</v>
      </c>
      <c r="C16" s="865" t="str">
        <f>IF(ISBLANK(IGRF!C21),"",IGRF!C21)</f>
        <v>Killer Bea</v>
      </c>
      <c r="D16" s="866">
        <f>IF($B16="","",SUMPRODUCT(--(Lineups!$G$4:$G$41=$B16),--(Lineups!$B$4:$B$41="")))</f>
        <v>0</v>
      </c>
      <c r="E16" s="867">
        <f t="shared" si="2"/>
        <v>0</v>
      </c>
      <c r="F16" s="862">
        <f>IF($B16="","",SUMPRODUCT(--(Lineups!$G$4:$G$41=$B16),--(Lineups!$B$4:$B$41="X")))</f>
        <v>0</v>
      </c>
      <c r="G16" s="862">
        <f>IF($B16="","",SUMPRODUCT(--(Lineups!K$4:K$41=$B16),--(Lineups!A$4:A$41&lt;&gt;"SP")))</f>
        <v>1</v>
      </c>
      <c r="H16" s="862">
        <f>IF($B16="","",SUMPRODUCT(--(Lineups!O$4:O$41=$B16),--(Lineups!A$4:A$41&lt;&gt;"SP")))</f>
        <v>5</v>
      </c>
      <c r="I16" s="862">
        <f>IF($B16="","",SUMPRODUCT(--(Lineups!S$4:S$41=$B16),--(Lineups!A$4:A$41&lt;&gt;"SP")))</f>
        <v>5</v>
      </c>
      <c r="J16" s="866">
        <f t="shared" si="3"/>
        <v>11</v>
      </c>
      <c r="K16" s="867">
        <f t="shared" si="4"/>
        <v>0.5</v>
      </c>
      <c r="L16" s="866">
        <f t="shared" si="5"/>
        <v>11</v>
      </c>
      <c r="M16" s="867">
        <f t="shared" si="6"/>
        <v>0.5</v>
      </c>
      <c r="N16" s="868" t="str">
        <f>IF(B16="","",IF(OR(SK!E193="",SK!E193=0),"",SK!H193))</f>
        <v/>
      </c>
      <c r="O16" s="866">
        <f>IF($B16="","",SUMPRODUCT(--(Lineups!C$4:C$41=$B16)))</f>
        <v>0</v>
      </c>
      <c r="P16" s="867">
        <f t="shared" si="7"/>
        <v>0</v>
      </c>
      <c r="Q16" s="866">
        <f t="shared" si="8"/>
        <v>11</v>
      </c>
      <c r="R16" s="867">
        <f t="shared" si="9"/>
        <v>0.5</v>
      </c>
      <c r="S16" s="40"/>
      <c r="T16" s="864">
        <f t="shared" si="10"/>
        <v>8</v>
      </c>
      <c r="U16" s="865" t="str">
        <f>IF(ISBLANK(IGRF!I21),"",IGRF!I21)</f>
        <v>31</v>
      </c>
      <c r="V16" s="865" t="str">
        <f>IF(ISBLANK(IGRF!J21),"",IGRF!J21)</f>
        <v>Hammer</v>
      </c>
      <c r="W16" s="866">
        <f>IF($U16="","",SUMPRODUCT(--(Lineups!$AG$4:$AG$41=$U16),--(Lineups!$AB$4:$AB$41="")))</f>
        <v>0</v>
      </c>
      <c r="X16" s="867">
        <f t="shared" si="11"/>
        <v>0</v>
      </c>
      <c r="Y16" s="862">
        <f>IF($U16="","",SUMPRODUCT(--(Lineups!$AG$4:$AG$41=$U16),--(Lineups!$AB$4:$AB$41="X")))</f>
        <v>0</v>
      </c>
      <c r="Z16" s="862">
        <f>IF($U16="","",SUMPRODUCT(--(Lineups!AK$4:AK$41=$U16),--(Lineups!AA$4:AA$41&lt;&gt;"SP")))</f>
        <v>0</v>
      </c>
      <c r="AA16" s="862">
        <f>IF($U16="","",SUMPRODUCT(--(Lineups!AO$4:AO$41=$U16),--(Lineups!AA$4:AA$41&lt;&gt;"SP")))</f>
        <v>0</v>
      </c>
      <c r="AB16" s="862">
        <f>IF($U16="","",SUMPRODUCT(--(Lineups!AS$4:AS$41=$U16),--(Lineups!AA$4:AA$41&lt;&gt;"SP")))</f>
        <v>0</v>
      </c>
      <c r="AC16" s="866">
        <f t="shared" si="12"/>
        <v>0</v>
      </c>
      <c r="AD16" s="867">
        <f t="shared" si="13"/>
        <v>0</v>
      </c>
      <c r="AE16" s="866">
        <f t="shared" si="14"/>
        <v>0</v>
      </c>
      <c r="AF16" s="867">
        <f t="shared" si="15"/>
        <v>0</v>
      </c>
      <c r="AG16" s="868">
        <f>IF(U16="","",IF(OR(SK!U193="",SK!U193=0),"",SK!X193))</f>
        <v>3</v>
      </c>
      <c r="AH16" s="866">
        <f>IF($U16="","",SUMPRODUCT(--(Lineups!AC$4:AC$41=$U16)))</f>
        <v>5</v>
      </c>
      <c r="AI16" s="867">
        <f t="shared" si="16"/>
        <v>0.2272727273</v>
      </c>
      <c r="AJ16" s="866">
        <f t="shared" si="17"/>
        <v>5</v>
      </c>
      <c r="AK16" s="867">
        <f t="shared" si="18"/>
        <v>0.2272727273</v>
      </c>
    </row>
    <row r="17" ht="13.5" customHeight="1">
      <c r="A17" s="5">
        <f t="shared" si="1"/>
        <v>9</v>
      </c>
      <c r="B17" s="860" t="str">
        <f>IF(ISBLANK(IGRF!B22),"",IGRF!B22)</f>
        <v>3*</v>
      </c>
      <c r="C17" s="860" t="str">
        <f>IF(ISBLANK(IGRF!C22),"",IGRF!C22)</f>
        <v>Triple Shock Latte</v>
      </c>
      <c r="D17" s="40">
        <f>IF($B17="","",SUMPRODUCT(--(Lineups!$G$4:$G$41=$B17),--(Lineups!$B$4:$B$41="")))</f>
        <v>0</v>
      </c>
      <c r="E17" s="861">
        <f t="shared" si="2"/>
        <v>0</v>
      </c>
      <c r="F17" s="862">
        <f>IF($B17="","",SUMPRODUCT(--(Lineups!$G$4:$G$41=$B17),--(Lineups!$B$4:$B$41="X")))</f>
        <v>0</v>
      </c>
      <c r="G17" s="862">
        <f>IF($B17="","",SUMPRODUCT(--(Lineups!K$4:K$41=$B17),--(Lineups!A$4:A$41&lt;&gt;"SP")))</f>
        <v>0</v>
      </c>
      <c r="H17" s="862">
        <f>IF($B17="","",SUMPRODUCT(--(Lineups!O$4:O$41=$B17),--(Lineups!A$4:A$41&lt;&gt;"SP")))</f>
        <v>0</v>
      </c>
      <c r="I17" s="862">
        <f>IF($B17="","",SUMPRODUCT(--(Lineups!S$4:S$41=$B17),--(Lineups!A$4:A$41&lt;&gt;"SP")))</f>
        <v>0</v>
      </c>
      <c r="J17" s="40">
        <f t="shared" si="3"/>
        <v>0</v>
      </c>
      <c r="K17" s="861">
        <f t="shared" si="4"/>
        <v>0</v>
      </c>
      <c r="L17" s="40">
        <f t="shared" si="5"/>
        <v>0</v>
      </c>
      <c r="M17" s="861">
        <f t="shared" si="6"/>
        <v>0</v>
      </c>
      <c r="N17" s="863" t="str">
        <f>IF(B17="","",IF(OR(SK!E196="",SK!E196=0),"",SK!H196))</f>
        <v/>
      </c>
      <c r="O17" s="40">
        <f>IF($B17="","",SUMPRODUCT(--(Lineups!C$4:C$41=$B17)))</f>
        <v>0</v>
      </c>
      <c r="P17" s="861">
        <f t="shared" si="7"/>
        <v>0</v>
      </c>
      <c r="Q17" s="40">
        <f t="shared" si="8"/>
        <v>0</v>
      </c>
      <c r="R17" s="861">
        <f t="shared" si="9"/>
        <v>0</v>
      </c>
      <c r="S17" s="40"/>
      <c r="T17" s="5">
        <f t="shared" si="10"/>
        <v>9</v>
      </c>
      <c r="U17" s="860" t="str">
        <f>IF(ISBLANK(IGRF!I22),"",IGRF!I22)</f>
        <v>359*</v>
      </c>
      <c r="V17" s="860" t="str">
        <f>IF(ISBLANK(IGRF!J22),"",IGRF!J22)</f>
        <v>Wolfstonecrash</v>
      </c>
      <c r="W17" s="40">
        <f>IF($U17="","",SUMPRODUCT(--(Lineups!$AG$4:$AG$41=$U17),--(Lineups!$AB$4:$AB$41="")))</f>
        <v>0</v>
      </c>
      <c r="X17" s="861">
        <f t="shared" si="11"/>
        <v>0</v>
      </c>
      <c r="Y17" s="862">
        <f>IF($U17="","",SUMPRODUCT(--(Lineups!$AG$4:$AG$41=$U17),--(Lineups!$AB$4:$AB$41="X")))</f>
        <v>0</v>
      </c>
      <c r="Z17" s="862">
        <f>IF($U17="","",SUMPRODUCT(--(Lineups!AK$4:AK$41=$U17),--(Lineups!AA$4:AA$41&lt;&gt;"SP")))</f>
        <v>0</v>
      </c>
      <c r="AA17" s="862">
        <f>IF($U17="","",SUMPRODUCT(--(Lineups!AO$4:AO$41=$U17),--(Lineups!AA$4:AA$41&lt;&gt;"SP")))</f>
        <v>0</v>
      </c>
      <c r="AB17" s="862">
        <f>IF($U17="","",SUMPRODUCT(--(Lineups!AS$4:AS$41=$U17),--(Lineups!AA$4:AA$41&lt;&gt;"SP")))</f>
        <v>0</v>
      </c>
      <c r="AC17" s="40">
        <f t="shared" si="12"/>
        <v>0</v>
      </c>
      <c r="AD17" s="861">
        <f t="shared" si="13"/>
        <v>0</v>
      </c>
      <c r="AE17" s="40">
        <f t="shared" si="14"/>
        <v>0</v>
      </c>
      <c r="AF17" s="861">
        <f t="shared" si="15"/>
        <v>0</v>
      </c>
      <c r="AG17" s="863" t="str">
        <f>IF(U17="","",IF(OR(SK!U196="",SK!U196=0),"",SK!X196))</f>
        <v/>
      </c>
      <c r="AH17" s="40">
        <f>IF($U17="","",SUMPRODUCT(--(Lineups!AC$4:AC$41=$U17)))</f>
        <v>0</v>
      </c>
      <c r="AI17" s="861">
        <f t="shared" si="16"/>
        <v>0</v>
      </c>
      <c r="AJ17" s="40">
        <f t="shared" si="17"/>
        <v>0</v>
      </c>
      <c r="AK17" s="861">
        <f t="shared" si="18"/>
        <v>0</v>
      </c>
    </row>
    <row r="18" ht="13.5" customHeight="1">
      <c r="A18" s="864">
        <f t="shared" si="1"/>
        <v>10</v>
      </c>
      <c r="B18" s="865" t="str">
        <f>IF(ISBLANK(IGRF!B23),"",IGRF!B23)</f>
        <v>34</v>
      </c>
      <c r="C18" s="865" t="str">
        <f>IF(ISBLANK(IGRF!C23),"",IGRF!C23)</f>
        <v>Pretty Rackless</v>
      </c>
      <c r="D18" s="866">
        <f>IF($B18="","",SUMPRODUCT(--(Lineups!$G$4:$G$41=$B18),--(Lineups!$B$4:$B$41="")))</f>
        <v>0</v>
      </c>
      <c r="E18" s="867">
        <f t="shared" si="2"/>
        <v>0</v>
      </c>
      <c r="F18" s="862">
        <f>IF($B18="","",SUMPRODUCT(--(Lineups!$G$4:$G$41=$B18),--(Lineups!$B$4:$B$41="X")))</f>
        <v>0</v>
      </c>
      <c r="G18" s="862">
        <f>IF($B18="","",SUMPRODUCT(--(Lineups!K$4:K$41=$B18),--(Lineups!A$4:A$41&lt;&gt;"SP")))</f>
        <v>6</v>
      </c>
      <c r="H18" s="862">
        <f>IF($B18="","",SUMPRODUCT(--(Lineups!O$4:O$41=$B18),--(Lineups!A$4:A$41&lt;&gt;"SP")))</f>
        <v>2</v>
      </c>
      <c r="I18" s="862">
        <f>IF($B18="","",SUMPRODUCT(--(Lineups!S$4:S$41=$B18),--(Lineups!A$4:A$41&lt;&gt;"SP")))</f>
        <v>1</v>
      </c>
      <c r="J18" s="866">
        <f t="shared" si="3"/>
        <v>9</v>
      </c>
      <c r="K18" s="867">
        <f t="shared" si="4"/>
        <v>0.4090909091</v>
      </c>
      <c r="L18" s="866">
        <f t="shared" si="5"/>
        <v>9</v>
      </c>
      <c r="M18" s="867">
        <f t="shared" si="6"/>
        <v>0.4090909091</v>
      </c>
      <c r="N18" s="868" t="str">
        <f>IF(B18="","",IF(OR(SK!E199="",SK!E199=0),"",SK!H199))</f>
        <v/>
      </c>
      <c r="O18" s="866">
        <f>IF($B18="","",SUMPRODUCT(--(Lineups!C$4:C$41=$B18)))</f>
        <v>0</v>
      </c>
      <c r="P18" s="867">
        <f t="shared" si="7"/>
        <v>0</v>
      </c>
      <c r="Q18" s="866">
        <f t="shared" si="8"/>
        <v>9</v>
      </c>
      <c r="R18" s="867">
        <f t="shared" si="9"/>
        <v>0.4090909091</v>
      </c>
      <c r="S18" s="40"/>
      <c r="T18" s="864">
        <f t="shared" si="10"/>
        <v>10</v>
      </c>
      <c r="U18" s="865" t="str">
        <f>IF(ISBLANK(IGRF!I23),"",IGRF!I23)</f>
        <v>420</v>
      </c>
      <c r="V18" s="865" t="str">
        <f>IF(ISBLANK(IGRF!J23),"",IGRF!J23)</f>
        <v>Ash Tray</v>
      </c>
      <c r="W18" s="866">
        <f>IF($U18="","",SUMPRODUCT(--(Lineups!$AG$4:$AG$41=$U18),--(Lineups!$AB$4:$AB$41="")))</f>
        <v>9</v>
      </c>
      <c r="X18" s="867">
        <f t="shared" si="11"/>
        <v>0.4090909091</v>
      </c>
      <c r="Y18" s="862">
        <f>IF($U18="","",SUMPRODUCT(--(Lineups!$AG$4:$AG$41=$U18),--(Lineups!$AB$4:$AB$41="X")))</f>
        <v>0</v>
      </c>
      <c r="Z18" s="862">
        <f>IF($U18="","",SUMPRODUCT(--(Lineups!AK$4:AK$41=$U18),--(Lineups!AA$4:AA$41&lt;&gt;"SP")))</f>
        <v>2</v>
      </c>
      <c r="AA18" s="862">
        <f>IF($U18="","",SUMPRODUCT(--(Lineups!AO$4:AO$41=$U18),--(Lineups!AA$4:AA$41&lt;&gt;"SP")))</f>
        <v>2</v>
      </c>
      <c r="AB18" s="862">
        <f>IF($U18="","",SUMPRODUCT(--(Lineups!AS$4:AS$41=$U18),--(Lineups!AA$4:AA$41&lt;&gt;"SP")))</f>
        <v>0</v>
      </c>
      <c r="AC18" s="866">
        <f t="shared" si="12"/>
        <v>4</v>
      </c>
      <c r="AD18" s="867">
        <f t="shared" si="13"/>
        <v>0.1818181818</v>
      </c>
      <c r="AE18" s="866">
        <f t="shared" si="14"/>
        <v>13</v>
      </c>
      <c r="AF18" s="867">
        <f t="shared" si="15"/>
        <v>0.5909090909</v>
      </c>
      <c r="AG18" s="868">
        <f>IF(U18="","",IF(OR(SK!U199="",SK!U199=0),"",SK!X199))</f>
        <v>0</v>
      </c>
      <c r="AH18" s="866">
        <f>IF($U18="","",SUMPRODUCT(--(Lineups!AC$4:AC$41=$U18)))</f>
        <v>1</v>
      </c>
      <c r="AI18" s="867">
        <f t="shared" si="16"/>
        <v>0.04545454545</v>
      </c>
      <c r="AJ18" s="866">
        <f t="shared" si="17"/>
        <v>14</v>
      </c>
      <c r="AK18" s="867">
        <f t="shared" si="18"/>
        <v>0.6363636364</v>
      </c>
    </row>
    <row r="19" ht="13.5" customHeight="1">
      <c r="A19" s="5">
        <f t="shared" si="1"/>
        <v>11</v>
      </c>
      <c r="B19" s="860" t="str">
        <f>IF(ISBLANK(IGRF!B24),"",IGRF!B24)</f>
        <v>511*</v>
      </c>
      <c r="C19" s="860" t="str">
        <f>IF(ISBLANK(IGRF!C24),"",IGRF!C24)</f>
        <v>Wheelie Nelson</v>
      </c>
      <c r="D19" s="40">
        <f>IF($B19="","",SUMPRODUCT(--(Lineups!$G$4:$G$41=$B19),--(Lineups!$B$4:$B$41="")))</f>
        <v>0</v>
      </c>
      <c r="E19" s="861">
        <f t="shared" si="2"/>
        <v>0</v>
      </c>
      <c r="F19" s="862">
        <f>IF($B19="","",SUMPRODUCT(--(Lineups!$G$4:$G$41=$B19),--(Lineups!$B$4:$B$41="X")))</f>
        <v>0</v>
      </c>
      <c r="G19" s="862">
        <f>IF($B19="","",SUMPRODUCT(--(Lineups!K$4:K$41=$B19),--(Lineups!A$4:A$41&lt;&gt;"SP")))</f>
        <v>0</v>
      </c>
      <c r="H19" s="862">
        <f>IF($B19="","",SUMPRODUCT(--(Lineups!O$4:O$41=$B19),--(Lineups!A$4:A$41&lt;&gt;"SP")))</f>
        <v>0</v>
      </c>
      <c r="I19" s="862">
        <f>IF($B19="","",SUMPRODUCT(--(Lineups!S$4:S$41=$B19),--(Lineups!A$4:A$41&lt;&gt;"SP")))</f>
        <v>0</v>
      </c>
      <c r="J19" s="40">
        <f t="shared" si="3"/>
        <v>0</v>
      </c>
      <c r="K19" s="861">
        <f t="shared" si="4"/>
        <v>0</v>
      </c>
      <c r="L19" s="40">
        <f t="shared" si="5"/>
        <v>0</v>
      </c>
      <c r="M19" s="861">
        <f t="shared" si="6"/>
        <v>0</v>
      </c>
      <c r="N19" s="863" t="str">
        <f>IF(B19="","",IF(OR(SK!E202="",SK!E202=0),"",SK!H202))</f>
        <v/>
      </c>
      <c r="O19" s="40">
        <f>IF($B19="","",SUMPRODUCT(--(Lineups!C$4:C$41=$B19)))</f>
        <v>0</v>
      </c>
      <c r="P19" s="861">
        <f t="shared" si="7"/>
        <v>0</v>
      </c>
      <c r="Q19" s="40">
        <f t="shared" si="8"/>
        <v>0</v>
      </c>
      <c r="R19" s="861">
        <f t="shared" si="9"/>
        <v>0</v>
      </c>
      <c r="S19" s="40"/>
      <c r="T19" s="5">
        <f t="shared" si="10"/>
        <v>11</v>
      </c>
      <c r="U19" s="860" t="str">
        <f>IF(ISBLANK(IGRF!I24),"",IGRF!I24)</f>
        <v>44*</v>
      </c>
      <c r="V19" s="860" t="str">
        <f>IF(ISBLANK(IGRF!J24),"",IGRF!J24)</f>
        <v>Helen Killer</v>
      </c>
      <c r="W19" s="40">
        <f>IF($U19="","",SUMPRODUCT(--(Lineups!$AG$4:$AG$41=$U19),--(Lineups!$AB$4:$AB$41="")))</f>
        <v>0</v>
      </c>
      <c r="X19" s="861">
        <f t="shared" si="11"/>
        <v>0</v>
      </c>
      <c r="Y19" s="862">
        <f>IF($U19="","",SUMPRODUCT(--(Lineups!$AG$4:$AG$41=$U19),--(Lineups!$AB$4:$AB$41="X")))</f>
        <v>0</v>
      </c>
      <c r="Z19" s="862">
        <f>IF($U19="","",SUMPRODUCT(--(Lineups!AK$4:AK$41=$U19),--(Lineups!AA$4:AA$41&lt;&gt;"SP")))</f>
        <v>0</v>
      </c>
      <c r="AA19" s="862">
        <f>IF($U19="","",SUMPRODUCT(--(Lineups!AO$4:AO$41=$U19),--(Lineups!AA$4:AA$41&lt;&gt;"SP")))</f>
        <v>0</v>
      </c>
      <c r="AB19" s="862">
        <f>IF($U19="","",SUMPRODUCT(--(Lineups!AS$4:AS$41=$U19),--(Lineups!AA$4:AA$41&lt;&gt;"SP")))</f>
        <v>0</v>
      </c>
      <c r="AC19" s="40">
        <f t="shared" si="12"/>
        <v>0</v>
      </c>
      <c r="AD19" s="861">
        <f t="shared" si="13"/>
        <v>0</v>
      </c>
      <c r="AE19" s="40">
        <f t="shared" si="14"/>
        <v>0</v>
      </c>
      <c r="AF19" s="861">
        <f t="shared" si="15"/>
        <v>0</v>
      </c>
      <c r="AG19" s="863" t="str">
        <f>IF(U19="","",IF(OR(SK!U202="",SK!U202=0),"",SK!X202))</f>
        <v/>
      </c>
      <c r="AH19" s="40">
        <f>IF($U19="","",SUMPRODUCT(--(Lineups!AC$4:AC$41=$U19)))</f>
        <v>0</v>
      </c>
      <c r="AI19" s="861">
        <f t="shared" si="16"/>
        <v>0</v>
      </c>
      <c r="AJ19" s="40">
        <f t="shared" si="17"/>
        <v>0</v>
      </c>
      <c r="AK19" s="861">
        <f t="shared" si="18"/>
        <v>0</v>
      </c>
    </row>
    <row r="20" ht="13.5" customHeight="1">
      <c r="A20" s="864">
        <f t="shared" si="1"/>
        <v>12</v>
      </c>
      <c r="B20" s="865" t="str">
        <f>IF(ISBLANK(IGRF!B25),"",IGRF!B25)</f>
        <v>616</v>
      </c>
      <c r="C20" s="865" t="str">
        <f>IF(ISBLANK(IGRF!C25),"",IGRF!C25)</f>
        <v>Bizzquick</v>
      </c>
      <c r="D20" s="866">
        <f>IF($B20="","",SUMPRODUCT(--(Lineups!$G$4:$G$41=$B20),--(Lineups!$B$4:$B$41="")))</f>
        <v>0</v>
      </c>
      <c r="E20" s="867">
        <f t="shared" si="2"/>
        <v>0</v>
      </c>
      <c r="F20" s="862">
        <f>IF($B20="","",SUMPRODUCT(--(Lineups!$G$4:$G$41=$B20),--(Lineups!$B$4:$B$41="X")))</f>
        <v>0</v>
      </c>
      <c r="G20" s="862">
        <f>IF($B20="","",SUMPRODUCT(--(Lineups!K$4:K$41=$B20),--(Lineups!A$4:A$41&lt;&gt;"SP")))</f>
        <v>0</v>
      </c>
      <c r="H20" s="862">
        <f>IF($B20="","",SUMPRODUCT(--(Lineups!O$4:O$41=$B20),--(Lineups!A$4:A$41&lt;&gt;"SP")))</f>
        <v>3</v>
      </c>
      <c r="I20" s="862">
        <f>IF($B20="","",SUMPRODUCT(--(Lineups!S$4:S$41=$B20),--(Lineups!A$4:A$41&lt;&gt;"SP")))</f>
        <v>4</v>
      </c>
      <c r="J20" s="866">
        <f t="shared" si="3"/>
        <v>7</v>
      </c>
      <c r="K20" s="867">
        <f t="shared" si="4"/>
        <v>0.3181818182</v>
      </c>
      <c r="L20" s="866">
        <f t="shared" si="5"/>
        <v>7</v>
      </c>
      <c r="M20" s="867">
        <f t="shared" si="6"/>
        <v>0.3181818182</v>
      </c>
      <c r="N20" s="868" t="str">
        <f>IF(B20="","",IF(OR(SK!E205="",SK!E205=0),"",SK!H205))</f>
        <v/>
      </c>
      <c r="O20" s="866">
        <f>IF($B20="","",SUMPRODUCT(--(Lineups!C$4:C$41=$B20)))</f>
        <v>0</v>
      </c>
      <c r="P20" s="867">
        <f t="shared" si="7"/>
        <v>0</v>
      </c>
      <c r="Q20" s="866">
        <f t="shared" si="8"/>
        <v>7</v>
      </c>
      <c r="R20" s="867">
        <f t="shared" si="9"/>
        <v>0.3181818182</v>
      </c>
      <c r="S20" s="40"/>
      <c r="T20" s="864">
        <f t="shared" si="10"/>
        <v>12</v>
      </c>
      <c r="U20" s="865" t="str">
        <f>IF(ISBLANK(IGRF!I25),"",IGRF!I25)</f>
        <v>55</v>
      </c>
      <c r="V20" s="865" t="str">
        <f>IF(ISBLANK(IGRF!J25),"",IGRF!J25)</f>
        <v>Meg A. Bacon</v>
      </c>
      <c r="W20" s="866">
        <f>IF($U20="","",SUMPRODUCT(--(Lineups!$AG$4:$AG$41=$U20),--(Lineups!$AB$4:$AB$41="")))</f>
        <v>0</v>
      </c>
      <c r="X20" s="867">
        <f t="shared" si="11"/>
        <v>0</v>
      </c>
      <c r="Y20" s="862">
        <f>IF($U20="","",SUMPRODUCT(--(Lineups!$AG$4:$AG$41=$U20),--(Lineups!$AB$4:$AB$41="X")))</f>
        <v>0</v>
      </c>
      <c r="Z20" s="862">
        <f>IF($U20="","",SUMPRODUCT(--(Lineups!AK$4:AK$41=$U20),--(Lineups!AA$4:AA$41&lt;&gt;"SP")))</f>
        <v>3</v>
      </c>
      <c r="AA20" s="862">
        <f>IF($U20="","",SUMPRODUCT(--(Lineups!AO$4:AO$41=$U20),--(Lineups!AA$4:AA$41&lt;&gt;"SP")))</f>
        <v>5</v>
      </c>
      <c r="AB20" s="862">
        <f>IF($U20="","",SUMPRODUCT(--(Lineups!AS$4:AS$41=$U20),--(Lineups!AA$4:AA$41&lt;&gt;"SP")))</f>
        <v>2</v>
      </c>
      <c r="AC20" s="866">
        <f t="shared" si="12"/>
        <v>10</v>
      </c>
      <c r="AD20" s="867">
        <f t="shared" si="13"/>
        <v>0.4545454545</v>
      </c>
      <c r="AE20" s="866">
        <f t="shared" si="14"/>
        <v>10</v>
      </c>
      <c r="AF20" s="867">
        <f t="shared" si="15"/>
        <v>0.4545454545</v>
      </c>
      <c r="AG20" s="868" t="str">
        <f>IF(U20="","",IF(OR(SK!U205="",SK!U205=0),"",SK!X205))</f>
        <v/>
      </c>
      <c r="AH20" s="866">
        <f>IF($U20="","",SUMPRODUCT(--(Lineups!AC$4:AC$41=$U20)))</f>
        <v>0</v>
      </c>
      <c r="AI20" s="867">
        <f t="shared" si="16"/>
        <v>0</v>
      </c>
      <c r="AJ20" s="866">
        <f t="shared" si="17"/>
        <v>10</v>
      </c>
      <c r="AK20" s="867">
        <f t="shared" si="18"/>
        <v>0.4545454545</v>
      </c>
    </row>
    <row r="21" ht="13.5" customHeight="1">
      <c r="A21" s="5">
        <f t="shared" si="1"/>
        <v>13</v>
      </c>
      <c r="B21" s="860" t="str">
        <f>IF(ISBLANK(IGRF!B26),"",IGRF!B26)</f>
        <v>651</v>
      </c>
      <c r="C21" s="860" t="str">
        <f>IF(ISBLANK(IGRF!C26),"",IGRF!C26)</f>
        <v>Chippa Tooth</v>
      </c>
      <c r="D21" s="40">
        <f>IF($B21="","",SUMPRODUCT(--(Lineups!$G$4:$G$41=$B21),--(Lineups!$B$4:$B$41="")))</f>
        <v>0</v>
      </c>
      <c r="E21" s="861">
        <f t="shared" si="2"/>
        <v>0</v>
      </c>
      <c r="F21" s="862">
        <f>IF($B21="","",SUMPRODUCT(--(Lineups!$G$4:$G$41=$B21),--(Lineups!$B$4:$B$41="X")))</f>
        <v>0</v>
      </c>
      <c r="G21" s="862">
        <f>IF($B21="","",SUMPRODUCT(--(Lineups!K$4:K$41=$B21),--(Lineups!A$4:A$41&lt;&gt;"SP")))</f>
        <v>0</v>
      </c>
      <c r="H21" s="862">
        <f>IF($B21="","",SUMPRODUCT(--(Lineups!O$4:O$41=$B21),--(Lineups!A$4:A$41&lt;&gt;"SP")))</f>
        <v>0</v>
      </c>
      <c r="I21" s="862">
        <f>IF($B21="","",SUMPRODUCT(--(Lineups!S$4:S$41=$B21),--(Lineups!A$4:A$41&lt;&gt;"SP")))</f>
        <v>0</v>
      </c>
      <c r="J21" s="40">
        <f t="shared" si="3"/>
        <v>0</v>
      </c>
      <c r="K21" s="861">
        <f t="shared" si="4"/>
        <v>0</v>
      </c>
      <c r="L21" s="40">
        <f t="shared" si="5"/>
        <v>0</v>
      </c>
      <c r="M21" s="861">
        <f t="shared" si="6"/>
        <v>0</v>
      </c>
      <c r="N21" s="863">
        <f>IF(B21="","",IF(OR(SK!E208="",SK!E208=0),"",SK!H208))</f>
        <v>4</v>
      </c>
      <c r="O21" s="40">
        <f>IF($B21="","",SUMPRODUCT(--(Lineups!C$4:C$41=$B21)))</f>
        <v>4</v>
      </c>
      <c r="P21" s="861">
        <f t="shared" si="7"/>
        <v>0.1818181818</v>
      </c>
      <c r="Q21" s="40">
        <f t="shared" si="8"/>
        <v>4</v>
      </c>
      <c r="R21" s="861">
        <f t="shared" si="9"/>
        <v>0.1818181818</v>
      </c>
      <c r="S21" s="40"/>
      <c r="T21" s="5">
        <f t="shared" si="10"/>
        <v>13</v>
      </c>
      <c r="U21" s="860" t="str">
        <f>IF(ISBLANK(IGRF!I26),"",IGRF!I26)</f>
        <v>62</v>
      </c>
      <c r="V21" s="860" t="str">
        <f>IF(ISBLANK(IGRF!J26),"",IGRF!J26)</f>
        <v>Fracture Mechanics</v>
      </c>
      <c r="W21" s="40">
        <f>IF($U21="","",SUMPRODUCT(--(Lineups!$AG$4:$AG$41=$U21),--(Lineups!$AB$4:$AB$41="")))</f>
        <v>4</v>
      </c>
      <c r="X21" s="861">
        <f t="shared" si="11"/>
        <v>0.1818181818</v>
      </c>
      <c r="Y21" s="862">
        <f>IF($U21="","",SUMPRODUCT(--(Lineups!$AG$4:$AG$41=$U21),--(Lineups!$AB$4:$AB$41="X")))</f>
        <v>0</v>
      </c>
      <c r="Z21" s="862">
        <f>IF($U21="","",SUMPRODUCT(--(Lineups!AK$4:AK$41=$U21),--(Lineups!AA$4:AA$41&lt;&gt;"SP")))</f>
        <v>1</v>
      </c>
      <c r="AA21" s="862">
        <f>IF($U21="","",SUMPRODUCT(--(Lineups!AO$4:AO$41=$U21),--(Lineups!AA$4:AA$41&lt;&gt;"SP")))</f>
        <v>2</v>
      </c>
      <c r="AB21" s="862">
        <f>IF($U21="","",SUMPRODUCT(--(Lineups!AS$4:AS$41=$U21),--(Lineups!AA$4:AA$41&lt;&gt;"SP")))</f>
        <v>4</v>
      </c>
      <c r="AC21" s="40">
        <f t="shared" si="12"/>
        <v>7</v>
      </c>
      <c r="AD21" s="861">
        <f t="shared" si="13"/>
        <v>0.3181818182</v>
      </c>
      <c r="AE21" s="40">
        <f t="shared" si="14"/>
        <v>11</v>
      </c>
      <c r="AF21" s="861">
        <f t="shared" si="15"/>
        <v>0.5</v>
      </c>
      <c r="AG21" s="863">
        <f>IF(U21="","",IF(OR(SK!U208="",SK!U208=0),"",SK!X208))</f>
        <v>0</v>
      </c>
      <c r="AH21" s="40">
        <f>IF($U21="","",SUMPRODUCT(--(Lineups!AC$4:AC$41=$U21)))</f>
        <v>2</v>
      </c>
      <c r="AI21" s="861">
        <f t="shared" si="16"/>
        <v>0.09090909091</v>
      </c>
      <c r="AJ21" s="40">
        <f t="shared" si="17"/>
        <v>13</v>
      </c>
      <c r="AK21" s="861">
        <f t="shared" si="18"/>
        <v>0.5909090909</v>
      </c>
    </row>
    <row r="22" ht="13.5" customHeight="1">
      <c r="A22" s="864">
        <f t="shared" si="1"/>
        <v>14</v>
      </c>
      <c r="B22" s="865" t="str">
        <f>IF(ISBLANK(IGRF!B27),"",IGRF!B27)</f>
        <v>69</v>
      </c>
      <c r="C22" s="865" t="str">
        <f>IF(ISBLANK(IGRF!C27),"",IGRF!C27)</f>
        <v>Amanda Lorian</v>
      </c>
      <c r="D22" s="866">
        <f>IF($B22="","",SUMPRODUCT(--(Lineups!$G$4:$G$41=$B22),--(Lineups!$B$4:$B$41="")))</f>
        <v>0</v>
      </c>
      <c r="E22" s="867">
        <f t="shared" si="2"/>
        <v>0</v>
      </c>
      <c r="F22" s="862">
        <f>IF($B22="","",SUMPRODUCT(--(Lineups!$G$4:$G$41=$B22),--(Lineups!$B$4:$B$41="X")))</f>
        <v>0</v>
      </c>
      <c r="G22" s="862">
        <f>IF($B22="","",SUMPRODUCT(--(Lineups!K$4:K$41=$B22),--(Lineups!A$4:A$41&lt;&gt;"SP")))</f>
        <v>4</v>
      </c>
      <c r="H22" s="862">
        <f>IF($B22="","",SUMPRODUCT(--(Lineups!O$4:O$41=$B22),--(Lineups!A$4:A$41&lt;&gt;"SP")))</f>
        <v>5</v>
      </c>
      <c r="I22" s="862">
        <f>IF($B22="","",SUMPRODUCT(--(Lineups!S$4:S$41=$B22),--(Lineups!A$4:A$41&lt;&gt;"SP")))</f>
        <v>1</v>
      </c>
      <c r="J22" s="866">
        <f t="shared" si="3"/>
        <v>10</v>
      </c>
      <c r="K22" s="867">
        <f t="shared" si="4"/>
        <v>0.4545454545</v>
      </c>
      <c r="L22" s="866">
        <f t="shared" si="5"/>
        <v>10</v>
      </c>
      <c r="M22" s="867">
        <f t="shared" si="6"/>
        <v>0.4545454545</v>
      </c>
      <c r="N22" s="868" t="str">
        <f>IF(B22="","",IF(OR(SK!E211="",SK!E211=0),"",SK!H211))</f>
        <v/>
      </c>
      <c r="O22" s="866">
        <f>IF($B22="","",SUMPRODUCT(--(Lineups!C$4:C$41=$B22)))</f>
        <v>0</v>
      </c>
      <c r="P22" s="867">
        <f t="shared" si="7"/>
        <v>0</v>
      </c>
      <c r="Q22" s="866">
        <f t="shared" si="8"/>
        <v>10</v>
      </c>
      <c r="R22" s="867">
        <f t="shared" si="9"/>
        <v>0.4545454545</v>
      </c>
      <c r="S22" s="40"/>
      <c r="T22" s="864">
        <f t="shared" si="10"/>
        <v>14</v>
      </c>
      <c r="U22" s="865" t="str">
        <f>IF(ISBLANK(IGRF!I27),"",IGRF!I27)</f>
        <v>66</v>
      </c>
      <c r="V22" s="865" t="str">
        <f>IF(ISBLANK(IGRF!J27),"",IGRF!J27)</f>
        <v>Crush</v>
      </c>
      <c r="W22" s="866">
        <f>IF($U22="","",SUMPRODUCT(--(Lineups!$AG$4:$AG$41=$U22),--(Lineups!$AB$4:$AB$41="")))</f>
        <v>0</v>
      </c>
      <c r="X22" s="867">
        <f t="shared" si="11"/>
        <v>0</v>
      </c>
      <c r="Y22" s="862">
        <f>IF($U22="","",SUMPRODUCT(--(Lineups!$AG$4:$AG$41=$U22),--(Lineups!$AB$4:$AB$41="X")))</f>
        <v>0</v>
      </c>
      <c r="Z22" s="862">
        <f>IF($U22="","",SUMPRODUCT(--(Lineups!AK$4:AK$41=$U22),--(Lineups!AA$4:AA$41&lt;&gt;"SP")))</f>
        <v>6</v>
      </c>
      <c r="AA22" s="862">
        <f>IF($U22="","",SUMPRODUCT(--(Lineups!AO$4:AO$41=$U22),--(Lineups!AA$4:AA$41&lt;&gt;"SP")))</f>
        <v>1</v>
      </c>
      <c r="AB22" s="862">
        <f>IF($U22="","",SUMPRODUCT(--(Lineups!AS$4:AS$41=$U22),--(Lineups!AA$4:AA$41&lt;&gt;"SP")))</f>
        <v>5</v>
      </c>
      <c r="AC22" s="866">
        <f t="shared" si="12"/>
        <v>12</v>
      </c>
      <c r="AD22" s="867">
        <f t="shared" si="13"/>
        <v>0.5454545455</v>
      </c>
      <c r="AE22" s="866">
        <f t="shared" si="14"/>
        <v>12</v>
      </c>
      <c r="AF22" s="867">
        <f t="shared" si="15"/>
        <v>0.5454545455</v>
      </c>
      <c r="AG22" s="868" t="str">
        <f>IF(U22="","",IF(OR(SK!U211="",SK!U211=0),"",SK!X211))</f>
        <v/>
      </c>
      <c r="AH22" s="866">
        <f>IF($U22="","",SUMPRODUCT(--(Lineups!AC$4:AC$41=$U22)))</f>
        <v>0</v>
      </c>
      <c r="AI22" s="867">
        <f t="shared" si="16"/>
        <v>0</v>
      </c>
      <c r="AJ22" s="866">
        <f t="shared" si="17"/>
        <v>12</v>
      </c>
      <c r="AK22" s="867">
        <f t="shared" si="18"/>
        <v>0.5454545455</v>
      </c>
    </row>
    <row r="23" ht="13.5" customHeight="1">
      <c r="A23" s="5">
        <f t="shared" si="1"/>
        <v>15</v>
      </c>
      <c r="B23" s="860" t="str">
        <f>IF(ISBLANK(IGRF!B28),"",IGRF!B28)</f>
        <v>727</v>
      </c>
      <c r="C23" s="860" t="str">
        <f>IF(ISBLANK(IGRF!C28),"",IGRF!C28)</f>
        <v>Hurtrude Stein</v>
      </c>
      <c r="D23" s="40">
        <f>IF($B23="","",SUMPRODUCT(--(Lineups!$G$4:$G$41=$B23),--(Lineups!$B$4:$B$41="")))</f>
        <v>5</v>
      </c>
      <c r="E23" s="861">
        <f t="shared" si="2"/>
        <v>0.2272727273</v>
      </c>
      <c r="F23" s="862">
        <f>IF($B23="","",SUMPRODUCT(--(Lineups!$G$4:$G$41=$B23),--(Lineups!$B$4:$B$41="X")))</f>
        <v>0</v>
      </c>
      <c r="G23" s="862">
        <f>IF($B23="","",SUMPRODUCT(--(Lineups!K$4:K$41=$B23),--(Lineups!A$4:A$41&lt;&gt;"SP")))</f>
        <v>0</v>
      </c>
      <c r="H23" s="862">
        <f>IF($B23="","",SUMPRODUCT(--(Lineups!O$4:O$41=$B23),--(Lineups!A$4:A$41&lt;&gt;"SP")))</f>
        <v>0</v>
      </c>
      <c r="I23" s="862">
        <f>IF($B23="","",SUMPRODUCT(--(Lineups!S$4:S$41=$B23),--(Lineups!A$4:A$41&lt;&gt;"SP")))</f>
        <v>0</v>
      </c>
      <c r="J23" s="40">
        <f t="shared" si="3"/>
        <v>0</v>
      </c>
      <c r="K23" s="861">
        <f t="shared" si="4"/>
        <v>0</v>
      </c>
      <c r="L23" s="40">
        <f t="shared" si="5"/>
        <v>5</v>
      </c>
      <c r="M23" s="861">
        <f t="shared" si="6"/>
        <v>0.2272727273</v>
      </c>
      <c r="N23" s="863" t="str">
        <f>IF(B23="","",IF(OR(SK!E214="",SK!E214=0),"",SK!H214))</f>
        <v/>
      </c>
      <c r="O23" s="40">
        <f>IF($B23="","",SUMPRODUCT(--(Lineups!C$4:C$41=$B23)))</f>
        <v>0</v>
      </c>
      <c r="P23" s="861">
        <f t="shared" si="7"/>
        <v>0</v>
      </c>
      <c r="Q23" s="40">
        <f t="shared" si="8"/>
        <v>5</v>
      </c>
      <c r="R23" s="861">
        <f t="shared" si="9"/>
        <v>0.2272727273</v>
      </c>
      <c r="S23" s="40"/>
      <c r="T23" s="5">
        <f t="shared" si="10"/>
        <v>15</v>
      </c>
      <c r="U23" s="860" t="str">
        <f>IF(ISBLANK(IGRF!I28),"",IGRF!I28)</f>
        <v>71</v>
      </c>
      <c r="V23" s="860" t="str">
        <f>IF(ISBLANK(IGRF!J28),"",IGRF!J28)</f>
        <v>Fresh AF</v>
      </c>
      <c r="W23" s="40">
        <f>IF($U23="","",SUMPRODUCT(--(Lineups!$AG$4:$AG$41=$U23),--(Lineups!$AB$4:$AB$41="")))</f>
        <v>0</v>
      </c>
      <c r="X23" s="861">
        <f t="shared" si="11"/>
        <v>0</v>
      </c>
      <c r="Y23" s="862">
        <f>IF($U23="","",SUMPRODUCT(--(Lineups!$AG$4:$AG$41=$U23),--(Lineups!$AB$4:$AB$41="X")))</f>
        <v>0</v>
      </c>
      <c r="Z23" s="862">
        <f>IF($U23="","",SUMPRODUCT(--(Lineups!AK$4:AK$41=$U23),--(Lineups!AA$4:AA$41&lt;&gt;"SP")))</f>
        <v>0</v>
      </c>
      <c r="AA23" s="862">
        <f>IF($U23="","",SUMPRODUCT(--(Lineups!AO$4:AO$41=$U23),--(Lineups!AA$4:AA$41&lt;&gt;"SP")))</f>
        <v>0</v>
      </c>
      <c r="AB23" s="862">
        <f>IF($U23="","",SUMPRODUCT(--(Lineups!AS$4:AS$41=$U23),--(Lineups!AA$4:AA$41&lt;&gt;"SP")))</f>
        <v>0</v>
      </c>
      <c r="AC23" s="40">
        <f t="shared" si="12"/>
        <v>0</v>
      </c>
      <c r="AD23" s="861">
        <f t="shared" si="13"/>
        <v>0</v>
      </c>
      <c r="AE23" s="40">
        <f t="shared" si="14"/>
        <v>0</v>
      </c>
      <c r="AF23" s="861">
        <f t="shared" si="15"/>
        <v>0</v>
      </c>
      <c r="AG23" s="863" t="str">
        <f>IF(U23="","",IF(OR(SK!U214="",SK!U214=0),"",SK!X214))</f>
        <v/>
      </c>
      <c r="AH23" s="40">
        <f>IF($U23="","",SUMPRODUCT(--(Lineups!AC$4:AC$41=$U23)))</f>
        <v>0</v>
      </c>
      <c r="AI23" s="861">
        <f t="shared" si="16"/>
        <v>0</v>
      </c>
      <c r="AJ23" s="40">
        <f t="shared" si="17"/>
        <v>0</v>
      </c>
      <c r="AK23" s="861">
        <f t="shared" si="18"/>
        <v>0</v>
      </c>
    </row>
    <row r="24" ht="13.5" customHeight="1">
      <c r="A24" s="864">
        <f t="shared" si="1"/>
        <v>16</v>
      </c>
      <c r="B24" s="865" t="str">
        <f>IF(ISBLANK(IGRF!B29),"",IGRF!B29)</f>
        <v>86</v>
      </c>
      <c r="C24" s="865" t="str">
        <f>IF(ISBLANK(IGRF!C29),"",IGRF!C29)</f>
        <v>Whacks Poetic</v>
      </c>
      <c r="D24" s="866">
        <f>IF($B24="","",SUMPRODUCT(--(Lineups!$G$4:$G$41=$B24),--(Lineups!$B$4:$B$41="")))</f>
        <v>0</v>
      </c>
      <c r="E24" s="867">
        <f t="shared" si="2"/>
        <v>0</v>
      </c>
      <c r="F24" s="862">
        <f>IF($B24="","",SUMPRODUCT(--(Lineups!$G$4:$G$41=$B24),--(Lineups!$B$4:$B$41="X")))</f>
        <v>0</v>
      </c>
      <c r="G24" s="862">
        <f>IF($B24="","",SUMPRODUCT(--(Lineups!K$4:K$41=$B24),--(Lineups!A$4:A$41&lt;&gt;"SP")))</f>
        <v>3</v>
      </c>
      <c r="H24" s="862">
        <f>IF($B24="","",SUMPRODUCT(--(Lineups!O$4:O$41=$B24),--(Lineups!A$4:A$41&lt;&gt;"SP")))</f>
        <v>4</v>
      </c>
      <c r="I24" s="862">
        <f>IF($B24="","",SUMPRODUCT(--(Lineups!S$4:S$41=$B24),--(Lineups!A$4:A$41&lt;&gt;"SP")))</f>
        <v>2</v>
      </c>
      <c r="J24" s="866">
        <f t="shared" si="3"/>
        <v>9</v>
      </c>
      <c r="K24" s="867">
        <f t="shared" si="4"/>
        <v>0.4090909091</v>
      </c>
      <c r="L24" s="866">
        <f t="shared" si="5"/>
        <v>9</v>
      </c>
      <c r="M24" s="867">
        <f t="shared" si="6"/>
        <v>0.4090909091</v>
      </c>
      <c r="N24" s="868" t="str">
        <f>IF(B24="","",IF(OR(SK!E217="",SK!E217=0),"",SK!H217))</f>
        <v/>
      </c>
      <c r="O24" s="866">
        <f>IF($B24="","",SUMPRODUCT(--(Lineups!C$4:C$41=$B24)))</f>
        <v>0</v>
      </c>
      <c r="P24" s="867">
        <f t="shared" si="7"/>
        <v>0</v>
      </c>
      <c r="Q24" s="866">
        <f t="shared" si="8"/>
        <v>9</v>
      </c>
      <c r="R24" s="867">
        <f t="shared" si="9"/>
        <v>0.4090909091</v>
      </c>
      <c r="S24" s="40"/>
      <c r="T24" s="864">
        <f t="shared" si="10"/>
        <v>16</v>
      </c>
      <c r="U24" s="865" t="str">
        <f>IF(ISBLANK(IGRF!I29),"",IGRF!I29)</f>
        <v>713</v>
      </c>
      <c r="V24" s="865" t="str">
        <f>IF(ISBLANK(IGRF!J29),"",IGRF!J29)</f>
        <v>Shrewd Folly</v>
      </c>
      <c r="W24" s="866">
        <f>IF($U24="","",SUMPRODUCT(--(Lineups!$AG$4:$AG$41=$U24),--(Lineups!$AB$4:$AB$41="")))</f>
        <v>0</v>
      </c>
      <c r="X24" s="867">
        <f t="shared" si="11"/>
        <v>0</v>
      </c>
      <c r="Y24" s="862">
        <f>IF($U24="","",SUMPRODUCT(--(Lineups!$AG$4:$AG$41=$U24),--(Lineups!$AB$4:$AB$41="X")))</f>
        <v>0</v>
      </c>
      <c r="Z24" s="862">
        <f>IF($U24="","",SUMPRODUCT(--(Lineups!AK$4:AK$41=$U24),--(Lineups!AA$4:AA$41&lt;&gt;"SP")))</f>
        <v>0</v>
      </c>
      <c r="AA24" s="862">
        <f>IF($U24="","",SUMPRODUCT(--(Lineups!AO$4:AO$41=$U24),--(Lineups!AA$4:AA$41&lt;&gt;"SP")))</f>
        <v>0</v>
      </c>
      <c r="AB24" s="862">
        <f>IF($U24="","",SUMPRODUCT(--(Lineups!AS$4:AS$41=$U24),--(Lineups!AA$4:AA$41&lt;&gt;"SP")))</f>
        <v>0</v>
      </c>
      <c r="AC24" s="866">
        <f t="shared" si="12"/>
        <v>0</v>
      </c>
      <c r="AD24" s="867">
        <f t="shared" si="13"/>
        <v>0</v>
      </c>
      <c r="AE24" s="866">
        <f t="shared" si="14"/>
        <v>0</v>
      </c>
      <c r="AF24" s="867">
        <f t="shared" si="15"/>
        <v>0</v>
      </c>
      <c r="AG24" s="868" t="str">
        <f>IF(U24="","",IF(OR(SK!U217="",SK!U217=0),"",SK!X217))</f>
        <v/>
      </c>
      <c r="AH24" s="866">
        <f>IF($U24="","",SUMPRODUCT(--(Lineups!AC$4:AC$41=$U24)))</f>
        <v>0</v>
      </c>
      <c r="AI24" s="867">
        <f t="shared" si="16"/>
        <v>0</v>
      </c>
      <c r="AJ24" s="866">
        <f t="shared" si="17"/>
        <v>0</v>
      </c>
      <c r="AK24" s="867">
        <f t="shared" si="18"/>
        <v>0</v>
      </c>
    </row>
    <row r="25" ht="13.5" customHeight="1">
      <c r="A25" s="5">
        <f t="shared" si="1"/>
        <v>17</v>
      </c>
      <c r="B25" s="860" t="str">
        <f>IF(ISBLANK(IGRF!B30),"",IGRF!B30)</f>
        <v>89*</v>
      </c>
      <c r="C25" s="860" t="str">
        <f>IF(ISBLANK(IGRF!C30),"",IGRF!C30)</f>
        <v>Fanny Smack</v>
      </c>
      <c r="D25" s="40">
        <f>IF($B25="","",SUMPRODUCT(--(Lineups!$G$4:$G$41=$B25),--(Lineups!$B$4:$B$41="")))</f>
        <v>0</v>
      </c>
      <c r="E25" s="861">
        <f t="shared" si="2"/>
        <v>0</v>
      </c>
      <c r="F25" s="862">
        <f>IF($B25="","",SUMPRODUCT(--(Lineups!$G$4:$G$41=$B25),--(Lineups!$B$4:$B$41="X")))</f>
        <v>0</v>
      </c>
      <c r="G25" s="862">
        <f>IF($B25="","",SUMPRODUCT(--(Lineups!K$4:K$41=$B25),--(Lineups!A$4:A$41&lt;&gt;"SP")))</f>
        <v>0</v>
      </c>
      <c r="H25" s="862">
        <f>IF($B25="","",SUMPRODUCT(--(Lineups!O$4:O$41=$B25),--(Lineups!A$4:A$41&lt;&gt;"SP")))</f>
        <v>0</v>
      </c>
      <c r="I25" s="862">
        <f>IF($B25="","",SUMPRODUCT(--(Lineups!S$4:S$41=$B25),--(Lineups!A$4:A$41&lt;&gt;"SP")))</f>
        <v>0</v>
      </c>
      <c r="J25" s="40">
        <f t="shared" si="3"/>
        <v>0</v>
      </c>
      <c r="K25" s="861">
        <f t="shared" si="4"/>
        <v>0</v>
      </c>
      <c r="L25" s="40">
        <f t="shared" si="5"/>
        <v>0</v>
      </c>
      <c r="M25" s="861">
        <f t="shared" si="6"/>
        <v>0</v>
      </c>
      <c r="N25" s="863" t="str">
        <f>IF(B25="","",IF(OR(SK!E220="",SK!E220=0),"",SK!H220))</f>
        <v/>
      </c>
      <c r="O25" s="40">
        <f>IF($B25="","",SUMPRODUCT(--(Lineups!C$4:C$41=$B25)))</f>
        <v>0</v>
      </c>
      <c r="P25" s="861">
        <f t="shared" si="7"/>
        <v>0</v>
      </c>
      <c r="Q25" s="40">
        <f t="shared" si="8"/>
        <v>0</v>
      </c>
      <c r="R25" s="861">
        <f t="shared" si="9"/>
        <v>0</v>
      </c>
      <c r="S25" s="40"/>
      <c r="T25" s="5">
        <f t="shared" si="10"/>
        <v>17</v>
      </c>
      <c r="U25" s="860" t="str">
        <f>IF(ISBLANK(IGRF!I30),"",IGRF!I30)</f>
        <v>731</v>
      </c>
      <c r="V25" s="860" t="str">
        <f>IF(ISBLANK(IGRF!J30),"",IGRF!J30)</f>
        <v>Hand Over Fist</v>
      </c>
      <c r="W25" s="40">
        <f>IF($U25="","",SUMPRODUCT(--(Lineups!$AG$4:$AG$41=$U25),--(Lineups!$AB$4:$AB$41="")))</f>
        <v>0</v>
      </c>
      <c r="X25" s="861">
        <f t="shared" si="11"/>
        <v>0</v>
      </c>
      <c r="Y25" s="862">
        <f>IF($U25="","",SUMPRODUCT(--(Lineups!$AG$4:$AG$41=$U25),--(Lineups!$AB$4:$AB$41="X")))</f>
        <v>0</v>
      </c>
      <c r="Z25" s="862">
        <f>IF($U25="","",SUMPRODUCT(--(Lineups!AK$4:AK$41=$U25),--(Lineups!AA$4:AA$41&lt;&gt;"SP")))</f>
        <v>0</v>
      </c>
      <c r="AA25" s="862">
        <f>IF($U25="","",SUMPRODUCT(--(Lineups!AO$4:AO$41=$U25),--(Lineups!AA$4:AA$41&lt;&gt;"SP")))</f>
        <v>0</v>
      </c>
      <c r="AB25" s="862">
        <f>IF($U25="","",SUMPRODUCT(--(Lineups!AS$4:AS$41=$U25),--(Lineups!AA$4:AA$41&lt;&gt;"SP")))</f>
        <v>0</v>
      </c>
      <c r="AC25" s="40">
        <f t="shared" si="12"/>
        <v>0</v>
      </c>
      <c r="AD25" s="861">
        <f t="shared" si="13"/>
        <v>0</v>
      </c>
      <c r="AE25" s="40">
        <f t="shared" si="14"/>
        <v>0</v>
      </c>
      <c r="AF25" s="861">
        <f t="shared" si="15"/>
        <v>0</v>
      </c>
      <c r="AG25" s="863">
        <f>IF(U25="","",IF(OR(SK!U220="",SK!U220=0),"",SK!X220))</f>
        <v>3</v>
      </c>
      <c r="AH25" s="40">
        <f>IF($U25="","",SUMPRODUCT(--(Lineups!AC$4:AC$41=$U25)))</f>
        <v>6</v>
      </c>
      <c r="AI25" s="861">
        <f t="shared" si="16"/>
        <v>0.2727272727</v>
      </c>
      <c r="AJ25" s="40">
        <f t="shared" si="17"/>
        <v>6</v>
      </c>
      <c r="AK25" s="861">
        <f t="shared" si="18"/>
        <v>0.2727272727</v>
      </c>
    </row>
    <row r="26" ht="13.5" customHeight="1">
      <c r="A26" s="864">
        <f t="shared" si="1"/>
        <v>18</v>
      </c>
      <c r="B26" s="865" t="str">
        <f>IF(ISBLANK(IGRF!B31),"",IGRF!B31)</f>
        <v>90*</v>
      </c>
      <c r="C26" s="865" t="str">
        <f>IF(ISBLANK(IGRF!C31),"",IGRF!C31)</f>
        <v>Shadoux</v>
      </c>
      <c r="D26" s="866">
        <f>IF($B26="","",SUMPRODUCT(--(Lineups!$G$4:$G$41=$B26),--(Lineups!$B$4:$B$41="")))</f>
        <v>0</v>
      </c>
      <c r="E26" s="867">
        <f t="shared" si="2"/>
        <v>0</v>
      </c>
      <c r="F26" s="862">
        <f>IF($B26="","",SUMPRODUCT(--(Lineups!$G$4:$G$41=$B26),--(Lineups!$B$4:$B$41="X")))</f>
        <v>0</v>
      </c>
      <c r="G26" s="862">
        <f>IF($B26="","",SUMPRODUCT(--(Lineups!K$4:K$41=$B26),--(Lineups!A$4:A$41&lt;&gt;"SP")))</f>
        <v>0</v>
      </c>
      <c r="H26" s="862">
        <f>IF($B26="","",SUMPRODUCT(--(Lineups!O$4:O$41=$B26),--(Lineups!A$4:A$41&lt;&gt;"SP")))</f>
        <v>0</v>
      </c>
      <c r="I26" s="862">
        <f>IF($B26="","",SUMPRODUCT(--(Lineups!S$4:S$41=$B26),--(Lineups!A$4:A$41&lt;&gt;"SP")))</f>
        <v>0</v>
      </c>
      <c r="J26" s="866">
        <f t="shared" si="3"/>
        <v>0</v>
      </c>
      <c r="K26" s="867">
        <f t="shared" si="4"/>
        <v>0</v>
      </c>
      <c r="L26" s="866">
        <f t="shared" si="5"/>
        <v>0</v>
      </c>
      <c r="M26" s="867">
        <f t="shared" si="6"/>
        <v>0</v>
      </c>
      <c r="N26" s="868" t="str">
        <f>IF(B26="","",IF(OR(SK!E223="",SK!E223=0),"",SK!H223))</f>
        <v/>
      </c>
      <c r="O26" s="866">
        <f>IF($B26="","",SUMPRODUCT(--(Lineups!C$4:C$41=$B26)))</f>
        <v>0</v>
      </c>
      <c r="P26" s="867">
        <f t="shared" si="7"/>
        <v>0</v>
      </c>
      <c r="Q26" s="866">
        <f t="shared" si="8"/>
        <v>0</v>
      </c>
      <c r="R26" s="867">
        <f t="shared" si="9"/>
        <v>0</v>
      </c>
      <c r="S26" s="40"/>
      <c r="T26" s="864">
        <f t="shared" si="10"/>
        <v>18</v>
      </c>
      <c r="U26" s="865" t="str">
        <f>IF(ISBLANK(IGRF!I31),"",IGRF!I31)</f>
        <v>74</v>
      </c>
      <c r="V26" s="865" t="str">
        <f>IF(ISBLANK(IGRF!J31),"",IGRF!J31)</f>
        <v>Velociroller</v>
      </c>
      <c r="W26" s="866">
        <f>IF($U26="","",SUMPRODUCT(--(Lineups!$AG$4:$AG$41=$U26),--(Lineups!$AB$4:$AB$41="")))</f>
        <v>0</v>
      </c>
      <c r="X26" s="867">
        <f t="shared" si="11"/>
        <v>0</v>
      </c>
      <c r="Y26" s="862">
        <f>IF($U26="","",SUMPRODUCT(--(Lineups!$AG$4:$AG$41=$U26),--(Lineups!$AB$4:$AB$41="X")))</f>
        <v>0</v>
      </c>
      <c r="Z26" s="862">
        <f>IF($U26="","",SUMPRODUCT(--(Lineups!AK$4:AK$41=$U26),--(Lineups!AA$4:AA$41&lt;&gt;"SP")))</f>
        <v>0</v>
      </c>
      <c r="AA26" s="862">
        <f>IF($U26="","",SUMPRODUCT(--(Lineups!AO$4:AO$41=$U26),--(Lineups!AA$4:AA$41&lt;&gt;"SP")))</f>
        <v>0</v>
      </c>
      <c r="AB26" s="862">
        <f>IF($U26="","",SUMPRODUCT(--(Lineups!AS$4:AS$41=$U26),--(Lineups!AA$4:AA$41&lt;&gt;"SP")))</f>
        <v>0</v>
      </c>
      <c r="AC26" s="866">
        <f t="shared" si="12"/>
        <v>0</v>
      </c>
      <c r="AD26" s="867">
        <f t="shared" si="13"/>
        <v>0</v>
      </c>
      <c r="AE26" s="866">
        <f t="shared" si="14"/>
        <v>0</v>
      </c>
      <c r="AF26" s="867">
        <f t="shared" si="15"/>
        <v>0</v>
      </c>
      <c r="AG26" s="868" t="str">
        <f>IF(U26="","",IF(OR(SK!U223="",SK!U223=0),"",SK!X223))</f>
        <v/>
      </c>
      <c r="AH26" s="866">
        <f>IF($U26="","",SUMPRODUCT(--(Lineups!AC$4:AC$41=$U26)))</f>
        <v>0</v>
      </c>
      <c r="AI26" s="867">
        <f t="shared" si="16"/>
        <v>0</v>
      </c>
      <c r="AJ26" s="866">
        <f t="shared" si="17"/>
        <v>0</v>
      </c>
      <c r="AK26" s="867">
        <f t="shared" si="18"/>
        <v>0</v>
      </c>
    </row>
    <row r="27" ht="13.5" customHeight="1">
      <c r="A27" s="5">
        <f t="shared" si="1"/>
        <v>19</v>
      </c>
      <c r="B27" s="860" t="str">
        <f>IF(ISBLANK(IGRF!B32),"",IGRF!B32)</f>
        <v>981</v>
      </c>
      <c r="C27" s="860" t="str">
        <f>IF(ISBLANK(IGRF!C32),"",IGRF!C32)</f>
        <v>duggy</v>
      </c>
      <c r="D27" s="40">
        <f>IF($B27="","",SUMPRODUCT(--(Lineups!$G$4:$G$41=$B27),--(Lineups!$B$4:$B$41="")))</f>
        <v>0</v>
      </c>
      <c r="E27" s="861">
        <f t="shared" si="2"/>
        <v>0</v>
      </c>
      <c r="F27" s="862">
        <f>IF($B27="","",SUMPRODUCT(--(Lineups!$G$4:$G$41=$B27),--(Lineups!$B$4:$B$41="X")))</f>
        <v>0</v>
      </c>
      <c r="G27" s="862">
        <f>IF($B27="","",SUMPRODUCT(--(Lineups!K$4:K$41=$B27),--(Lineups!A$4:A$41&lt;&gt;"SP")))</f>
        <v>3</v>
      </c>
      <c r="H27" s="862">
        <f>IF($B27="","",SUMPRODUCT(--(Lineups!O$4:O$41=$B27),--(Lineups!A$4:A$41&lt;&gt;"SP")))</f>
        <v>1</v>
      </c>
      <c r="I27" s="862">
        <f>IF($B27="","",SUMPRODUCT(--(Lineups!S$4:S$41=$B27),--(Lineups!A$4:A$41&lt;&gt;"SP")))</f>
        <v>4</v>
      </c>
      <c r="J27" s="40">
        <f t="shared" si="3"/>
        <v>8</v>
      </c>
      <c r="K27" s="861">
        <f t="shared" si="4"/>
        <v>0.3636363636</v>
      </c>
      <c r="L27" s="40">
        <f t="shared" si="5"/>
        <v>8</v>
      </c>
      <c r="M27" s="861">
        <f t="shared" si="6"/>
        <v>0.3636363636</v>
      </c>
      <c r="N27" s="863" t="str">
        <f>IF(B27="","",IF(OR(SK!E226="",SK!E226=0),"",SK!H226))</f>
        <v/>
      </c>
      <c r="O27" s="40">
        <f>IF($B27="","",SUMPRODUCT(--(Lineups!C$4:C$41=$B27)))</f>
        <v>0</v>
      </c>
      <c r="P27" s="861">
        <f t="shared" si="7"/>
        <v>0</v>
      </c>
      <c r="Q27" s="40">
        <f t="shared" si="8"/>
        <v>8</v>
      </c>
      <c r="R27" s="861">
        <f t="shared" si="9"/>
        <v>0.3636363636</v>
      </c>
      <c r="S27" s="40"/>
      <c r="T27" s="5">
        <f t="shared" si="10"/>
        <v>19</v>
      </c>
      <c r="U27" s="860" t="str">
        <f>IF(ISBLANK(IGRF!I32),"",IGRF!I32)</f>
        <v>802</v>
      </c>
      <c r="V27" s="860" t="str">
        <f>IF(ISBLANK(IGRF!J32),"",IGRF!J32)</f>
        <v>Jenny NoNo</v>
      </c>
      <c r="W27" s="40">
        <f>IF($U27="","",SUMPRODUCT(--(Lineups!$AG$4:$AG$41=$U27),--(Lineups!$AB$4:$AB$41="")))</f>
        <v>0</v>
      </c>
      <c r="X27" s="861">
        <f t="shared" si="11"/>
        <v>0</v>
      </c>
      <c r="Y27" s="862">
        <f>IF($U27="","",SUMPRODUCT(--(Lineups!$AG$4:$AG$41=$U27),--(Lineups!$AB$4:$AB$41="X")))</f>
        <v>2</v>
      </c>
      <c r="Z27" s="862">
        <f>IF($U27="","",SUMPRODUCT(--(Lineups!AK$4:AK$41=$U27),--(Lineups!AA$4:AA$41&lt;&gt;"SP")))</f>
        <v>0</v>
      </c>
      <c r="AA27" s="862">
        <f>IF($U27="","",SUMPRODUCT(--(Lineups!AO$4:AO$41=$U27),--(Lineups!AA$4:AA$41&lt;&gt;"SP")))</f>
        <v>0</v>
      </c>
      <c r="AB27" s="862">
        <f>IF($U27="","",SUMPRODUCT(--(Lineups!AS$4:AS$41=$U27),--(Lineups!AA$4:AA$41&lt;&gt;"SP")))</f>
        <v>0</v>
      </c>
      <c r="AC27" s="40">
        <f t="shared" si="12"/>
        <v>2</v>
      </c>
      <c r="AD27" s="861">
        <f t="shared" si="13"/>
        <v>0.09090909091</v>
      </c>
      <c r="AE27" s="40">
        <f t="shared" si="14"/>
        <v>2</v>
      </c>
      <c r="AF27" s="861">
        <f t="shared" si="15"/>
        <v>0.09090909091</v>
      </c>
      <c r="AG27" s="863">
        <f>IF(U27="","",IF(OR(SK!U226="",SK!U226=0),"",SK!X226))</f>
        <v>1</v>
      </c>
      <c r="AH27" s="40">
        <f>IF($U27="","",SUMPRODUCT(--(Lineups!AC$4:AC$41=$U27)))</f>
        <v>7</v>
      </c>
      <c r="AI27" s="861">
        <f t="shared" si="16"/>
        <v>0.3181818182</v>
      </c>
      <c r="AJ27" s="40">
        <f t="shared" si="17"/>
        <v>9</v>
      </c>
      <c r="AK27" s="861">
        <f t="shared" si="18"/>
        <v>0.4090909091</v>
      </c>
    </row>
    <row r="28" ht="13.5" customHeight="1">
      <c r="A28" s="864">
        <f t="shared" si="1"/>
        <v>20</v>
      </c>
      <c r="B28" s="865" t="str">
        <f>IF(ISBLANK(IGRF!B33),"",IGRF!B33)</f>
        <v>99</v>
      </c>
      <c r="C28" s="865" t="str">
        <f>IF(ISBLANK(IGRF!C33),"",IGRF!C33)</f>
        <v>anne t. fascism</v>
      </c>
      <c r="D28" s="866">
        <f>IF($B28="","",SUMPRODUCT(--(Lineups!$G$4:$G$41=$B28),--(Lineups!$B$4:$B$41="")))</f>
        <v>6</v>
      </c>
      <c r="E28" s="867">
        <f t="shared" si="2"/>
        <v>0.2727272727</v>
      </c>
      <c r="F28" s="862">
        <f>IF($B28="","",SUMPRODUCT(--(Lineups!$G$4:$G$41=$B28),--(Lineups!$B$4:$B$41="X")))</f>
        <v>0</v>
      </c>
      <c r="G28" s="862">
        <f>IF($B28="","",SUMPRODUCT(--(Lineups!K$4:K$41=$B28),--(Lineups!A$4:A$41&lt;&gt;"SP")))</f>
        <v>1</v>
      </c>
      <c r="H28" s="862">
        <f>IF($B28="","",SUMPRODUCT(--(Lineups!O$4:O$41=$B28),--(Lineups!A$4:A$41&lt;&gt;"SP")))</f>
        <v>1</v>
      </c>
      <c r="I28" s="862">
        <f>IF($B28="","",SUMPRODUCT(--(Lineups!S$4:S$41=$B28),--(Lineups!A$4:A$41&lt;&gt;"SP")))</f>
        <v>1</v>
      </c>
      <c r="J28" s="866">
        <f t="shared" si="3"/>
        <v>3</v>
      </c>
      <c r="K28" s="867">
        <f t="shared" si="4"/>
        <v>0.1363636364</v>
      </c>
      <c r="L28" s="866">
        <f t="shared" si="5"/>
        <v>9</v>
      </c>
      <c r="M28" s="867">
        <f t="shared" si="6"/>
        <v>0.4090909091</v>
      </c>
      <c r="N28" s="868">
        <f>IF(B28="","",IF(OR(SK!E229="",SK!E229=0),"",SK!H229))</f>
        <v>0</v>
      </c>
      <c r="O28" s="866">
        <f>IF($B28="","",SUMPRODUCT(--(Lineups!C$4:C$41=$B28)))</f>
        <v>2</v>
      </c>
      <c r="P28" s="867">
        <f t="shared" si="7"/>
        <v>0.09090909091</v>
      </c>
      <c r="Q28" s="866">
        <f t="shared" si="8"/>
        <v>11</v>
      </c>
      <c r="R28" s="867">
        <f t="shared" si="9"/>
        <v>0.5</v>
      </c>
      <c r="S28" s="40"/>
      <c r="T28" s="864">
        <f t="shared" si="10"/>
        <v>20</v>
      </c>
      <c r="U28" s="865" t="str">
        <f>IF(ISBLANK(IGRF!I33),"",IGRF!I33)</f>
        <v>97</v>
      </c>
      <c r="V28" s="865" t="str">
        <f>IF(ISBLANK(IGRF!J33),"",IGRF!J33)</f>
        <v>Smarty Plants</v>
      </c>
      <c r="W28" s="866">
        <f>IF($U28="","",SUMPRODUCT(--(Lineups!$AG$4:$AG$41=$U28),--(Lineups!$AB$4:$AB$41="")))</f>
        <v>0</v>
      </c>
      <c r="X28" s="867">
        <f t="shared" si="11"/>
        <v>0</v>
      </c>
      <c r="Y28" s="862">
        <f>IF($U28="","",SUMPRODUCT(--(Lineups!$AG$4:$AG$41=$U28),--(Lineups!$AB$4:$AB$41="X")))</f>
        <v>0</v>
      </c>
      <c r="Z28" s="862">
        <f>IF($U28="","",SUMPRODUCT(--(Lineups!AK$4:AK$41=$U28),--(Lineups!AA$4:AA$41&lt;&gt;"SP")))</f>
        <v>2</v>
      </c>
      <c r="AA28" s="862">
        <f>IF($U28="","",SUMPRODUCT(--(Lineups!AO$4:AO$41=$U28),--(Lineups!AA$4:AA$41&lt;&gt;"SP")))</f>
        <v>7</v>
      </c>
      <c r="AB28" s="862">
        <f>IF($U28="","",SUMPRODUCT(--(Lineups!AS$4:AS$41=$U28),--(Lineups!AA$4:AA$41&lt;&gt;"SP")))</f>
        <v>3</v>
      </c>
      <c r="AC28" s="866">
        <f t="shared" si="12"/>
        <v>12</v>
      </c>
      <c r="AD28" s="867">
        <f t="shared" si="13"/>
        <v>0.5454545455</v>
      </c>
      <c r="AE28" s="866">
        <f t="shared" si="14"/>
        <v>12</v>
      </c>
      <c r="AF28" s="867">
        <f t="shared" si="15"/>
        <v>0.5454545455</v>
      </c>
      <c r="AG28" s="868" t="str">
        <f>IF(U28="","",IF(OR(SK!U229="",SK!U229=0),"",SK!X229))</f>
        <v/>
      </c>
      <c r="AH28" s="866">
        <f>IF($U28="","",SUMPRODUCT(--(Lineups!AC$4:AC$41=$U28)))</f>
        <v>0</v>
      </c>
      <c r="AI28" s="867">
        <f t="shared" si="16"/>
        <v>0</v>
      </c>
      <c r="AJ28" s="866">
        <f t="shared" si="17"/>
        <v>12</v>
      </c>
      <c r="AK28" s="867">
        <f t="shared" si="18"/>
        <v>0.5454545455</v>
      </c>
    </row>
    <row r="29" ht="13.5" customHeight="1">
      <c r="A29" s="5"/>
      <c r="B29" s="40"/>
      <c r="C29" s="40"/>
      <c r="D29" s="40"/>
      <c r="E29" s="40"/>
      <c r="F29" s="40"/>
      <c r="G29" s="40"/>
      <c r="H29" s="40"/>
      <c r="I29" s="40"/>
      <c r="J29" s="40"/>
      <c r="K29" s="40"/>
      <c r="L29" s="40"/>
      <c r="M29" s="40"/>
      <c r="N29" s="40"/>
      <c r="O29" s="40"/>
      <c r="P29" s="40"/>
      <c r="Q29" s="40"/>
      <c r="R29" s="40"/>
      <c r="S29" s="40"/>
      <c r="T29" s="5"/>
      <c r="U29" s="40"/>
      <c r="V29" s="40"/>
      <c r="W29" s="40"/>
      <c r="X29" s="40"/>
      <c r="Y29" s="40"/>
      <c r="Z29" s="40"/>
      <c r="AA29" s="40"/>
      <c r="AB29" s="40"/>
      <c r="AC29" s="40"/>
      <c r="AD29" s="40"/>
      <c r="AE29" s="40"/>
      <c r="AF29" s="40"/>
      <c r="AG29" s="40"/>
      <c r="AH29" s="40"/>
      <c r="AI29" s="40"/>
      <c r="AJ29" s="40"/>
      <c r="AK29" s="40"/>
    </row>
    <row r="30" ht="13.5" customHeight="1">
      <c r="A30" s="854" t="s">
        <v>438</v>
      </c>
      <c r="B30" s="8"/>
      <c r="C30" s="8"/>
      <c r="D30" s="855"/>
      <c r="E30" s="855"/>
      <c r="F30" s="855"/>
      <c r="G30" s="855"/>
      <c r="H30" s="855"/>
      <c r="I30" s="855"/>
      <c r="J30" s="855"/>
      <c r="K30" s="855"/>
      <c r="L30" s="855"/>
      <c r="M30" s="855"/>
      <c r="N30" s="855"/>
      <c r="O30" s="855"/>
      <c r="P30" s="855"/>
      <c r="Q30" s="855"/>
      <c r="R30" s="855"/>
      <c r="S30" s="40"/>
      <c r="T30" s="854" t="s">
        <v>438</v>
      </c>
      <c r="U30" s="8"/>
      <c r="V30" s="8"/>
      <c r="W30" s="855"/>
      <c r="X30" s="855"/>
      <c r="Y30" s="855"/>
      <c r="Z30" s="855"/>
      <c r="AA30" s="855"/>
      <c r="AB30" s="855"/>
      <c r="AC30" s="855"/>
      <c r="AD30" s="855"/>
      <c r="AE30" s="855"/>
      <c r="AF30" s="855"/>
      <c r="AG30" s="855"/>
      <c r="AH30" s="855"/>
      <c r="AI30" s="855"/>
      <c r="AJ30" s="855"/>
      <c r="AK30" s="855"/>
    </row>
    <row r="31" ht="13.5" customHeight="1">
      <c r="A31" s="856">
        <v>0.0</v>
      </c>
      <c r="B31" s="856" t="s">
        <v>428</v>
      </c>
      <c r="C31" s="856" t="s">
        <v>429</v>
      </c>
      <c r="D31" s="856" t="s">
        <v>286</v>
      </c>
      <c r="E31" s="5"/>
      <c r="F31" s="858" t="s">
        <v>287</v>
      </c>
      <c r="G31" s="858" t="s">
        <v>287</v>
      </c>
      <c r="H31" s="858" t="s">
        <v>287</v>
      </c>
      <c r="I31" s="858" t="s">
        <v>287</v>
      </c>
      <c r="J31" s="856" t="s">
        <v>431</v>
      </c>
      <c r="K31" s="5"/>
      <c r="L31" s="856" t="s">
        <v>433</v>
      </c>
      <c r="M31" s="5"/>
      <c r="N31" s="859" t="s">
        <v>435</v>
      </c>
      <c r="O31" s="856" t="s">
        <v>284</v>
      </c>
      <c r="P31" s="5"/>
      <c r="Q31" s="856" t="s">
        <v>402</v>
      </c>
      <c r="R31" s="5"/>
      <c r="S31" s="5"/>
      <c r="T31" s="856">
        <v>0.0</v>
      </c>
      <c r="U31" s="856" t="s">
        <v>428</v>
      </c>
      <c r="V31" s="856" t="s">
        <v>429</v>
      </c>
      <c r="W31" s="856" t="s">
        <v>286</v>
      </c>
      <c r="X31" s="5"/>
      <c r="Y31" s="858" t="s">
        <v>287</v>
      </c>
      <c r="Z31" s="858" t="s">
        <v>287</v>
      </c>
      <c r="AA31" s="858" t="s">
        <v>287</v>
      </c>
      <c r="AB31" s="858" t="s">
        <v>287</v>
      </c>
      <c r="AC31" s="856" t="s">
        <v>431</v>
      </c>
      <c r="AD31" s="5"/>
      <c r="AE31" s="856" t="s">
        <v>433</v>
      </c>
      <c r="AF31" s="5"/>
      <c r="AG31" s="859" t="s">
        <v>435</v>
      </c>
      <c r="AH31" s="856" t="s">
        <v>284</v>
      </c>
      <c r="AI31" s="5"/>
      <c r="AJ31" s="856" t="s">
        <v>402</v>
      </c>
      <c r="AK31" s="5"/>
    </row>
    <row r="32" ht="13.5" customHeight="1">
      <c r="A32" s="5">
        <f t="shared" ref="A32:A51" si="23">A31+1</f>
        <v>1</v>
      </c>
      <c r="B32" s="617" t="str">
        <f t="shared" ref="B32:C32" si="19">B9</f>
        <v>112*</v>
      </c>
      <c r="C32" s="617" t="str">
        <f t="shared" si="19"/>
        <v>Whoopsie Daisy</v>
      </c>
      <c r="D32" s="5">
        <f t="shared" ref="D32:D51" si="25">IF($B32="","",D55-D78)</f>
        <v>0</v>
      </c>
      <c r="E32" s="40"/>
      <c r="F32" s="862">
        <f t="shared" ref="F32:I32" si="20">IF($B32="","",F55-F78)</f>
        <v>0</v>
      </c>
      <c r="G32" s="862">
        <f t="shared" si="20"/>
        <v>0</v>
      </c>
      <c r="H32" s="862">
        <f t="shared" si="20"/>
        <v>0</v>
      </c>
      <c r="I32" s="862">
        <f t="shared" si="20"/>
        <v>0</v>
      </c>
      <c r="J32" s="5">
        <f t="shared" ref="J32:J51" si="27">IF(B32="","",SUM(F32:I32))</f>
        <v>0</v>
      </c>
      <c r="K32" s="40"/>
      <c r="L32" s="5">
        <f t="shared" ref="L32:L51" si="28">IF(B32="","",SUM(D32,J32))</f>
        <v>0</v>
      </c>
      <c r="M32" s="40"/>
      <c r="N32" s="40"/>
      <c r="O32" s="5">
        <f t="shared" ref="O32:O51" si="29">IF($B32="","",O55-O78)</f>
        <v>0</v>
      </c>
      <c r="P32" s="40"/>
      <c r="Q32" s="5">
        <f t="shared" ref="Q32:Q51" si="30">IF(B32="","",SUM(L32,O32))</f>
        <v>0</v>
      </c>
      <c r="R32" s="40"/>
      <c r="S32" s="40"/>
      <c r="T32" s="5">
        <f t="shared" ref="T32:T51" si="31">T31+1</f>
        <v>1</v>
      </c>
      <c r="U32" s="617" t="str">
        <f t="shared" ref="U32:V32" si="21">U9</f>
        <v>10</v>
      </c>
      <c r="V32" s="617" t="str">
        <f t="shared" si="21"/>
        <v>J. Sandin</v>
      </c>
      <c r="W32" s="5">
        <f t="shared" ref="W32:W51" si="33">IF($U32="","",W55-W78)</f>
        <v>7</v>
      </c>
      <c r="X32" s="40"/>
      <c r="Y32" s="862">
        <f t="shared" ref="Y32:AB32" si="22">IF($U32="","",Y55-Y78)</f>
        <v>0</v>
      </c>
      <c r="Z32" s="862">
        <f t="shared" si="22"/>
        <v>-7</v>
      </c>
      <c r="AA32" s="862">
        <f t="shared" si="22"/>
        <v>0</v>
      </c>
      <c r="AB32" s="862">
        <f t="shared" si="22"/>
        <v>0</v>
      </c>
      <c r="AC32" s="5">
        <f t="shared" ref="AC32:AC51" si="35">IF(U32="","",SUM(Y32:AB32))</f>
        <v>-7</v>
      </c>
      <c r="AD32" s="40"/>
      <c r="AE32" s="5">
        <f t="shared" ref="AE32:AE51" si="36">IF(U32="","",SUM(W32,AC32))</f>
        <v>0</v>
      </c>
      <c r="AF32" s="40"/>
      <c r="AG32" s="40"/>
      <c r="AH32" s="5">
        <f t="shared" ref="AH32:AH51" si="37">IF($U32="","",AH55-AH78)</f>
        <v>0</v>
      </c>
      <c r="AI32" s="40"/>
      <c r="AJ32" s="5">
        <f t="shared" ref="AJ32:AJ51" si="38">IF(U32="","",SUM(AE32,AH32))</f>
        <v>0</v>
      </c>
      <c r="AK32" s="40"/>
    </row>
    <row r="33" ht="13.5" customHeight="1">
      <c r="A33" s="864">
        <f t="shared" si="23"/>
        <v>2</v>
      </c>
      <c r="B33" s="869" t="str">
        <f t="shared" ref="B33:C33" si="24">B10</f>
        <v>1128</v>
      </c>
      <c r="C33" s="869" t="str">
        <f t="shared" si="24"/>
        <v>Poysenberry Pie</v>
      </c>
      <c r="D33" s="864">
        <f t="shared" si="25"/>
        <v>2</v>
      </c>
      <c r="E33" s="40"/>
      <c r="F33" s="862">
        <f t="shared" ref="F33:I33" si="26">IF($B33="","",F56-F79)</f>
        <v>0</v>
      </c>
      <c r="G33" s="862">
        <f t="shared" si="26"/>
        <v>0</v>
      </c>
      <c r="H33" s="862">
        <f t="shared" si="26"/>
        <v>0</v>
      </c>
      <c r="I33" s="862">
        <f t="shared" si="26"/>
        <v>0</v>
      </c>
      <c r="J33" s="864">
        <f t="shared" si="27"/>
        <v>0</v>
      </c>
      <c r="K33" s="40"/>
      <c r="L33" s="864">
        <f t="shared" si="28"/>
        <v>2</v>
      </c>
      <c r="M33" s="40"/>
      <c r="N33" s="40"/>
      <c r="O33" s="864">
        <f t="shared" si="29"/>
        <v>0</v>
      </c>
      <c r="P33" s="40"/>
      <c r="Q33" s="864">
        <f t="shared" si="30"/>
        <v>2</v>
      </c>
      <c r="R33" s="40"/>
      <c r="S33" s="40"/>
      <c r="T33" s="864">
        <f t="shared" si="31"/>
        <v>2</v>
      </c>
      <c r="U33" s="869" t="str">
        <f t="shared" ref="U33:V33" si="32">U10</f>
        <v>125</v>
      </c>
      <c r="V33" s="869" t="str">
        <f t="shared" si="32"/>
        <v>Murder by Proxy</v>
      </c>
      <c r="W33" s="864">
        <f t="shared" si="33"/>
        <v>0</v>
      </c>
      <c r="X33" s="40"/>
      <c r="Y33" s="862">
        <f t="shared" ref="Y33:AB33" si="34">IF($U33="","",Y56-Y79)</f>
        <v>0</v>
      </c>
      <c r="Z33" s="862">
        <f t="shared" si="34"/>
        <v>7</v>
      </c>
      <c r="AA33" s="862">
        <f t="shared" si="34"/>
        <v>5</v>
      </c>
      <c r="AB33" s="862">
        <f t="shared" si="34"/>
        <v>7</v>
      </c>
      <c r="AC33" s="864">
        <f t="shared" si="35"/>
        <v>19</v>
      </c>
      <c r="AD33" s="40"/>
      <c r="AE33" s="864">
        <f t="shared" si="36"/>
        <v>19</v>
      </c>
      <c r="AF33" s="40"/>
      <c r="AG33" s="40"/>
      <c r="AH33" s="864">
        <f t="shared" si="37"/>
        <v>0</v>
      </c>
      <c r="AI33" s="40"/>
      <c r="AJ33" s="864">
        <f t="shared" si="38"/>
        <v>19</v>
      </c>
      <c r="AK33" s="40"/>
    </row>
    <row r="34" ht="13.5" customHeight="1">
      <c r="A34" s="5">
        <f t="shared" si="23"/>
        <v>3</v>
      </c>
      <c r="B34" s="617" t="str">
        <f t="shared" ref="B34:C34" si="39">B11</f>
        <v>14</v>
      </c>
      <c r="C34" s="617" t="str">
        <f t="shared" si="39"/>
        <v>Bri Zuss</v>
      </c>
      <c r="D34" s="5">
        <f t="shared" si="25"/>
        <v>0</v>
      </c>
      <c r="E34" s="40"/>
      <c r="F34" s="862">
        <f t="shared" ref="F34:I34" si="40">IF($B34="","",F57-F80)</f>
        <v>0</v>
      </c>
      <c r="G34" s="862">
        <f t="shared" si="40"/>
        <v>0</v>
      </c>
      <c r="H34" s="862">
        <f t="shared" si="40"/>
        <v>0</v>
      </c>
      <c r="I34" s="862">
        <f t="shared" si="40"/>
        <v>0</v>
      </c>
      <c r="J34" s="5">
        <f t="shared" si="27"/>
        <v>0</v>
      </c>
      <c r="K34" s="40"/>
      <c r="L34" s="5">
        <f t="shared" si="28"/>
        <v>0</v>
      </c>
      <c r="M34" s="40"/>
      <c r="N34" s="40"/>
      <c r="O34" s="5">
        <f t="shared" si="29"/>
        <v>4</v>
      </c>
      <c r="P34" s="40"/>
      <c r="Q34" s="5">
        <f t="shared" si="30"/>
        <v>4</v>
      </c>
      <c r="R34" s="40"/>
      <c r="S34" s="40"/>
      <c r="T34" s="5">
        <f t="shared" si="31"/>
        <v>3</v>
      </c>
      <c r="U34" s="617" t="str">
        <f t="shared" ref="U34:V34" si="41">U11</f>
        <v>14</v>
      </c>
      <c r="V34" s="617" t="str">
        <f t="shared" si="41"/>
        <v>Sonnet Boom</v>
      </c>
      <c r="W34" s="5">
        <f t="shared" si="33"/>
        <v>0</v>
      </c>
      <c r="X34" s="40"/>
      <c r="Y34" s="862">
        <f t="shared" ref="Y34:AB34" si="42">IF($U34="","",Y57-Y80)</f>
        <v>0</v>
      </c>
      <c r="Z34" s="862">
        <f t="shared" si="42"/>
        <v>0</v>
      </c>
      <c r="AA34" s="862">
        <f t="shared" si="42"/>
        <v>0</v>
      </c>
      <c r="AB34" s="862">
        <f t="shared" si="42"/>
        <v>0</v>
      </c>
      <c r="AC34" s="5">
        <f t="shared" si="35"/>
        <v>0</v>
      </c>
      <c r="AD34" s="40"/>
      <c r="AE34" s="5">
        <f t="shared" si="36"/>
        <v>0</v>
      </c>
      <c r="AF34" s="40"/>
      <c r="AG34" s="40"/>
      <c r="AH34" s="5">
        <f t="shared" si="37"/>
        <v>8</v>
      </c>
      <c r="AI34" s="40"/>
      <c r="AJ34" s="5">
        <f t="shared" si="38"/>
        <v>8</v>
      </c>
      <c r="AK34" s="40"/>
    </row>
    <row r="35" ht="13.5" customHeight="1">
      <c r="A35" s="864">
        <f t="shared" si="23"/>
        <v>4</v>
      </c>
      <c r="B35" s="869" t="str">
        <f t="shared" ref="B35:C35" si="43">B12</f>
        <v>1618</v>
      </c>
      <c r="C35" s="869" t="str">
        <f t="shared" si="43"/>
        <v>Sintripetal Force</v>
      </c>
      <c r="D35" s="864">
        <f t="shared" si="25"/>
        <v>0</v>
      </c>
      <c r="E35" s="40"/>
      <c r="F35" s="862">
        <f t="shared" ref="F35:I35" si="44">IF($B35="","",F58-F81)</f>
        <v>0</v>
      </c>
      <c r="G35" s="862">
        <f t="shared" si="44"/>
        <v>0</v>
      </c>
      <c r="H35" s="862">
        <f t="shared" si="44"/>
        <v>0</v>
      </c>
      <c r="I35" s="862">
        <f t="shared" si="44"/>
        <v>0</v>
      </c>
      <c r="J35" s="864">
        <f t="shared" si="27"/>
        <v>0</v>
      </c>
      <c r="K35" s="40"/>
      <c r="L35" s="864">
        <f t="shared" si="28"/>
        <v>0</v>
      </c>
      <c r="M35" s="40"/>
      <c r="N35" s="40"/>
      <c r="O35" s="864">
        <f t="shared" si="29"/>
        <v>6</v>
      </c>
      <c r="P35" s="40"/>
      <c r="Q35" s="864">
        <f t="shared" si="30"/>
        <v>6</v>
      </c>
      <c r="R35" s="40"/>
      <c r="S35" s="40"/>
      <c r="T35" s="864">
        <f t="shared" si="31"/>
        <v>4</v>
      </c>
      <c r="U35" s="869" t="str">
        <f t="shared" ref="U35:V35" si="45">U12</f>
        <v>15*</v>
      </c>
      <c r="V35" s="869" t="str">
        <f t="shared" si="45"/>
        <v>Cora Slain</v>
      </c>
      <c r="W35" s="864">
        <f t="shared" si="33"/>
        <v>0</v>
      </c>
      <c r="X35" s="40"/>
      <c r="Y35" s="862">
        <f t="shared" ref="Y35:AB35" si="46">IF($U35="","",Y58-Y81)</f>
        <v>0</v>
      </c>
      <c r="Z35" s="862">
        <f t="shared" si="46"/>
        <v>0</v>
      </c>
      <c r="AA35" s="862">
        <f t="shared" si="46"/>
        <v>0</v>
      </c>
      <c r="AB35" s="862">
        <f t="shared" si="46"/>
        <v>0</v>
      </c>
      <c r="AC35" s="864">
        <f t="shared" si="35"/>
        <v>0</v>
      </c>
      <c r="AD35" s="40"/>
      <c r="AE35" s="864">
        <f t="shared" si="36"/>
        <v>0</v>
      </c>
      <c r="AF35" s="40"/>
      <c r="AG35" s="40"/>
      <c r="AH35" s="864">
        <f t="shared" si="37"/>
        <v>0</v>
      </c>
      <c r="AI35" s="40"/>
      <c r="AJ35" s="864">
        <f t="shared" si="38"/>
        <v>0</v>
      </c>
      <c r="AK35" s="40"/>
    </row>
    <row r="36" ht="13.5" customHeight="1">
      <c r="A36" s="5">
        <f t="shared" si="23"/>
        <v>5</v>
      </c>
      <c r="B36" s="617" t="str">
        <f t="shared" ref="B36:C36" si="47">B13</f>
        <v>18</v>
      </c>
      <c r="C36" s="617" t="str">
        <f t="shared" si="47"/>
        <v>BooBoo</v>
      </c>
      <c r="D36" s="5">
        <f t="shared" si="25"/>
        <v>0</v>
      </c>
      <c r="E36" s="40"/>
      <c r="F36" s="862">
        <f t="shared" ref="F36:I36" si="48">IF($B36="","",F59-F82)</f>
        <v>0</v>
      </c>
      <c r="G36" s="862">
        <f t="shared" si="48"/>
        <v>0</v>
      </c>
      <c r="H36" s="862">
        <f t="shared" si="48"/>
        <v>0</v>
      </c>
      <c r="I36" s="862">
        <f t="shared" si="48"/>
        <v>0</v>
      </c>
      <c r="J36" s="5">
        <f t="shared" si="27"/>
        <v>0</v>
      </c>
      <c r="K36" s="40"/>
      <c r="L36" s="5">
        <f t="shared" si="28"/>
        <v>0</v>
      </c>
      <c r="M36" s="40"/>
      <c r="N36" s="40"/>
      <c r="O36" s="5">
        <f t="shared" si="29"/>
        <v>5</v>
      </c>
      <c r="P36" s="40"/>
      <c r="Q36" s="5">
        <f t="shared" si="30"/>
        <v>5</v>
      </c>
      <c r="R36" s="40"/>
      <c r="S36" s="40"/>
      <c r="T36" s="5">
        <f t="shared" si="31"/>
        <v>5</v>
      </c>
      <c r="U36" s="617" t="str">
        <f t="shared" ref="U36:V36" si="49">U13</f>
        <v>16*</v>
      </c>
      <c r="V36" s="617" t="str">
        <f t="shared" si="49"/>
        <v>Derive</v>
      </c>
      <c r="W36" s="5">
        <f t="shared" si="33"/>
        <v>0</v>
      </c>
      <c r="X36" s="40"/>
      <c r="Y36" s="862">
        <f t="shared" ref="Y36:AB36" si="50">IF($U36="","",Y59-Y82)</f>
        <v>0</v>
      </c>
      <c r="Z36" s="862">
        <f t="shared" si="50"/>
        <v>0</v>
      </c>
      <c r="AA36" s="862">
        <f t="shared" si="50"/>
        <v>0</v>
      </c>
      <c r="AB36" s="862">
        <f t="shared" si="50"/>
        <v>0</v>
      </c>
      <c r="AC36" s="5">
        <f t="shared" si="35"/>
        <v>0</v>
      </c>
      <c r="AD36" s="40"/>
      <c r="AE36" s="5">
        <f t="shared" si="36"/>
        <v>0</v>
      </c>
      <c r="AF36" s="40"/>
      <c r="AG36" s="40"/>
      <c r="AH36" s="5">
        <f t="shared" si="37"/>
        <v>0</v>
      </c>
      <c r="AI36" s="40"/>
      <c r="AJ36" s="5">
        <f t="shared" si="38"/>
        <v>0</v>
      </c>
      <c r="AK36" s="40"/>
    </row>
    <row r="37" ht="13.5" customHeight="1">
      <c r="A37" s="864">
        <f t="shared" si="23"/>
        <v>6</v>
      </c>
      <c r="B37" s="869" t="str">
        <f t="shared" ref="B37:C37" si="51">B14</f>
        <v>187</v>
      </c>
      <c r="C37" s="869" t="str">
        <f t="shared" si="51"/>
        <v>Lexi Cuter</v>
      </c>
      <c r="D37" s="864">
        <f t="shared" si="25"/>
        <v>0</v>
      </c>
      <c r="E37" s="40"/>
      <c r="F37" s="862">
        <f t="shared" ref="F37:I37" si="52">IF($B37="","",F60-F83)</f>
        <v>0</v>
      </c>
      <c r="G37" s="862">
        <f t="shared" si="52"/>
        <v>0</v>
      </c>
      <c r="H37" s="862">
        <f t="shared" si="52"/>
        <v>0</v>
      </c>
      <c r="I37" s="862">
        <f t="shared" si="52"/>
        <v>0</v>
      </c>
      <c r="J37" s="864">
        <f t="shared" si="27"/>
        <v>0</v>
      </c>
      <c r="K37" s="40"/>
      <c r="L37" s="864">
        <f t="shared" si="28"/>
        <v>0</v>
      </c>
      <c r="M37" s="40"/>
      <c r="N37" s="40"/>
      <c r="O37" s="864">
        <f t="shared" si="29"/>
        <v>-11</v>
      </c>
      <c r="P37" s="40"/>
      <c r="Q37" s="864">
        <f t="shared" si="30"/>
        <v>-11</v>
      </c>
      <c r="R37" s="40"/>
      <c r="S37" s="40"/>
      <c r="T37" s="864">
        <f t="shared" si="31"/>
        <v>6</v>
      </c>
      <c r="U37" s="869" t="str">
        <f t="shared" ref="U37:V37" si="53">U14</f>
        <v>187*</v>
      </c>
      <c r="V37" s="869" t="str">
        <f t="shared" si="53"/>
        <v>Slamlet</v>
      </c>
      <c r="W37" s="864">
        <f t="shared" si="33"/>
        <v>0</v>
      </c>
      <c r="X37" s="40"/>
      <c r="Y37" s="862">
        <f t="shared" ref="Y37:AB37" si="54">IF($U37="","",Y60-Y83)</f>
        <v>0</v>
      </c>
      <c r="Z37" s="862">
        <f t="shared" si="54"/>
        <v>0</v>
      </c>
      <c r="AA37" s="862">
        <f t="shared" si="54"/>
        <v>0</v>
      </c>
      <c r="AB37" s="862">
        <f t="shared" si="54"/>
        <v>0</v>
      </c>
      <c r="AC37" s="864">
        <f t="shared" si="35"/>
        <v>0</v>
      </c>
      <c r="AD37" s="40"/>
      <c r="AE37" s="864">
        <f t="shared" si="36"/>
        <v>0</v>
      </c>
      <c r="AF37" s="40"/>
      <c r="AG37" s="40"/>
      <c r="AH37" s="864">
        <f t="shared" si="37"/>
        <v>0</v>
      </c>
      <c r="AI37" s="40"/>
      <c r="AJ37" s="864">
        <f t="shared" si="38"/>
        <v>0</v>
      </c>
      <c r="AK37" s="40"/>
    </row>
    <row r="38" ht="13.5" customHeight="1">
      <c r="A38" s="5">
        <f t="shared" si="23"/>
        <v>7</v>
      </c>
      <c r="B38" s="617" t="str">
        <f t="shared" ref="B38:C38" si="55">B15</f>
        <v>196</v>
      </c>
      <c r="C38" s="617" t="str">
        <f t="shared" si="55"/>
        <v>madrad</v>
      </c>
      <c r="D38" s="5">
        <f t="shared" si="25"/>
        <v>0</v>
      </c>
      <c r="E38" s="40"/>
      <c r="F38" s="862">
        <f t="shared" ref="F38:I38" si="56">IF($B38="","",F61-F84)</f>
        <v>0</v>
      </c>
      <c r="G38" s="862">
        <f t="shared" si="56"/>
        <v>8</v>
      </c>
      <c r="H38" s="862">
        <f t="shared" si="56"/>
        <v>-7</v>
      </c>
      <c r="I38" s="862">
        <f t="shared" si="56"/>
        <v>10</v>
      </c>
      <c r="J38" s="5">
        <f t="shared" si="27"/>
        <v>11</v>
      </c>
      <c r="K38" s="40"/>
      <c r="L38" s="5">
        <f t="shared" si="28"/>
        <v>11</v>
      </c>
      <c r="M38" s="40"/>
      <c r="N38" s="40"/>
      <c r="O38" s="5">
        <f t="shared" si="29"/>
        <v>0</v>
      </c>
      <c r="P38" s="40"/>
      <c r="Q38" s="5">
        <f t="shared" si="30"/>
        <v>11</v>
      </c>
      <c r="R38" s="40"/>
      <c r="S38" s="40"/>
      <c r="T38" s="5">
        <f t="shared" si="31"/>
        <v>7</v>
      </c>
      <c r="U38" s="617" t="str">
        <f t="shared" ref="U38:V38" si="57">U15</f>
        <v>1870</v>
      </c>
      <c r="V38" s="617" t="str">
        <f t="shared" si="57"/>
        <v>Bettie Lockdown</v>
      </c>
      <c r="W38" s="5">
        <f t="shared" si="33"/>
        <v>0</v>
      </c>
      <c r="X38" s="40"/>
      <c r="Y38" s="862">
        <f t="shared" ref="Y38:AB38" si="58">IF($U38="","",Y61-Y84)</f>
        <v>0</v>
      </c>
      <c r="Z38" s="862">
        <f t="shared" si="58"/>
        <v>-13</v>
      </c>
      <c r="AA38" s="862">
        <f t="shared" si="58"/>
        <v>5</v>
      </c>
      <c r="AB38" s="862">
        <f t="shared" si="58"/>
        <v>8</v>
      </c>
      <c r="AC38" s="5">
        <f t="shared" si="35"/>
        <v>0</v>
      </c>
      <c r="AD38" s="40"/>
      <c r="AE38" s="5">
        <f t="shared" si="36"/>
        <v>0</v>
      </c>
      <c r="AF38" s="40"/>
      <c r="AG38" s="40"/>
      <c r="AH38" s="5">
        <f t="shared" si="37"/>
        <v>0</v>
      </c>
      <c r="AI38" s="40"/>
      <c r="AJ38" s="5">
        <f t="shared" si="38"/>
        <v>0</v>
      </c>
      <c r="AK38" s="40"/>
    </row>
    <row r="39" ht="13.5" customHeight="1">
      <c r="A39" s="864">
        <f t="shared" si="23"/>
        <v>8</v>
      </c>
      <c r="B39" s="869" t="str">
        <f t="shared" ref="B39:C39" si="59">B16</f>
        <v>29</v>
      </c>
      <c r="C39" s="869" t="str">
        <f t="shared" si="59"/>
        <v>Killer Bea</v>
      </c>
      <c r="D39" s="864">
        <f t="shared" si="25"/>
        <v>0</v>
      </c>
      <c r="E39" s="40"/>
      <c r="F39" s="862">
        <f t="shared" ref="F39:I39" si="60">IF($B39="","",F62-F85)</f>
        <v>0</v>
      </c>
      <c r="G39" s="862">
        <f t="shared" si="60"/>
        <v>0</v>
      </c>
      <c r="H39" s="862">
        <f t="shared" si="60"/>
        <v>16</v>
      </c>
      <c r="I39" s="862">
        <f t="shared" si="60"/>
        <v>10</v>
      </c>
      <c r="J39" s="864">
        <f t="shared" si="27"/>
        <v>26</v>
      </c>
      <c r="K39" s="40"/>
      <c r="L39" s="864">
        <f t="shared" si="28"/>
        <v>26</v>
      </c>
      <c r="M39" s="40"/>
      <c r="N39" s="40"/>
      <c r="O39" s="864">
        <f t="shared" si="29"/>
        <v>0</v>
      </c>
      <c r="P39" s="40"/>
      <c r="Q39" s="864">
        <f t="shared" si="30"/>
        <v>26</v>
      </c>
      <c r="R39" s="40"/>
      <c r="S39" s="40"/>
      <c r="T39" s="864">
        <f t="shared" si="31"/>
        <v>8</v>
      </c>
      <c r="U39" s="869" t="str">
        <f t="shared" ref="U39:V39" si="61">U16</f>
        <v>31</v>
      </c>
      <c r="V39" s="869" t="str">
        <f t="shared" si="61"/>
        <v>Hammer</v>
      </c>
      <c r="W39" s="864">
        <f t="shared" si="33"/>
        <v>0</v>
      </c>
      <c r="X39" s="40"/>
      <c r="Y39" s="862">
        <f t="shared" ref="Y39:AB39" si="62">IF($U39="","",Y62-Y85)</f>
        <v>0</v>
      </c>
      <c r="Z39" s="862">
        <f t="shared" si="62"/>
        <v>0</v>
      </c>
      <c r="AA39" s="862">
        <f t="shared" si="62"/>
        <v>0</v>
      </c>
      <c r="AB39" s="862">
        <f t="shared" si="62"/>
        <v>0</v>
      </c>
      <c r="AC39" s="864">
        <f t="shared" si="35"/>
        <v>0</v>
      </c>
      <c r="AD39" s="40"/>
      <c r="AE39" s="864">
        <f t="shared" si="36"/>
        <v>0</v>
      </c>
      <c r="AF39" s="40"/>
      <c r="AG39" s="40"/>
      <c r="AH39" s="864">
        <f t="shared" si="37"/>
        <v>-4</v>
      </c>
      <c r="AI39" s="40"/>
      <c r="AJ39" s="864">
        <f t="shared" si="38"/>
        <v>-4</v>
      </c>
      <c r="AK39" s="40"/>
    </row>
    <row r="40" ht="13.5" customHeight="1">
      <c r="A40" s="5">
        <f t="shared" si="23"/>
        <v>9</v>
      </c>
      <c r="B40" s="617" t="str">
        <f t="shared" ref="B40:C40" si="63">B17</f>
        <v>3*</v>
      </c>
      <c r="C40" s="617" t="str">
        <f t="shared" si="63"/>
        <v>Triple Shock Latte</v>
      </c>
      <c r="D40" s="5">
        <f t="shared" si="25"/>
        <v>0</v>
      </c>
      <c r="E40" s="40"/>
      <c r="F40" s="862">
        <f t="shared" ref="F40:I40" si="64">IF($B40="","",F63-F86)</f>
        <v>0</v>
      </c>
      <c r="G40" s="862">
        <f t="shared" si="64"/>
        <v>0</v>
      </c>
      <c r="H40" s="862">
        <f t="shared" si="64"/>
        <v>0</v>
      </c>
      <c r="I40" s="862">
        <f t="shared" si="64"/>
        <v>0</v>
      </c>
      <c r="J40" s="5">
        <f t="shared" si="27"/>
        <v>0</v>
      </c>
      <c r="K40" s="40"/>
      <c r="L40" s="5">
        <f t="shared" si="28"/>
        <v>0</v>
      </c>
      <c r="M40" s="40"/>
      <c r="N40" s="40"/>
      <c r="O40" s="5">
        <f t="shared" si="29"/>
        <v>0</v>
      </c>
      <c r="P40" s="40"/>
      <c r="Q40" s="5">
        <f t="shared" si="30"/>
        <v>0</v>
      </c>
      <c r="R40" s="40"/>
      <c r="S40" s="40"/>
      <c r="T40" s="5">
        <f t="shared" si="31"/>
        <v>9</v>
      </c>
      <c r="U40" s="617" t="str">
        <f t="shared" ref="U40:V40" si="65">U17</f>
        <v>359*</v>
      </c>
      <c r="V40" s="617" t="str">
        <f t="shared" si="65"/>
        <v>Wolfstonecrash</v>
      </c>
      <c r="W40" s="5">
        <f t="shared" si="33"/>
        <v>0</v>
      </c>
      <c r="X40" s="40"/>
      <c r="Y40" s="862">
        <f t="shared" ref="Y40:AB40" si="66">IF($U40="","",Y63-Y86)</f>
        <v>0</v>
      </c>
      <c r="Z40" s="862">
        <f t="shared" si="66"/>
        <v>0</v>
      </c>
      <c r="AA40" s="862">
        <f t="shared" si="66"/>
        <v>0</v>
      </c>
      <c r="AB40" s="862">
        <f t="shared" si="66"/>
        <v>0</v>
      </c>
      <c r="AC40" s="5">
        <f t="shared" si="35"/>
        <v>0</v>
      </c>
      <c r="AD40" s="40"/>
      <c r="AE40" s="5">
        <f t="shared" si="36"/>
        <v>0</v>
      </c>
      <c r="AF40" s="40"/>
      <c r="AG40" s="40"/>
      <c r="AH40" s="5">
        <f t="shared" si="37"/>
        <v>0</v>
      </c>
      <c r="AI40" s="40"/>
      <c r="AJ40" s="5">
        <f t="shared" si="38"/>
        <v>0</v>
      </c>
      <c r="AK40" s="40"/>
    </row>
    <row r="41" ht="13.5" customHeight="1">
      <c r="A41" s="864">
        <f t="shared" si="23"/>
        <v>10</v>
      </c>
      <c r="B41" s="869" t="str">
        <f t="shared" ref="B41:C41" si="67">B18</f>
        <v>34</v>
      </c>
      <c r="C41" s="869" t="str">
        <f t="shared" si="67"/>
        <v>Pretty Rackless</v>
      </c>
      <c r="D41" s="864">
        <f t="shared" si="25"/>
        <v>0</v>
      </c>
      <c r="E41" s="40"/>
      <c r="F41" s="862">
        <f t="shared" ref="F41:I41" si="68">IF($B41="","",F64-F87)</f>
        <v>0</v>
      </c>
      <c r="G41" s="862">
        <f t="shared" si="68"/>
        <v>-3</v>
      </c>
      <c r="H41" s="862">
        <f t="shared" si="68"/>
        <v>5</v>
      </c>
      <c r="I41" s="862">
        <f t="shared" si="68"/>
        <v>-1</v>
      </c>
      <c r="J41" s="864">
        <f t="shared" si="27"/>
        <v>1</v>
      </c>
      <c r="K41" s="40"/>
      <c r="L41" s="864">
        <f t="shared" si="28"/>
        <v>1</v>
      </c>
      <c r="M41" s="40"/>
      <c r="N41" s="40"/>
      <c r="O41" s="864">
        <f t="shared" si="29"/>
        <v>0</v>
      </c>
      <c r="P41" s="40"/>
      <c r="Q41" s="864">
        <f t="shared" si="30"/>
        <v>1</v>
      </c>
      <c r="R41" s="40"/>
      <c r="S41" s="40"/>
      <c r="T41" s="864">
        <f t="shared" si="31"/>
        <v>10</v>
      </c>
      <c r="U41" s="869" t="str">
        <f t="shared" ref="U41:V41" si="69">U18</f>
        <v>420</v>
      </c>
      <c r="V41" s="869" t="str">
        <f t="shared" si="69"/>
        <v>Ash Tray</v>
      </c>
      <c r="W41" s="864">
        <f t="shared" si="33"/>
        <v>-27</v>
      </c>
      <c r="X41" s="40"/>
      <c r="Y41" s="862">
        <f t="shared" ref="Y41:AB41" si="70">IF($U41="","",Y64-Y87)</f>
        <v>0</v>
      </c>
      <c r="Z41" s="862">
        <f t="shared" si="70"/>
        <v>-2</v>
      </c>
      <c r="AA41" s="862">
        <f t="shared" si="70"/>
        <v>3</v>
      </c>
      <c r="AB41" s="862">
        <f t="shared" si="70"/>
        <v>0</v>
      </c>
      <c r="AC41" s="864">
        <f t="shared" si="35"/>
        <v>1</v>
      </c>
      <c r="AD41" s="40"/>
      <c r="AE41" s="864">
        <f t="shared" si="36"/>
        <v>-26</v>
      </c>
      <c r="AF41" s="40"/>
      <c r="AG41" s="40"/>
      <c r="AH41" s="864">
        <f t="shared" si="37"/>
        <v>0</v>
      </c>
      <c r="AI41" s="40"/>
      <c r="AJ41" s="864">
        <f t="shared" si="38"/>
        <v>-26</v>
      </c>
      <c r="AK41" s="40"/>
    </row>
    <row r="42" ht="13.5" customHeight="1">
      <c r="A42" s="5">
        <f t="shared" si="23"/>
        <v>11</v>
      </c>
      <c r="B42" s="617" t="str">
        <f t="shared" ref="B42:C42" si="71">B19</f>
        <v>511*</v>
      </c>
      <c r="C42" s="617" t="str">
        <f t="shared" si="71"/>
        <v>Wheelie Nelson</v>
      </c>
      <c r="D42" s="5">
        <f t="shared" si="25"/>
        <v>0</v>
      </c>
      <c r="E42" s="40"/>
      <c r="F42" s="862">
        <f t="shared" ref="F42:I42" si="72">IF($B42="","",F65-F88)</f>
        <v>0</v>
      </c>
      <c r="G42" s="862">
        <f t="shared" si="72"/>
        <v>0</v>
      </c>
      <c r="H42" s="862">
        <f t="shared" si="72"/>
        <v>0</v>
      </c>
      <c r="I42" s="862">
        <f t="shared" si="72"/>
        <v>0</v>
      </c>
      <c r="J42" s="5">
        <f t="shared" si="27"/>
        <v>0</v>
      </c>
      <c r="K42" s="40"/>
      <c r="L42" s="5">
        <f t="shared" si="28"/>
        <v>0</v>
      </c>
      <c r="M42" s="40"/>
      <c r="N42" s="40"/>
      <c r="O42" s="5">
        <f t="shared" si="29"/>
        <v>0</v>
      </c>
      <c r="P42" s="40"/>
      <c r="Q42" s="5">
        <f t="shared" si="30"/>
        <v>0</v>
      </c>
      <c r="R42" s="40"/>
      <c r="S42" s="40"/>
      <c r="T42" s="5">
        <f t="shared" si="31"/>
        <v>11</v>
      </c>
      <c r="U42" s="617" t="str">
        <f t="shared" ref="U42:V42" si="73">U19</f>
        <v>44*</v>
      </c>
      <c r="V42" s="617" t="str">
        <f t="shared" si="73"/>
        <v>Helen Killer</v>
      </c>
      <c r="W42" s="5">
        <f t="shared" si="33"/>
        <v>0</v>
      </c>
      <c r="X42" s="40"/>
      <c r="Y42" s="862">
        <f t="shared" ref="Y42:AB42" si="74">IF($U42="","",Y65-Y88)</f>
        <v>0</v>
      </c>
      <c r="Z42" s="862">
        <f t="shared" si="74"/>
        <v>0</v>
      </c>
      <c r="AA42" s="862">
        <f t="shared" si="74"/>
        <v>0</v>
      </c>
      <c r="AB42" s="862">
        <f t="shared" si="74"/>
        <v>0</v>
      </c>
      <c r="AC42" s="5">
        <f t="shared" si="35"/>
        <v>0</v>
      </c>
      <c r="AD42" s="40"/>
      <c r="AE42" s="5">
        <f t="shared" si="36"/>
        <v>0</v>
      </c>
      <c r="AF42" s="40"/>
      <c r="AG42" s="40"/>
      <c r="AH42" s="5">
        <f t="shared" si="37"/>
        <v>0</v>
      </c>
      <c r="AI42" s="40"/>
      <c r="AJ42" s="5">
        <f t="shared" si="38"/>
        <v>0</v>
      </c>
      <c r="AK42" s="40"/>
    </row>
    <row r="43" ht="13.5" customHeight="1">
      <c r="A43" s="864">
        <f t="shared" si="23"/>
        <v>12</v>
      </c>
      <c r="B43" s="869" t="str">
        <f t="shared" ref="B43:C43" si="75">B20</f>
        <v>616</v>
      </c>
      <c r="C43" s="869" t="str">
        <f t="shared" si="75"/>
        <v>Bizzquick</v>
      </c>
      <c r="D43" s="864">
        <f t="shared" si="25"/>
        <v>0</v>
      </c>
      <c r="E43" s="40"/>
      <c r="F43" s="862">
        <f t="shared" ref="F43:I43" si="76">IF($B43="","",F66-F89)</f>
        <v>0</v>
      </c>
      <c r="G43" s="862">
        <f t="shared" si="76"/>
        <v>0</v>
      </c>
      <c r="H43" s="862">
        <f t="shared" si="76"/>
        <v>3</v>
      </c>
      <c r="I43" s="862">
        <f t="shared" si="76"/>
        <v>2</v>
      </c>
      <c r="J43" s="864">
        <f t="shared" si="27"/>
        <v>5</v>
      </c>
      <c r="K43" s="40"/>
      <c r="L43" s="864">
        <f t="shared" si="28"/>
        <v>5</v>
      </c>
      <c r="M43" s="40"/>
      <c r="N43" s="40"/>
      <c r="O43" s="864">
        <f t="shared" si="29"/>
        <v>0</v>
      </c>
      <c r="P43" s="40"/>
      <c r="Q43" s="864">
        <f t="shared" si="30"/>
        <v>5</v>
      </c>
      <c r="R43" s="40"/>
      <c r="S43" s="40"/>
      <c r="T43" s="864">
        <f t="shared" si="31"/>
        <v>12</v>
      </c>
      <c r="U43" s="869" t="str">
        <f t="shared" ref="U43:V43" si="77">U20</f>
        <v>55</v>
      </c>
      <c r="V43" s="869" t="str">
        <f t="shared" si="77"/>
        <v>Meg A. Bacon</v>
      </c>
      <c r="W43" s="864">
        <f t="shared" si="33"/>
        <v>0</v>
      </c>
      <c r="X43" s="40"/>
      <c r="Y43" s="862">
        <f t="shared" ref="Y43:AB43" si="78">IF($U43="","",Y66-Y89)</f>
        <v>0</v>
      </c>
      <c r="Z43" s="862">
        <f t="shared" si="78"/>
        <v>13</v>
      </c>
      <c r="AA43" s="862">
        <f t="shared" si="78"/>
        <v>-10</v>
      </c>
      <c r="AB43" s="862">
        <f t="shared" si="78"/>
        <v>-3</v>
      </c>
      <c r="AC43" s="864">
        <f t="shared" si="35"/>
        <v>0</v>
      </c>
      <c r="AD43" s="40"/>
      <c r="AE43" s="864">
        <f t="shared" si="36"/>
        <v>0</v>
      </c>
      <c r="AF43" s="40"/>
      <c r="AG43" s="40"/>
      <c r="AH43" s="864">
        <f t="shared" si="37"/>
        <v>0</v>
      </c>
      <c r="AI43" s="40"/>
      <c r="AJ43" s="864">
        <f t="shared" si="38"/>
        <v>0</v>
      </c>
      <c r="AK43" s="40"/>
    </row>
    <row r="44" ht="13.5" customHeight="1">
      <c r="A44" s="5">
        <f t="shared" si="23"/>
        <v>13</v>
      </c>
      <c r="B44" s="617" t="str">
        <f t="shared" ref="B44:C44" si="79">B21</f>
        <v>651</v>
      </c>
      <c r="C44" s="617" t="str">
        <f t="shared" si="79"/>
        <v>Chippa Tooth</v>
      </c>
      <c r="D44" s="5">
        <f t="shared" si="25"/>
        <v>0</v>
      </c>
      <c r="E44" s="40"/>
      <c r="F44" s="862">
        <f t="shared" ref="F44:I44" si="80">IF($B44="","",F67-F90)</f>
        <v>0</v>
      </c>
      <c r="G44" s="862">
        <f t="shared" si="80"/>
        <v>0</v>
      </c>
      <c r="H44" s="862">
        <f t="shared" si="80"/>
        <v>0</v>
      </c>
      <c r="I44" s="862">
        <f t="shared" si="80"/>
        <v>0</v>
      </c>
      <c r="J44" s="5">
        <f t="shared" si="27"/>
        <v>0</v>
      </c>
      <c r="K44" s="40"/>
      <c r="L44" s="5">
        <f t="shared" si="28"/>
        <v>0</v>
      </c>
      <c r="M44" s="40"/>
      <c r="N44" s="40"/>
      <c r="O44" s="5">
        <f t="shared" si="29"/>
        <v>15</v>
      </c>
      <c r="P44" s="40"/>
      <c r="Q44" s="5">
        <f t="shared" si="30"/>
        <v>15</v>
      </c>
      <c r="R44" s="40"/>
      <c r="S44" s="40"/>
      <c r="T44" s="5">
        <f t="shared" si="31"/>
        <v>13</v>
      </c>
      <c r="U44" s="617" t="str">
        <f t="shared" ref="U44:V44" si="81">U21</f>
        <v>62</v>
      </c>
      <c r="V44" s="617" t="str">
        <f t="shared" si="81"/>
        <v>Fracture Mechanics</v>
      </c>
      <c r="W44" s="5">
        <f t="shared" si="33"/>
        <v>1</v>
      </c>
      <c r="X44" s="40"/>
      <c r="Y44" s="862">
        <f t="shared" ref="Y44:AB44" si="82">IF($U44="","",Y67-Y90)</f>
        <v>0</v>
      </c>
      <c r="Z44" s="862">
        <f t="shared" si="82"/>
        <v>0</v>
      </c>
      <c r="AA44" s="862">
        <f t="shared" si="82"/>
        <v>-8</v>
      </c>
      <c r="AB44" s="862">
        <f t="shared" si="82"/>
        <v>-12</v>
      </c>
      <c r="AC44" s="5">
        <f t="shared" si="35"/>
        <v>-20</v>
      </c>
      <c r="AD44" s="40"/>
      <c r="AE44" s="5">
        <f t="shared" si="36"/>
        <v>-19</v>
      </c>
      <c r="AF44" s="40"/>
      <c r="AG44" s="40"/>
      <c r="AH44" s="5">
        <f t="shared" si="37"/>
        <v>0</v>
      </c>
      <c r="AI44" s="40"/>
      <c r="AJ44" s="5">
        <f t="shared" si="38"/>
        <v>-19</v>
      </c>
      <c r="AK44" s="40"/>
    </row>
    <row r="45" ht="13.5" customHeight="1">
      <c r="A45" s="864">
        <f t="shared" si="23"/>
        <v>14</v>
      </c>
      <c r="B45" s="869" t="str">
        <f t="shared" ref="B45:C45" si="83">B22</f>
        <v>69</v>
      </c>
      <c r="C45" s="869" t="str">
        <f t="shared" si="83"/>
        <v>Amanda Lorian</v>
      </c>
      <c r="D45" s="864">
        <f t="shared" si="25"/>
        <v>0</v>
      </c>
      <c r="E45" s="40"/>
      <c r="F45" s="862">
        <f t="shared" ref="F45:I45" si="84">IF($B45="","",F68-F91)</f>
        <v>0</v>
      </c>
      <c r="G45" s="862">
        <f t="shared" si="84"/>
        <v>6</v>
      </c>
      <c r="H45" s="862">
        <f t="shared" si="84"/>
        <v>3</v>
      </c>
      <c r="I45" s="862">
        <f t="shared" si="84"/>
        <v>0</v>
      </c>
      <c r="J45" s="864">
        <f t="shared" si="27"/>
        <v>9</v>
      </c>
      <c r="K45" s="40"/>
      <c r="L45" s="864">
        <f t="shared" si="28"/>
        <v>9</v>
      </c>
      <c r="M45" s="40"/>
      <c r="N45" s="40"/>
      <c r="O45" s="864">
        <f t="shared" si="29"/>
        <v>0</v>
      </c>
      <c r="P45" s="40"/>
      <c r="Q45" s="864">
        <f t="shared" si="30"/>
        <v>9</v>
      </c>
      <c r="R45" s="40"/>
      <c r="S45" s="40"/>
      <c r="T45" s="864">
        <f t="shared" si="31"/>
        <v>14</v>
      </c>
      <c r="U45" s="869" t="str">
        <f t="shared" ref="U45:V45" si="85">U22</f>
        <v>66</v>
      </c>
      <c r="V45" s="869" t="str">
        <f t="shared" si="85"/>
        <v>Crush</v>
      </c>
      <c r="W45" s="864">
        <f t="shared" si="33"/>
        <v>0</v>
      </c>
      <c r="X45" s="40"/>
      <c r="Y45" s="862">
        <f t="shared" ref="Y45:AB45" si="86">IF($U45="","",Y68-Y91)</f>
        <v>0</v>
      </c>
      <c r="Z45" s="862">
        <f t="shared" si="86"/>
        <v>-9</v>
      </c>
      <c r="AA45" s="862">
        <f t="shared" si="86"/>
        <v>-2</v>
      </c>
      <c r="AB45" s="862">
        <f t="shared" si="86"/>
        <v>-20</v>
      </c>
      <c r="AC45" s="864">
        <f t="shared" si="35"/>
        <v>-31</v>
      </c>
      <c r="AD45" s="40"/>
      <c r="AE45" s="864">
        <f t="shared" si="36"/>
        <v>-31</v>
      </c>
      <c r="AF45" s="40"/>
      <c r="AG45" s="40"/>
      <c r="AH45" s="864">
        <f t="shared" si="37"/>
        <v>0</v>
      </c>
      <c r="AI45" s="40"/>
      <c r="AJ45" s="864">
        <f t="shared" si="38"/>
        <v>-31</v>
      </c>
      <c r="AK45" s="40"/>
    </row>
    <row r="46" ht="13.5" customHeight="1">
      <c r="A46" s="5">
        <f t="shared" si="23"/>
        <v>15</v>
      </c>
      <c r="B46" s="617" t="str">
        <f t="shared" ref="B46:C46" si="87">B23</f>
        <v>727</v>
      </c>
      <c r="C46" s="617" t="str">
        <f t="shared" si="87"/>
        <v>Hurtrude Stein</v>
      </c>
      <c r="D46" s="5">
        <f t="shared" si="25"/>
        <v>12</v>
      </c>
      <c r="E46" s="40"/>
      <c r="F46" s="862">
        <f t="shared" ref="F46:I46" si="88">IF($B46="","",F69-F92)</f>
        <v>0</v>
      </c>
      <c r="G46" s="862">
        <f t="shared" si="88"/>
        <v>0</v>
      </c>
      <c r="H46" s="862">
        <f t="shared" si="88"/>
        <v>0</v>
      </c>
      <c r="I46" s="862">
        <f t="shared" si="88"/>
        <v>0</v>
      </c>
      <c r="J46" s="5">
        <f t="shared" si="27"/>
        <v>0</v>
      </c>
      <c r="K46" s="40"/>
      <c r="L46" s="5">
        <f t="shared" si="28"/>
        <v>12</v>
      </c>
      <c r="M46" s="40"/>
      <c r="N46" s="40"/>
      <c r="O46" s="5">
        <f t="shared" si="29"/>
        <v>0</v>
      </c>
      <c r="P46" s="40"/>
      <c r="Q46" s="5">
        <f t="shared" si="30"/>
        <v>12</v>
      </c>
      <c r="R46" s="40"/>
      <c r="S46" s="40"/>
      <c r="T46" s="5">
        <f t="shared" si="31"/>
        <v>15</v>
      </c>
      <c r="U46" s="617" t="str">
        <f t="shared" ref="U46:V46" si="89">U23</f>
        <v>71</v>
      </c>
      <c r="V46" s="617" t="str">
        <f t="shared" si="89"/>
        <v>Fresh AF</v>
      </c>
      <c r="W46" s="5">
        <f t="shared" si="33"/>
        <v>0</v>
      </c>
      <c r="X46" s="40"/>
      <c r="Y46" s="862">
        <f t="shared" ref="Y46:AB46" si="90">IF($U46="","",Y69-Y92)</f>
        <v>0</v>
      </c>
      <c r="Z46" s="862">
        <f t="shared" si="90"/>
        <v>0</v>
      </c>
      <c r="AA46" s="862">
        <f t="shared" si="90"/>
        <v>0</v>
      </c>
      <c r="AB46" s="862">
        <f t="shared" si="90"/>
        <v>0</v>
      </c>
      <c r="AC46" s="5">
        <f t="shared" si="35"/>
        <v>0</v>
      </c>
      <c r="AD46" s="40"/>
      <c r="AE46" s="5">
        <f t="shared" si="36"/>
        <v>0</v>
      </c>
      <c r="AF46" s="40"/>
      <c r="AG46" s="40"/>
      <c r="AH46" s="5">
        <f t="shared" si="37"/>
        <v>0</v>
      </c>
      <c r="AI46" s="40"/>
      <c r="AJ46" s="5">
        <f t="shared" si="38"/>
        <v>0</v>
      </c>
      <c r="AK46" s="40"/>
    </row>
    <row r="47" ht="13.5" customHeight="1">
      <c r="A47" s="864">
        <f t="shared" si="23"/>
        <v>16</v>
      </c>
      <c r="B47" s="869" t="str">
        <f t="shared" ref="B47:C47" si="91">B24</f>
        <v>86</v>
      </c>
      <c r="C47" s="869" t="str">
        <f t="shared" si="91"/>
        <v>Whacks Poetic</v>
      </c>
      <c r="D47" s="864">
        <f t="shared" si="25"/>
        <v>0</v>
      </c>
      <c r="E47" s="40"/>
      <c r="F47" s="862">
        <f t="shared" ref="F47:I47" si="92">IF($B47="","",F70-F93)</f>
        <v>0</v>
      </c>
      <c r="G47" s="862">
        <f t="shared" si="92"/>
        <v>0</v>
      </c>
      <c r="H47" s="862">
        <f t="shared" si="92"/>
        <v>5</v>
      </c>
      <c r="I47" s="862">
        <f t="shared" si="92"/>
        <v>4</v>
      </c>
      <c r="J47" s="864">
        <f t="shared" si="27"/>
        <v>9</v>
      </c>
      <c r="K47" s="40"/>
      <c r="L47" s="864">
        <f t="shared" si="28"/>
        <v>9</v>
      </c>
      <c r="M47" s="40"/>
      <c r="N47" s="40"/>
      <c r="O47" s="864">
        <f t="shared" si="29"/>
        <v>0</v>
      </c>
      <c r="P47" s="40"/>
      <c r="Q47" s="864">
        <f t="shared" si="30"/>
        <v>9</v>
      </c>
      <c r="R47" s="40"/>
      <c r="S47" s="40"/>
      <c r="T47" s="864">
        <f t="shared" si="31"/>
        <v>16</v>
      </c>
      <c r="U47" s="869" t="str">
        <f t="shared" ref="U47:V47" si="93">U24</f>
        <v>713</v>
      </c>
      <c r="V47" s="869" t="str">
        <f t="shared" si="93"/>
        <v>Shrewd Folly</v>
      </c>
      <c r="W47" s="864">
        <f t="shared" si="33"/>
        <v>0</v>
      </c>
      <c r="X47" s="40"/>
      <c r="Y47" s="862">
        <f t="shared" ref="Y47:AB47" si="94">IF($U47="","",Y70-Y93)</f>
        <v>0</v>
      </c>
      <c r="Z47" s="862">
        <f t="shared" si="94"/>
        <v>0</v>
      </c>
      <c r="AA47" s="862">
        <f t="shared" si="94"/>
        <v>0</v>
      </c>
      <c r="AB47" s="862">
        <f t="shared" si="94"/>
        <v>0</v>
      </c>
      <c r="AC47" s="864">
        <f t="shared" si="35"/>
        <v>0</v>
      </c>
      <c r="AD47" s="40"/>
      <c r="AE47" s="864">
        <f t="shared" si="36"/>
        <v>0</v>
      </c>
      <c r="AF47" s="40"/>
      <c r="AG47" s="40"/>
      <c r="AH47" s="864">
        <f t="shared" si="37"/>
        <v>0</v>
      </c>
      <c r="AI47" s="40"/>
      <c r="AJ47" s="864">
        <f t="shared" si="38"/>
        <v>0</v>
      </c>
      <c r="AK47" s="40"/>
    </row>
    <row r="48" ht="13.5" customHeight="1">
      <c r="A48" s="5">
        <f t="shared" si="23"/>
        <v>17</v>
      </c>
      <c r="B48" s="617" t="str">
        <f t="shared" ref="B48:C48" si="95">B25</f>
        <v>89*</v>
      </c>
      <c r="C48" s="617" t="str">
        <f t="shared" si="95"/>
        <v>Fanny Smack</v>
      </c>
      <c r="D48" s="5">
        <f t="shared" si="25"/>
        <v>0</v>
      </c>
      <c r="E48" s="40"/>
      <c r="F48" s="862">
        <f t="shared" ref="F48:I48" si="96">IF($B48="","",F71-F94)</f>
        <v>0</v>
      </c>
      <c r="G48" s="862">
        <f t="shared" si="96"/>
        <v>0</v>
      </c>
      <c r="H48" s="862">
        <f t="shared" si="96"/>
        <v>0</v>
      </c>
      <c r="I48" s="862">
        <f t="shared" si="96"/>
        <v>0</v>
      </c>
      <c r="J48" s="5">
        <f t="shared" si="27"/>
        <v>0</v>
      </c>
      <c r="K48" s="40"/>
      <c r="L48" s="5">
        <f t="shared" si="28"/>
        <v>0</v>
      </c>
      <c r="M48" s="40"/>
      <c r="N48" s="40"/>
      <c r="O48" s="5">
        <f t="shared" si="29"/>
        <v>0</v>
      </c>
      <c r="P48" s="40"/>
      <c r="Q48" s="5">
        <f t="shared" si="30"/>
        <v>0</v>
      </c>
      <c r="R48" s="40"/>
      <c r="S48" s="40"/>
      <c r="T48" s="5">
        <f t="shared" si="31"/>
        <v>17</v>
      </c>
      <c r="U48" s="617" t="str">
        <f t="shared" ref="U48:V48" si="97">U25</f>
        <v>731</v>
      </c>
      <c r="V48" s="617" t="str">
        <f t="shared" si="97"/>
        <v>Hand Over Fist</v>
      </c>
      <c r="W48" s="5">
        <f t="shared" si="33"/>
        <v>0</v>
      </c>
      <c r="X48" s="40"/>
      <c r="Y48" s="862">
        <f t="shared" ref="Y48:AB48" si="98">IF($U48="","",Y71-Y94)</f>
        <v>0</v>
      </c>
      <c r="Z48" s="862">
        <f t="shared" si="98"/>
        <v>0</v>
      </c>
      <c r="AA48" s="862">
        <f t="shared" si="98"/>
        <v>0</v>
      </c>
      <c r="AB48" s="862">
        <f t="shared" si="98"/>
        <v>0</v>
      </c>
      <c r="AC48" s="5">
        <f t="shared" si="35"/>
        <v>0</v>
      </c>
      <c r="AD48" s="40"/>
      <c r="AE48" s="5">
        <f t="shared" si="36"/>
        <v>0</v>
      </c>
      <c r="AF48" s="40"/>
      <c r="AG48" s="40"/>
      <c r="AH48" s="5">
        <f t="shared" si="37"/>
        <v>6</v>
      </c>
      <c r="AI48" s="40"/>
      <c r="AJ48" s="5">
        <f t="shared" si="38"/>
        <v>6</v>
      </c>
      <c r="AK48" s="40"/>
    </row>
    <row r="49" ht="13.5" customHeight="1">
      <c r="A49" s="864">
        <f t="shared" si="23"/>
        <v>18</v>
      </c>
      <c r="B49" s="869" t="str">
        <f t="shared" ref="B49:C49" si="99">B26</f>
        <v>90*</v>
      </c>
      <c r="C49" s="869" t="str">
        <f t="shared" si="99"/>
        <v>Shadoux</v>
      </c>
      <c r="D49" s="864">
        <f t="shared" si="25"/>
        <v>0</v>
      </c>
      <c r="E49" s="40"/>
      <c r="F49" s="862">
        <f t="shared" ref="F49:I49" si="100">IF($B49="","",F72-F95)</f>
        <v>0</v>
      </c>
      <c r="G49" s="862">
        <f t="shared" si="100"/>
        <v>0</v>
      </c>
      <c r="H49" s="862">
        <f t="shared" si="100"/>
        <v>0</v>
      </c>
      <c r="I49" s="862">
        <f t="shared" si="100"/>
        <v>0</v>
      </c>
      <c r="J49" s="864">
        <f t="shared" si="27"/>
        <v>0</v>
      </c>
      <c r="K49" s="40"/>
      <c r="L49" s="864">
        <f t="shared" si="28"/>
        <v>0</v>
      </c>
      <c r="M49" s="40"/>
      <c r="N49" s="40"/>
      <c r="O49" s="864">
        <f t="shared" si="29"/>
        <v>0</v>
      </c>
      <c r="P49" s="40"/>
      <c r="Q49" s="864">
        <f t="shared" si="30"/>
        <v>0</v>
      </c>
      <c r="R49" s="40"/>
      <c r="S49" s="40"/>
      <c r="T49" s="864">
        <f t="shared" si="31"/>
        <v>18</v>
      </c>
      <c r="U49" s="869" t="str">
        <f t="shared" ref="U49:V49" si="101">U26</f>
        <v>74</v>
      </c>
      <c r="V49" s="869" t="str">
        <f t="shared" si="101"/>
        <v>Velociroller</v>
      </c>
      <c r="W49" s="864">
        <f t="shared" si="33"/>
        <v>0</v>
      </c>
      <c r="X49" s="40"/>
      <c r="Y49" s="862">
        <f t="shared" ref="Y49:AB49" si="102">IF($U49="","",Y72-Y95)</f>
        <v>0</v>
      </c>
      <c r="Z49" s="862">
        <f t="shared" si="102"/>
        <v>0</v>
      </c>
      <c r="AA49" s="862">
        <f t="shared" si="102"/>
        <v>0</v>
      </c>
      <c r="AB49" s="862">
        <f t="shared" si="102"/>
        <v>0</v>
      </c>
      <c r="AC49" s="864">
        <f t="shared" si="35"/>
        <v>0</v>
      </c>
      <c r="AD49" s="40"/>
      <c r="AE49" s="864">
        <f t="shared" si="36"/>
        <v>0</v>
      </c>
      <c r="AF49" s="40"/>
      <c r="AG49" s="40"/>
      <c r="AH49" s="864">
        <f t="shared" si="37"/>
        <v>0</v>
      </c>
      <c r="AI49" s="40"/>
      <c r="AJ49" s="864">
        <f t="shared" si="38"/>
        <v>0</v>
      </c>
      <c r="AK49" s="40"/>
    </row>
    <row r="50" ht="13.5" customHeight="1">
      <c r="A50" s="5">
        <f t="shared" si="23"/>
        <v>19</v>
      </c>
      <c r="B50" s="617" t="str">
        <f t="shared" ref="B50:C50" si="103">B27</f>
        <v>981</v>
      </c>
      <c r="C50" s="617" t="str">
        <f t="shared" si="103"/>
        <v>duggy</v>
      </c>
      <c r="D50" s="5">
        <f t="shared" si="25"/>
        <v>0</v>
      </c>
      <c r="E50" s="40"/>
      <c r="F50" s="862">
        <f t="shared" ref="F50:I50" si="104">IF($B50="","",F73-F96)</f>
        <v>0</v>
      </c>
      <c r="G50" s="862">
        <f t="shared" si="104"/>
        <v>4</v>
      </c>
      <c r="H50" s="862">
        <f t="shared" si="104"/>
        <v>-4</v>
      </c>
      <c r="I50" s="862">
        <f t="shared" si="104"/>
        <v>-6</v>
      </c>
      <c r="J50" s="5">
        <f t="shared" si="27"/>
        <v>-6</v>
      </c>
      <c r="K50" s="40"/>
      <c r="L50" s="5">
        <f t="shared" si="28"/>
        <v>-6</v>
      </c>
      <c r="M50" s="40"/>
      <c r="N50" s="40"/>
      <c r="O50" s="5">
        <f t="shared" si="29"/>
        <v>0</v>
      </c>
      <c r="P50" s="40"/>
      <c r="Q50" s="5">
        <f t="shared" si="30"/>
        <v>-6</v>
      </c>
      <c r="R50" s="40"/>
      <c r="S50" s="40"/>
      <c r="T50" s="5">
        <f t="shared" si="31"/>
        <v>19</v>
      </c>
      <c r="U50" s="617" t="str">
        <f t="shared" ref="U50:V50" si="105">U27</f>
        <v>802</v>
      </c>
      <c r="V50" s="617" t="str">
        <f t="shared" si="105"/>
        <v>Jenny NoNo</v>
      </c>
      <c r="W50" s="5">
        <f t="shared" si="33"/>
        <v>0</v>
      </c>
      <c r="X50" s="40"/>
      <c r="Y50" s="862">
        <f t="shared" ref="Y50:AB50" si="106">IF($U50="","",Y73-Y96)</f>
        <v>0</v>
      </c>
      <c r="Z50" s="862">
        <f t="shared" si="106"/>
        <v>0</v>
      </c>
      <c r="AA50" s="862">
        <f t="shared" si="106"/>
        <v>0</v>
      </c>
      <c r="AB50" s="862">
        <f t="shared" si="106"/>
        <v>0</v>
      </c>
      <c r="AC50" s="5">
        <f t="shared" si="35"/>
        <v>0</v>
      </c>
      <c r="AD50" s="40"/>
      <c r="AE50" s="5">
        <f t="shared" si="36"/>
        <v>0</v>
      </c>
      <c r="AF50" s="40"/>
      <c r="AG50" s="40"/>
      <c r="AH50" s="5">
        <f t="shared" si="37"/>
        <v>-29</v>
      </c>
      <c r="AI50" s="40"/>
      <c r="AJ50" s="5">
        <f t="shared" si="38"/>
        <v>-29</v>
      </c>
      <c r="AK50" s="40"/>
    </row>
    <row r="51" ht="13.5" customHeight="1">
      <c r="A51" s="864">
        <f t="shared" si="23"/>
        <v>20</v>
      </c>
      <c r="B51" s="869" t="str">
        <f t="shared" ref="B51:C51" si="107">B28</f>
        <v>99</v>
      </c>
      <c r="C51" s="869" t="str">
        <f t="shared" si="107"/>
        <v>anne t. fascism</v>
      </c>
      <c r="D51" s="864">
        <f t="shared" si="25"/>
        <v>5</v>
      </c>
      <c r="E51" s="40"/>
      <c r="F51" s="862">
        <f t="shared" ref="F51:I51" si="108">IF($B51="","",F74-F97)</f>
        <v>0</v>
      </c>
      <c r="G51" s="862">
        <f t="shared" si="108"/>
        <v>4</v>
      </c>
      <c r="H51" s="862">
        <f t="shared" si="108"/>
        <v>-2</v>
      </c>
      <c r="I51" s="862">
        <f t="shared" si="108"/>
        <v>0</v>
      </c>
      <c r="J51" s="864">
        <f t="shared" si="27"/>
        <v>2</v>
      </c>
      <c r="K51" s="40"/>
      <c r="L51" s="864">
        <f t="shared" si="28"/>
        <v>7</v>
      </c>
      <c r="M51" s="40"/>
      <c r="N51" s="40"/>
      <c r="O51" s="864">
        <f t="shared" si="29"/>
        <v>0</v>
      </c>
      <c r="P51" s="40"/>
      <c r="Q51" s="864">
        <f t="shared" si="30"/>
        <v>7</v>
      </c>
      <c r="R51" s="40"/>
      <c r="S51" s="40"/>
      <c r="T51" s="864">
        <f t="shared" si="31"/>
        <v>20</v>
      </c>
      <c r="U51" s="869" t="str">
        <f t="shared" ref="U51:V51" si="109">U28</f>
        <v>97</v>
      </c>
      <c r="V51" s="869" t="str">
        <f t="shared" si="109"/>
        <v>Smarty Plants</v>
      </c>
      <c r="W51" s="864">
        <f t="shared" si="33"/>
        <v>0</v>
      </c>
      <c r="X51" s="40"/>
      <c r="Y51" s="862">
        <f t="shared" ref="Y51:AB51" si="110">IF($U51="","",Y74-Y97)</f>
        <v>0</v>
      </c>
      <c r="Z51" s="862">
        <f t="shared" si="110"/>
        <v>-8</v>
      </c>
      <c r="AA51" s="862">
        <f t="shared" si="110"/>
        <v>-12</v>
      </c>
      <c r="AB51" s="862">
        <f t="shared" si="110"/>
        <v>1</v>
      </c>
      <c r="AC51" s="864">
        <f t="shared" si="35"/>
        <v>-19</v>
      </c>
      <c r="AD51" s="40"/>
      <c r="AE51" s="864">
        <f t="shared" si="36"/>
        <v>-19</v>
      </c>
      <c r="AF51" s="40"/>
      <c r="AG51" s="40"/>
      <c r="AH51" s="864">
        <f t="shared" si="37"/>
        <v>0</v>
      </c>
      <c r="AI51" s="40"/>
      <c r="AJ51" s="864">
        <f t="shared" si="38"/>
        <v>-19</v>
      </c>
      <c r="AK51" s="40"/>
    </row>
    <row r="52" ht="13.5" customHeight="1">
      <c r="A52" s="5"/>
      <c r="B52" s="40"/>
      <c r="C52" s="40"/>
      <c r="D52" s="40"/>
      <c r="E52" s="40"/>
      <c r="F52" s="40"/>
      <c r="G52" s="40"/>
      <c r="H52" s="40"/>
      <c r="I52" s="40"/>
      <c r="J52" s="40"/>
      <c r="K52" s="40"/>
      <c r="L52" s="40"/>
      <c r="M52" s="40"/>
      <c r="N52" s="40"/>
      <c r="O52" s="40"/>
      <c r="P52" s="40"/>
      <c r="Q52" s="40"/>
      <c r="R52" s="40"/>
      <c r="S52" s="40"/>
      <c r="T52" s="5"/>
      <c r="U52" s="40"/>
      <c r="V52" s="40"/>
      <c r="W52" s="40"/>
      <c r="X52" s="40"/>
      <c r="Y52" s="40"/>
      <c r="Z52" s="40"/>
      <c r="AA52" s="40"/>
      <c r="AB52" s="40"/>
      <c r="AC52" s="40"/>
      <c r="AD52" s="40"/>
      <c r="AE52" s="40"/>
      <c r="AF52" s="40"/>
      <c r="AG52" s="40"/>
      <c r="AH52" s="40"/>
      <c r="AI52" s="40"/>
      <c r="AJ52" s="40"/>
      <c r="AK52" s="40"/>
    </row>
    <row r="53" ht="13.5" customHeight="1">
      <c r="A53" s="854" t="s">
        <v>439</v>
      </c>
      <c r="B53" s="8"/>
      <c r="C53" s="8"/>
      <c r="D53" s="855"/>
      <c r="E53" s="855"/>
      <c r="F53" s="855"/>
      <c r="G53" s="855"/>
      <c r="H53" s="855"/>
      <c r="I53" s="855"/>
      <c r="J53" s="855"/>
      <c r="K53" s="855"/>
      <c r="L53" s="855"/>
      <c r="M53" s="855"/>
      <c r="N53" s="855"/>
      <c r="O53" s="855"/>
      <c r="P53" s="855"/>
      <c r="Q53" s="855"/>
      <c r="R53" s="855"/>
      <c r="S53" s="40"/>
      <c r="T53" s="854" t="s">
        <v>439</v>
      </c>
      <c r="U53" s="8"/>
      <c r="V53" s="8"/>
      <c r="W53" s="855"/>
      <c r="X53" s="855"/>
      <c r="Y53" s="855"/>
      <c r="Z53" s="855"/>
      <c r="AA53" s="855"/>
      <c r="AB53" s="855"/>
      <c r="AC53" s="855"/>
      <c r="AD53" s="855"/>
      <c r="AE53" s="855"/>
      <c r="AF53" s="855"/>
      <c r="AG53" s="855"/>
      <c r="AH53" s="855"/>
      <c r="AI53" s="855"/>
      <c r="AJ53" s="855"/>
      <c r="AK53" s="855"/>
    </row>
    <row r="54" ht="13.5" customHeight="1">
      <c r="A54" s="856">
        <v>0.0</v>
      </c>
      <c r="B54" s="856" t="s">
        <v>428</v>
      </c>
      <c r="C54" s="856" t="s">
        <v>429</v>
      </c>
      <c r="D54" s="856" t="s">
        <v>286</v>
      </c>
      <c r="E54" s="5"/>
      <c r="F54" s="858" t="s">
        <v>287</v>
      </c>
      <c r="G54" s="858" t="s">
        <v>287</v>
      </c>
      <c r="H54" s="858" t="s">
        <v>287</v>
      </c>
      <c r="I54" s="858" t="s">
        <v>287</v>
      </c>
      <c r="J54" s="856" t="s">
        <v>431</v>
      </c>
      <c r="K54" s="5"/>
      <c r="L54" s="856" t="s">
        <v>433</v>
      </c>
      <c r="M54" s="5"/>
      <c r="N54" s="859" t="s">
        <v>435</v>
      </c>
      <c r="O54" s="856" t="s">
        <v>284</v>
      </c>
      <c r="P54" s="5"/>
      <c r="Q54" s="856" t="s">
        <v>402</v>
      </c>
      <c r="R54" s="5"/>
      <c r="S54" s="5"/>
      <c r="T54" s="856">
        <v>0.0</v>
      </c>
      <c r="U54" s="856" t="s">
        <v>428</v>
      </c>
      <c r="V54" s="856" t="s">
        <v>429</v>
      </c>
      <c r="W54" s="856" t="s">
        <v>286</v>
      </c>
      <c r="X54" s="5"/>
      <c r="Y54" s="858" t="s">
        <v>287</v>
      </c>
      <c r="Z54" s="858" t="s">
        <v>287</v>
      </c>
      <c r="AA54" s="858" t="s">
        <v>287</v>
      </c>
      <c r="AB54" s="858" t="s">
        <v>287</v>
      </c>
      <c r="AC54" s="856" t="s">
        <v>431</v>
      </c>
      <c r="AD54" s="5"/>
      <c r="AE54" s="856" t="s">
        <v>433</v>
      </c>
      <c r="AF54" s="5"/>
      <c r="AG54" s="859" t="s">
        <v>435</v>
      </c>
      <c r="AH54" s="856" t="s">
        <v>284</v>
      </c>
      <c r="AI54" s="5"/>
      <c r="AJ54" s="856" t="s">
        <v>402</v>
      </c>
      <c r="AK54" s="5"/>
    </row>
    <row r="55" ht="13.5" customHeight="1">
      <c r="A55" s="5">
        <f t="shared" ref="A55:A74" si="113">A54+1</f>
        <v>1</v>
      </c>
      <c r="B55" s="617" t="str">
        <f t="shared" ref="B55:C55" si="111">B9</f>
        <v>112*</v>
      </c>
      <c r="C55" s="617" t="str">
        <f t="shared" si="111"/>
        <v>Whoopsie Daisy</v>
      </c>
      <c r="D55" s="5">
        <f>IF($B55="","",SUMPRODUCT(--(Lineups!$G$4:$G$41=$B55),--(Lineups!$B$4:$B$41=""),Lineups!$W$4:$W$41))</f>
        <v>0</v>
      </c>
      <c r="E55" s="40"/>
      <c r="F55" s="862">
        <f>IF($B55="","",SUMPRODUCT(--(Lineups!$G$4:$G$41=$B55),--(Lineups!$B$4:$B$41="X"),Lineups!$W$4:$W$41))</f>
        <v>0</v>
      </c>
      <c r="G55" s="862">
        <f>IF($B55="","",SUMPRODUCT(--(Lineups!$K$4:$K$41=$B55),Lineups!$W$4:$W$41))</f>
        <v>0</v>
      </c>
      <c r="H55" s="862">
        <f>IF($B55="","",SUMPRODUCT(--(Lineups!$O$4:$O$41=$B55),Lineups!$W$4:$W$41))</f>
        <v>0</v>
      </c>
      <c r="I55" s="862">
        <f>IF($B55="","",SUMPRODUCT(--(Lineups!$S$4:$S$41=$B55),Lineups!$W$4:$W$41))</f>
        <v>0</v>
      </c>
      <c r="J55" s="5">
        <f t="shared" ref="J55:J74" si="115">IF(B55="","",SUM(F55:I55))</f>
        <v>0</v>
      </c>
      <c r="K55" s="40"/>
      <c r="L55" s="5">
        <f t="shared" ref="L55:L74" si="116">IF(B55="","",SUM(D55,J55))</f>
        <v>0</v>
      </c>
      <c r="M55" s="40"/>
      <c r="N55" s="40"/>
      <c r="O55" s="5">
        <f>IF($B55="","",SUMPRODUCT(--(Lineups!$C$4:$C$41=$B55),Lineups!$W$4:$W$41))</f>
        <v>0</v>
      </c>
      <c r="P55" s="40"/>
      <c r="Q55" s="5">
        <f t="shared" ref="Q55:Q74" si="117">IF(B55="","",SUM(L55,O55))</f>
        <v>0</v>
      </c>
      <c r="R55" s="40"/>
      <c r="S55" s="40"/>
      <c r="T55" s="5">
        <f t="shared" ref="T55:T74" si="118">T54+1</f>
        <v>1</v>
      </c>
      <c r="U55" s="617" t="str">
        <f t="shared" ref="U55:V55" si="112">U9</f>
        <v>10</v>
      </c>
      <c r="V55" s="617" t="str">
        <f t="shared" si="112"/>
        <v>J. Sandin</v>
      </c>
      <c r="W55" s="5">
        <f>IF($U55="","",SUMPRODUCT(--(Lineups!$AG$4:$AG$41=$U55),--(Lineups!$AB$4:$AB$41=""),Lineups!$AW$4:$AW$41))</f>
        <v>40</v>
      </c>
      <c r="X55" s="40"/>
      <c r="Y55" s="862">
        <f>IF($U55="","",SUMPRODUCT(--(Lineups!$AG$4:$AG$41=$U55),--(Lineups!$AB$4:$AB$41="X"),Lineups!$AW$4:$AW$41))</f>
        <v>0</v>
      </c>
      <c r="Z55" s="862">
        <f>IF($U55="","",SUMPRODUCT(--(Lineups!$AK$4:$AK$41=$U55),Lineups!$AW$4:$AW$41))</f>
        <v>0</v>
      </c>
      <c r="AA55" s="862">
        <f>IF($U55="","",SUMPRODUCT(--(Lineups!$AO$4:$AO$41=$U55),Lineups!$AW$4:$AW$41))</f>
        <v>0</v>
      </c>
      <c r="AB55" s="862">
        <f>IF($U55="","",SUMPRODUCT(--(Lineups!$AS$4:$AS$41=$U55),Lineups!$AW$4:$AW$41))</f>
        <v>0</v>
      </c>
      <c r="AC55" s="5">
        <f t="shared" ref="AC55:AC74" si="120">IF(U55="","",SUM(Y55:AB55))</f>
        <v>0</v>
      </c>
      <c r="AD55" s="40"/>
      <c r="AE55" s="5">
        <f t="shared" ref="AE55:AE74" si="121">IF(U55="","",SUM(W55,AC55))</f>
        <v>40</v>
      </c>
      <c r="AF55" s="40"/>
      <c r="AG55" s="40"/>
      <c r="AH55" s="5">
        <f>IF($U55="","",SUMPRODUCT(--(Lineups!$AC$4:$AC$41=$U55),Lineups!$AW$4:$AW$41))</f>
        <v>0</v>
      </c>
      <c r="AI55" s="40"/>
      <c r="AJ55" s="5">
        <f t="shared" ref="AJ55:AJ74" si="122">IF(U55="","",SUM(AE55,AH55))</f>
        <v>40</v>
      </c>
      <c r="AK55" s="40"/>
    </row>
    <row r="56" ht="13.5" customHeight="1">
      <c r="A56" s="864">
        <f t="shared" si="113"/>
        <v>2</v>
      </c>
      <c r="B56" s="869" t="str">
        <f t="shared" ref="B56:C56" si="114">B10</f>
        <v>1128</v>
      </c>
      <c r="C56" s="869" t="str">
        <f t="shared" si="114"/>
        <v>Poysenberry Pie</v>
      </c>
      <c r="D56" s="864">
        <f>IF($B56="","",SUMPRODUCT(--(Lineups!$G$4:$G$41=$B56),--(Lineups!$B$4:$B$41=""),Lineups!$W$4:$W$41))</f>
        <v>19</v>
      </c>
      <c r="E56" s="40"/>
      <c r="F56" s="862">
        <f>IF($B56="","",SUMPRODUCT(--(Lineups!$G$4:$G$41=$B56),--(Lineups!$B$4:$B$41="X"),Lineups!$W$4:$W$41))</f>
        <v>0</v>
      </c>
      <c r="G56" s="862">
        <f>IF($B56="","",SUMPRODUCT(--(Lineups!$K$4:$K$41=$B56),Lineups!$W$4:$W$41))</f>
        <v>0</v>
      </c>
      <c r="H56" s="862">
        <f>IF($B56="","",SUMPRODUCT(--(Lineups!$O$4:$O$41=$B56),Lineups!$W$4:$W$41))</f>
        <v>0</v>
      </c>
      <c r="I56" s="862">
        <f>IF($B56="","",SUMPRODUCT(--(Lineups!$S$4:$S$41=$B56),Lineups!$W$4:$W$41))</f>
        <v>0</v>
      </c>
      <c r="J56" s="864">
        <f t="shared" si="115"/>
        <v>0</v>
      </c>
      <c r="K56" s="40"/>
      <c r="L56" s="864">
        <f t="shared" si="116"/>
        <v>19</v>
      </c>
      <c r="M56" s="40"/>
      <c r="N56" s="40"/>
      <c r="O56" s="864">
        <f>IF($B56="","",SUMPRODUCT(--(Lineups!$C$4:$C$41=$B56),Lineups!$W$4:$W$41))</f>
        <v>0</v>
      </c>
      <c r="P56" s="40"/>
      <c r="Q56" s="864">
        <f t="shared" si="117"/>
        <v>19</v>
      </c>
      <c r="R56" s="40"/>
      <c r="S56" s="40"/>
      <c r="T56" s="864">
        <f t="shared" si="118"/>
        <v>2</v>
      </c>
      <c r="U56" s="869" t="str">
        <f t="shared" ref="U56:V56" si="119">U10</f>
        <v>125</v>
      </c>
      <c r="V56" s="869" t="str">
        <f t="shared" si="119"/>
        <v>Murder by Proxy</v>
      </c>
      <c r="W56" s="864">
        <f>IF($U56="","",SUMPRODUCT(--(Lineups!$AG$4:$AG$41=$U56),--(Lineups!$AB$4:$AB$41=""),Lineups!$AW$4:$AW$41))</f>
        <v>0</v>
      </c>
      <c r="X56" s="40"/>
      <c r="Y56" s="862">
        <f>IF($U56="","",SUMPRODUCT(--(Lineups!$AG$4:$AG$41=$U56),--(Lineups!$AB$4:$AB$41="X"),Lineups!$AW$4:$AW$41))</f>
        <v>0</v>
      </c>
      <c r="Z56" s="862">
        <f>IF($U56="","",SUMPRODUCT(--(Lineups!$AK$4:$AK$41=$U56),Lineups!$AW$4:$AW$41))</f>
        <v>15</v>
      </c>
      <c r="AA56" s="862">
        <f>IF($U56="","",SUMPRODUCT(--(Lineups!$AO$4:$AO$41=$U56),Lineups!$AW$4:$AW$41))</f>
        <v>5</v>
      </c>
      <c r="AB56" s="862">
        <f>IF($U56="","",SUMPRODUCT(--(Lineups!$AS$4:$AS$41=$U56),Lineups!$AW$4:$AW$41))</f>
        <v>20</v>
      </c>
      <c r="AC56" s="864">
        <f t="shared" si="120"/>
        <v>40</v>
      </c>
      <c r="AD56" s="40"/>
      <c r="AE56" s="864">
        <f t="shared" si="121"/>
        <v>40</v>
      </c>
      <c r="AF56" s="40"/>
      <c r="AG56" s="40"/>
      <c r="AH56" s="864">
        <f>IF($U56="","",SUMPRODUCT(--(Lineups!$AC$4:$AC$41=$U56),Lineups!$AW$4:$AW$41))</f>
        <v>0</v>
      </c>
      <c r="AI56" s="40"/>
      <c r="AJ56" s="864">
        <f t="shared" si="122"/>
        <v>40</v>
      </c>
      <c r="AK56" s="40"/>
    </row>
    <row r="57" ht="13.5" customHeight="1">
      <c r="A57" s="5">
        <f t="shared" si="113"/>
        <v>3</v>
      </c>
      <c r="B57" s="617" t="str">
        <f t="shared" ref="B57:C57" si="123">B11</f>
        <v>14</v>
      </c>
      <c r="C57" s="617" t="str">
        <f t="shared" si="123"/>
        <v>Bri Zuss</v>
      </c>
      <c r="D57" s="5">
        <f>IF($B57="","",SUMPRODUCT(--(Lineups!$G$4:$G$41=$B57),--(Lineups!$B$4:$B$41=""),Lineups!$W$4:$W$41))</f>
        <v>0</v>
      </c>
      <c r="E57" s="40"/>
      <c r="F57" s="862">
        <f>IF($B57="","",SUMPRODUCT(--(Lineups!$G$4:$G$41=$B57),--(Lineups!$B$4:$B$41="X"),Lineups!$W$4:$W$41))</f>
        <v>0</v>
      </c>
      <c r="G57" s="862">
        <f>IF($B57="","",SUMPRODUCT(--(Lineups!$K$4:$K$41=$B57),Lineups!$W$4:$W$41))</f>
        <v>0</v>
      </c>
      <c r="H57" s="862">
        <f>IF($B57="","",SUMPRODUCT(--(Lineups!$O$4:$O$41=$B57),Lineups!$W$4:$W$41))</f>
        <v>0</v>
      </c>
      <c r="I57" s="862">
        <f>IF($B57="","",SUMPRODUCT(--(Lineups!$S$4:$S$41=$B57),Lineups!$W$4:$W$41))</f>
        <v>0</v>
      </c>
      <c r="J57" s="5">
        <f t="shared" si="115"/>
        <v>0</v>
      </c>
      <c r="K57" s="40"/>
      <c r="L57" s="5">
        <f t="shared" si="116"/>
        <v>0</v>
      </c>
      <c r="M57" s="40"/>
      <c r="N57" s="40"/>
      <c r="O57" s="5">
        <f>IF($B57="","",SUMPRODUCT(--(Lineups!$C$4:$C$41=$B57),Lineups!$W$4:$W$41))</f>
        <v>20</v>
      </c>
      <c r="P57" s="40"/>
      <c r="Q57" s="5">
        <f t="shared" si="117"/>
        <v>20</v>
      </c>
      <c r="R57" s="40"/>
      <c r="S57" s="40"/>
      <c r="T57" s="5">
        <f t="shared" si="118"/>
        <v>3</v>
      </c>
      <c r="U57" s="617" t="str">
        <f t="shared" ref="U57:V57" si="124">U11</f>
        <v>14</v>
      </c>
      <c r="V57" s="617" t="str">
        <f t="shared" si="124"/>
        <v>Sonnet Boom</v>
      </c>
      <c r="W57" s="5">
        <f>IF($U57="","",SUMPRODUCT(--(Lineups!$AG$4:$AG$41=$U57),--(Lineups!$AB$4:$AB$41=""),Lineups!$AW$4:$AW$41))</f>
        <v>0</v>
      </c>
      <c r="X57" s="40"/>
      <c r="Y57" s="862">
        <f>IF($U57="","",SUMPRODUCT(--(Lineups!$AG$4:$AG$41=$U57),--(Lineups!$AB$4:$AB$41="X"),Lineups!$AW$4:$AW$41))</f>
        <v>0</v>
      </c>
      <c r="Z57" s="862">
        <f>IF($U57="","",SUMPRODUCT(--(Lineups!$AK$4:$AK$41=$U57),Lineups!$AW$4:$AW$41))</f>
        <v>0</v>
      </c>
      <c r="AA57" s="862">
        <f>IF($U57="","",SUMPRODUCT(--(Lineups!$AO$4:$AO$41=$U57),Lineups!$AW$4:$AW$41))</f>
        <v>0</v>
      </c>
      <c r="AB57" s="862">
        <f>IF($U57="","",SUMPRODUCT(--(Lineups!$AS$4:$AS$41=$U57),Lineups!$AW$4:$AW$41))</f>
        <v>0</v>
      </c>
      <c r="AC57" s="5">
        <f t="shared" si="120"/>
        <v>0</v>
      </c>
      <c r="AD57" s="40"/>
      <c r="AE57" s="5">
        <f t="shared" si="121"/>
        <v>0</v>
      </c>
      <c r="AF57" s="40"/>
      <c r="AG57" s="40"/>
      <c r="AH57" s="5">
        <f>IF($U57="","",SUMPRODUCT(--(Lineups!$AC$4:$AC$41=$U57),Lineups!$AW$4:$AW$41))</f>
        <v>12</v>
      </c>
      <c r="AI57" s="40"/>
      <c r="AJ57" s="5">
        <f t="shared" si="122"/>
        <v>12</v>
      </c>
      <c r="AK57" s="40"/>
    </row>
    <row r="58" ht="13.5" customHeight="1">
      <c r="A58" s="864">
        <f t="shared" si="113"/>
        <v>4</v>
      </c>
      <c r="B58" s="869" t="str">
        <f t="shared" ref="B58:C58" si="125">B12</f>
        <v>1618</v>
      </c>
      <c r="C58" s="869" t="str">
        <f t="shared" si="125"/>
        <v>Sintripetal Force</v>
      </c>
      <c r="D58" s="864">
        <f>IF($B58="","",SUMPRODUCT(--(Lineups!$G$4:$G$41=$B58),--(Lineups!$B$4:$B$41=""),Lineups!$W$4:$W$41))</f>
        <v>0</v>
      </c>
      <c r="E58" s="40"/>
      <c r="F58" s="862">
        <f>IF($B58="","",SUMPRODUCT(--(Lineups!$G$4:$G$41=$B58),--(Lineups!$B$4:$B$41="X"),Lineups!$W$4:$W$41))</f>
        <v>0</v>
      </c>
      <c r="G58" s="862">
        <f>IF($B58="","",SUMPRODUCT(--(Lineups!$K$4:$K$41=$B58),Lineups!$W$4:$W$41))</f>
        <v>0</v>
      </c>
      <c r="H58" s="862">
        <f>IF($B58="","",SUMPRODUCT(--(Lineups!$O$4:$O$41=$B58),Lineups!$W$4:$W$41))</f>
        <v>0</v>
      </c>
      <c r="I58" s="862">
        <f>IF($B58="","",SUMPRODUCT(--(Lineups!$S$4:$S$41=$B58),Lineups!$W$4:$W$41))</f>
        <v>0</v>
      </c>
      <c r="J58" s="864">
        <f t="shared" si="115"/>
        <v>0</v>
      </c>
      <c r="K58" s="40"/>
      <c r="L58" s="864">
        <f t="shared" si="116"/>
        <v>0</v>
      </c>
      <c r="M58" s="40"/>
      <c r="N58" s="40"/>
      <c r="O58" s="864">
        <f>IF($B58="","",SUMPRODUCT(--(Lineups!$C$4:$C$41=$B58),Lineups!$W$4:$W$41))</f>
        <v>26</v>
      </c>
      <c r="P58" s="40"/>
      <c r="Q58" s="864">
        <f t="shared" si="117"/>
        <v>26</v>
      </c>
      <c r="R58" s="40"/>
      <c r="S58" s="40"/>
      <c r="T58" s="864">
        <f t="shared" si="118"/>
        <v>4</v>
      </c>
      <c r="U58" s="869" t="str">
        <f t="shared" ref="U58:V58" si="126">U12</f>
        <v>15*</v>
      </c>
      <c r="V58" s="869" t="str">
        <f t="shared" si="126"/>
        <v>Cora Slain</v>
      </c>
      <c r="W58" s="864">
        <f>IF($U58="","",SUMPRODUCT(--(Lineups!$AG$4:$AG$41=$U58),--(Lineups!$AB$4:$AB$41=""),Lineups!$AW$4:$AW$41))</f>
        <v>0</v>
      </c>
      <c r="X58" s="40"/>
      <c r="Y58" s="862">
        <f>IF($U58="","",SUMPRODUCT(--(Lineups!$AG$4:$AG$41=$U58),--(Lineups!$AB$4:$AB$41="X"),Lineups!$AW$4:$AW$41))</f>
        <v>0</v>
      </c>
      <c r="Z58" s="862">
        <f>IF($U58="","",SUMPRODUCT(--(Lineups!$AK$4:$AK$41=$U58),Lineups!$AW$4:$AW$41))</f>
        <v>0</v>
      </c>
      <c r="AA58" s="862">
        <f>IF($U58="","",SUMPRODUCT(--(Lineups!$AO$4:$AO$41=$U58),Lineups!$AW$4:$AW$41))</f>
        <v>0</v>
      </c>
      <c r="AB58" s="862">
        <f>IF($U58="","",SUMPRODUCT(--(Lineups!$AS$4:$AS$41=$U58),Lineups!$AW$4:$AW$41))</f>
        <v>0</v>
      </c>
      <c r="AC58" s="864">
        <f t="shared" si="120"/>
        <v>0</v>
      </c>
      <c r="AD58" s="40"/>
      <c r="AE58" s="864">
        <f t="shared" si="121"/>
        <v>0</v>
      </c>
      <c r="AF58" s="40"/>
      <c r="AG58" s="40"/>
      <c r="AH58" s="864">
        <f>IF($U58="","",SUMPRODUCT(--(Lineups!$AC$4:$AC$41=$U58),Lineups!$AW$4:$AW$41))</f>
        <v>0</v>
      </c>
      <c r="AI58" s="40"/>
      <c r="AJ58" s="864">
        <f t="shared" si="122"/>
        <v>0</v>
      </c>
      <c r="AK58" s="40"/>
    </row>
    <row r="59" ht="13.5" customHeight="1">
      <c r="A59" s="5">
        <f t="shared" si="113"/>
        <v>5</v>
      </c>
      <c r="B59" s="617" t="str">
        <f t="shared" ref="B59:C59" si="127">B13</f>
        <v>18</v>
      </c>
      <c r="C59" s="617" t="str">
        <f t="shared" si="127"/>
        <v>BooBoo</v>
      </c>
      <c r="D59" s="5">
        <f>IF($B59="","",SUMPRODUCT(--(Lineups!$G$4:$G$41=$B59),--(Lineups!$B$4:$B$41=""),Lineups!$W$4:$W$41))</f>
        <v>0</v>
      </c>
      <c r="E59" s="40"/>
      <c r="F59" s="862">
        <f>IF($B59="","",SUMPRODUCT(--(Lineups!$G$4:$G$41=$B59),--(Lineups!$B$4:$B$41="X"),Lineups!$W$4:$W$41))</f>
        <v>0</v>
      </c>
      <c r="G59" s="862">
        <f>IF($B59="","",SUMPRODUCT(--(Lineups!$K$4:$K$41=$B59),Lineups!$W$4:$W$41))</f>
        <v>0</v>
      </c>
      <c r="H59" s="862">
        <f>IF($B59="","",SUMPRODUCT(--(Lineups!$O$4:$O$41=$B59),Lineups!$W$4:$W$41))</f>
        <v>0</v>
      </c>
      <c r="I59" s="862">
        <f>IF($B59="","",SUMPRODUCT(--(Lineups!$S$4:$S$41=$B59),Lineups!$W$4:$W$41))</f>
        <v>0</v>
      </c>
      <c r="J59" s="5">
        <f t="shared" si="115"/>
        <v>0</v>
      </c>
      <c r="K59" s="40"/>
      <c r="L59" s="5">
        <f t="shared" si="116"/>
        <v>0</v>
      </c>
      <c r="M59" s="40"/>
      <c r="N59" s="40"/>
      <c r="O59" s="5">
        <f>IF($B59="","",SUMPRODUCT(--(Lineups!$C$4:$C$41=$B59),Lineups!$W$4:$W$41))</f>
        <v>9</v>
      </c>
      <c r="P59" s="40"/>
      <c r="Q59" s="5">
        <f t="shared" si="117"/>
        <v>9</v>
      </c>
      <c r="R59" s="40"/>
      <c r="S59" s="40"/>
      <c r="T59" s="5">
        <f t="shared" si="118"/>
        <v>5</v>
      </c>
      <c r="U59" s="617" t="str">
        <f t="shared" ref="U59:V59" si="128">U13</f>
        <v>16*</v>
      </c>
      <c r="V59" s="617" t="str">
        <f t="shared" si="128"/>
        <v>Derive</v>
      </c>
      <c r="W59" s="5">
        <f>IF($U59="","",SUMPRODUCT(--(Lineups!$AG$4:$AG$41=$U59),--(Lineups!$AB$4:$AB$41=""),Lineups!$AW$4:$AW$41))</f>
        <v>0</v>
      </c>
      <c r="X59" s="40"/>
      <c r="Y59" s="862">
        <f>IF($U59="","",SUMPRODUCT(--(Lineups!$AG$4:$AG$41=$U59),--(Lineups!$AB$4:$AB$41="X"),Lineups!$AW$4:$AW$41))</f>
        <v>0</v>
      </c>
      <c r="Z59" s="862">
        <f>IF($U59="","",SUMPRODUCT(--(Lineups!$AK$4:$AK$41=$U59),Lineups!$AW$4:$AW$41))</f>
        <v>0</v>
      </c>
      <c r="AA59" s="862">
        <f>IF($U59="","",SUMPRODUCT(--(Lineups!$AO$4:$AO$41=$U59),Lineups!$AW$4:$AW$41))</f>
        <v>0</v>
      </c>
      <c r="AB59" s="862">
        <f>IF($U59="","",SUMPRODUCT(--(Lineups!$AS$4:$AS$41=$U59),Lineups!$AW$4:$AW$41))</f>
        <v>0</v>
      </c>
      <c r="AC59" s="5">
        <f t="shared" si="120"/>
        <v>0</v>
      </c>
      <c r="AD59" s="40"/>
      <c r="AE59" s="5">
        <f t="shared" si="121"/>
        <v>0</v>
      </c>
      <c r="AF59" s="40"/>
      <c r="AG59" s="40"/>
      <c r="AH59" s="5">
        <f>IF($U59="","",SUMPRODUCT(--(Lineups!$AC$4:$AC$41=$U59),Lineups!$AW$4:$AW$41))</f>
        <v>0</v>
      </c>
      <c r="AI59" s="40"/>
      <c r="AJ59" s="5">
        <f t="shared" si="122"/>
        <v>0</v>
      </c>
      <c r="AK59" s="40"/>
    </row>
    <row r="60" ht="13.5" customHeight="1">
      <c r="A60" s="864">
        <f t="shared" si="113"/>
        <v>6</v>
      </c>
      <c r="B60" s="869" t="str">
        <f t="shared" ref="B60:C60" si="129">B14</f>
        <v>187</v>
      </c>
      <c r="C60" s="869" t="str">
        <f t="shared" si="129"/>
        <v>Lexi Cuter</v>
      </c>
      <c r="D60" s="864">
        <f>IF($B60="","",SUMPRODUCT(--(Lineups!$G$4:$G$41=$B60),--(Lineups!$B$4:$B$41=""),Lineups!$W$4:$W$41))</f>
        <v>0</v>
      </c>
      <c r="E60" s="40"/>
      <c r="F60" s="862">
        <f>IF($B60="","",SUMPRODUCT(--(Lineups!$G$4:$G$41=$B60),--(Lineups!$B$4:$B$41="X"),Lineups!$W$4:$W$41))</f>
        <v>0</v>
      </c>
      <c r="G60" s="862">
        <f>IF($B60="","",SUMPRODUCT(--(Lineups!$K$4:$K$41=$B60),Lineups!$W$4:$W$41))</f>
        <v>0</v>
      </c>
      <c r="H60" s="862">
        <f>IF($B60="","",SUMPRODUCT(--(Lineups!$O$4:$O$41=$B60),Lineups!$W$4:$W$41))</f>
        <v>0</v>
      </c>
      <c r="I60" s="862">
        <f>IF($B60="","",SUMPRODUCT(--(Lineups!$S$4:$S$41=$B60),Lineups!$W$4:$W$41))</f>
        <v>0</v>
      </c>
      <c r="J60" s="864">
        <f t="shared" si="115"/>
        <v>0</v>
      </c>
      <c r="K60" s="40"/>
      <c r="L60" s="864">
        <f t="shared" si="116"/>
        <v>0</v>
      </c>
      <c r="M60" s="40"/>
      <c r="N60" s="40"/>
      <c r="O60" s="864">
        <f>IF($B60="","",SUMPRODUCT(--(Lineups!$C$4:$C$41=$B60),Lineups!$W$4:$W$41))</f>
        <v>4</v>
      </c>
      <c r="P60" s="40"/>
      <c r="Q60" s="864">
        <f t="shared" si="117"/>
        <v>4</v>
      </c>
      <c r="R60" s="40"/>
      <c r="S60" s="40"/>
      <c r="T60" s="864">
        <f t="shared" si="118"/>
        <v>6</v>
      </c>
      <c r="U60" s="869" t="str">
        <f t="shared" ref="U60:V60" si="130">U14</f>
        <v>187*</v>
      </c>
      <c r="V60" s="869" t="str">
        <f t="shared" si="130"/>
        <v>Slamlet</v>
      </c>
      <c r="W60" s="864">
        <f>IF($U60="","",SUMPRODUCT(--(Lineups!$AG$4:$AG$41=$U60),--(Lineups!$AB$4:$AB$41=""),Lineups!$AW$4:$AW$41))</f>
        <v>0</v>
      </c>
      <c r="X60" s="40"/>
      <c r="Y60" s="862">
        <f>IF($U60="","",SUMPRODUCT(--(Lineups!$AG$4:$AG$41=$U60),--(Lineups!$AB$4:$AB$41="X"),Lineups!$AW$4:$AW$41))</f>
        <v>0</v>
      </c>
      <c r="Z60" s="862">
        <f>IF($U60="","",SUMPRODUCT(--(Lineups!$AK$4:$AK$41=$U60),Lineups!$AW$4:$AW$41))</f>
        <v>0</v>
      </c>
      <c r="AA60" s="862">
        <f>IF($U60="","",SUMPRODUCT(--(Lineups!$AO$4:$AO$41=$U60),Lineups!$AW$4:$AW$41))</f>
        <v>0</v>
      </c>
      <c r="AB60" s="862">
        <f>IF($U60="","",SUMPRODUCT(--(Lineups!$AS$4:$AS$41=$U60),Lineups!$AW$4:$AW$41))</f>
        <v>0</v>
      </c>
      <c r="AC60" s="864">
        <f t="shared" si="120"/>
        <v>0</v>
      </c>
      <c r="AD60" s="40"/>
      <c r="AE60" s="864">
        <f t="shared" si="121"/>
        <v>0</v>
      </c>
      <c r="AF60" s="40"/>
      <c r="AG60" s="40"/>
      <c r="AH60" s="864">
        <f>IF($U60="","",SUMPRODUCT(--(Lineups!$AC$4:$AC$41=$U60),Lineups!$AW$4:$AW$41))</f>
        <v>0</v>
      </c>
      <c r="AI60" s="40"/>
      <c r="AJ60" s="864">
        <f t="shared" si="122"/>
        <v>0</v>
      </c>
      <c r="AK60" s="40"/>
    </row>
    <row r="61" ht="13.5" customHeight="1">
      <c r="A61" s="5">
        <f t="shared" si="113"/>
        <v>7</v>
      </c>
      <c r="B61" s="617" t="str">
        <f t="shared" ref="B61:C61" si="131">B15</f>
        <v>196</v>
      </c>
      <c r="C61" s="617" t="str">
        <f t="shared" si="131"/>
        <v>madrad</v>
      </c>
      <c r="D61" s="5">
        <f>IF($B61="","",SUMPRODUCT(--(Lineups!$G$4:$G$41=$B61),--(Lineups!$B$4:$B$41=""),Lineups!$W$4:$W$41))</f>
        <v>0</v>
      </c>
      <c r="E61" s="40"/>
      <c r="F61" s="862">
        <f>IF($B61="","",SUMPRODUCT(--(Lineups!$G$4:$G$41=$B61),--(Lineups!$B$4:$B$41="X"),Lineups!$W$4:$W$41))</f>
        <v>0</v>
      </c>
      <c r="G61" s="862">
        <f>IF($B61="","",SUMPRODUCT(--(Lineups!$K$4:$K$41=$B61),Lineups!$W$4:$W$41))</f>
        <v>24</v>
      </c>
      <c r="H61" s="862">
        <f>IF($B61="","",SUMPRODUCT(--(Lineups!$O$4:$O$41=$B61),Lineups!$W$4:$W$41))</f>
        <v>0</v>
      </c>
      <c r="I61" s="862">
        <f>IF($B61="","",SUMPRODUCT(--(Lineups!$S$4:$S$41=$B61),Lineups!$W$4:$W$41))</f>
        <v>22</v>
      </c>
      <c r="J61" s="5">
        <f t="shared" si="115"/>
        <v>46</v>
      </c>
      <c r="K61" s="40"/>
      <c r="L61" s="5">
        <f t="shared" si="116"/>
        <v>46</v>
      </c>
      <c r="M61" s="40"/>
      <c r="N61" s="40"/>
      <c r="O61" s="5">
        <f>IF($B61="","",SUMPRODUCT(--(Lineups!$C$4:$C$41=$B61),Lineups!$W$4:$W$41))</f>
        <v>0</v>
      </c>
      <c r="P61" s="40"/>
      <c r="Q61" s="5">
        <f t="shared" si="117"/>
        <v>46</v>
      </c>
      <c r="R61" s="40"/>
      <c r="S61" s="40"/>
      <c r="T61" s="5">
        <f t="shared" si="118"/>
        <v>7</v>
      </c>
      <c r="U61" s="617" t="str">
        <f t="shared" ref="U61:V61" si="132">U15</f>
        <v>1870</v>
      </c>
      <c r="V61" s="617" t="str">
        <f t="shared" si="132"/>
        <v>Bettie Lockdown</v>
      </c>
      <c r="W61" s="5">
        <f>IF($U61="","",SUMPRODUCT(--(Lineups!$AG$4:$AG$41=$U61),--(Lineups!$AB$4:$AB$41=""),Lineups!$AW$4:$AW$41))</f>
        <v>0</v>
      </c>
      <c r="X61" s="40"/>
      <c r="Y61" s="862">
        <f>IF($U61="","",SUMPRODUCT(--(Lineups!$AG$4:$AG$41=$U61),--(Lineups!$AB$4:$AB$41="X"),Lineups!$AW$4:$AW$41))</f>
        <v>0</v>
      </c>
      <c r="Z61" s="862">
        <f>IF($U61="","",SUMPRODUCT(--(Lineups!$AK$4:$AK$41=$U61),Lineups!$AW$4:$AW$41))</f>
        <v>12</v>
      </c>
      <c r="AA61" s="862">
        <f>IF($U61="","",SUMPRODUCT(--(Lineups!$AO$4:$AO$41=$U61),Lineups!$AW$4:$AW$41))</f>
        <v>12</v>
      </c>
      <c r="AB61" s="862">
        <f>IF($U61="","",SUMPRODUCT(--(Lineups!$AS$4:$AS$41=$U61),Lineups!$AW$4:$AW$41))</f>
        <v>16</v>
      </c>
      <c r="AC61" s="5">
        <f t="shared" si="120"/>
        <v>40</v>
      </c>
      <c r="AD61" s="40"/>
      <c r="AE61" s="5">
        <f t="shared" si="121"/>
        <v>40</v>
      </c>
      <c r="AF61" s="40"/>
      <c r="AG61" s="40"/>
      <c r="AH61" s="5">
        <f>IF($U61="","",SUMPRODUCT(--(Lineups!$AC$4:$AC$41=$U61),Lineups!$AW$4:$AW$41))</f>
        <v>0</v>
      </c>
      <c r="AI61" s="40"/>
      <c r="AJ61" s="5">
        <f t="shared" si="122"/>
        <v>40</v>
      </c>
      <c r="AK61" s="40"/>
    </row>
    <row r="62" ht="13.5" customHeight="1">
      <c r="A62" s="864">
        <f t="shared" si="113"/>
        <v>8</v>
      </c>
      <c r="B62" s="869" t="str">
        <f t="shared" ref="B62:C62" si="133">B16</f>
        <v>29</v>
      </c>
      <c r="C62" s="869" t="str">
        <f t="shared" si="133"/>
        <v>Killer Bea</v>
      </c>
      <c r="D62" s="864">
        <f>IF($B62="","",SUMPRODUCT(--(Lineups!$G$4:$G$41=$B62),--(Lineups!$B$4:$B$41=""),Lineups!$W$4:$W$41))</f>
        <v>0</v>
      </c>
      <c r="E62" s="40"/>
      <c r="F62" s="862">
        <f>IF($B62="","",SUMPRODUCT(--(Lineups!$G$4:$G$41=$B62),--(Lineups!$B$4:$B$41="X"),Lineups!$W$4:$W$41))</f>
        <v>0</v>
      </c>
      <c r="G62" s="862">
        <f>IF($B62="","",SUMPRODUCT(--(Lineups!$K$4:$K$41=$B62),Lineups!$W$4:$W$41))</f>
        <v>8</v>
      </c>
      <c r="H62" s="862">
        <f>IF($B62="","",SUMPRODUCT(--(Lineups!$O$4:$O$41=$B62),Lineups!$W$4:$W$41))</f>
        <v>28</v>
      </c>
      <c r="I62" s="862">
        <f>IF($B62="","",SUMPRODUCT(--(Lineups!$S$4:$S$41=$B62),Lineups!$W$4:$W$41))</f>
        <v>21</v>
      </c>
      <c r="J62" s="864">
        <f t="shared" si="115"/>
        <v>57</v>
      </c>
      <c r="K62" s="40"/>
      <c r="L62" s="864">
        <f t="shared" si="116"/>
        <v>57</v>
      </c>
      <c r="M62" s="40"/>
      <c r="N62" s="40"/>
      <c r="O62" s="864">
        <f>IF($B62="","",SUMPRODUCT(--(Lineups!$C$4:$C$41=$B62),Lineups!$W$4:$W$41))</f>
        <v>0</v>
      </c>
      <c r="P62" s="40"/>
      <c r="Q62" s="864">
        <f t="shared" si="117"/>
        <v>57</v>
      </c>
      <c r="R62" s="40"/>
      <c r="S62" s="40"/>
      <c r="T62" s="864">
        <f t="shared" si="118"/>
        <v>8</v>
      </c>
      <c r="U62" s="869" t="str">
        <f t="shared" ref="U62:V62" si="134">U16</f>
        <v>31</v>
      </c>
      <c r="V62" s="869" t="str">
        <f t="shared" si="134"/>
        <v>Hammer</v>
      </c>
      <c r="W62" s="864">
        <f>IF($U62="","",SUMPRODUCT(--(Lineups!$AG$4:$AG$41=$U62),--(Lineups!$AB$4:$AB$41=""),Lineups!$AW$4:$AW$41))</f>
        <v>0</v>
      </c>
      <c r="X62" s="40"/>
      <c r="Y62" s="862">
        <f>IF($U62="","",SUMPRODUCT(--(Lineups!$AG$4:$AG$41=$U62),--(Lineups!$AB$4:$AB$41="X"),Lineups!$AW$4:$AW$41))</f>
        <v>0</v>
      </c>
      <c r="Z62" s="862">
        <f>IF($U62="","",SUMPRODUCT(--(Lineups!$AK$4:$AK$41=$U62),Lineups!$AW$4:$AW$41))</f>
        <v>0</v>
      </c>
      <c r="AA62" s="862">
        <f>IF($U62="","",SUMPRODUCT(--(Lineups!$AO$4:$AO$41=$U62),Lineups!$AW$4:$AW$41))</f>
        <v>0</v>
      </c>
      <c r="AB62" s="862">
        <f>IF($U62="","",SUMPRODUCT(--(Lineups!$AS$4:$AS$41=$U62),Lineups!$AW$4:$AW$41))</f>
        <v>0</v>
      </c>
      <c r="AC62" s="864">
        <f t="shared" si="120"/>
        <v>0</v>
      </c>
      <c r="AD62" s="40"/>
      <c r="AE62" s="864">
        <f t="shared" si="121"/>
        <v>0</v>
      </c>
      <c r="AF62" s="40"/>
      <c r="AG62" s="40"/>
      <c r="AH62" s="864">
        <f>IF($U62="","",SUMPRODUCT(--(Lineups!$AC$4:$AC$41=$U62),Lineups!$AW$4:$AW$41))</f>
        <v>16</v>
      </c>
      <c r="AI62" s="40"/>
      <c r="AJ62" s="864">
        <f t="shared" si="122"/>
        <v>16</v>
      </c>
      <c r="AK62" s="40"/>
    </row>
    <row r="63" ht="13.5" customHeight="1">
      <c r="A63" s="5">
        <f t="shared" si="113"/>
        <v>9</v>
      </c>
      <c r="B63" s="617" t="str">
        <f t="shared" ref="B63:C63" si="135">B17</f>
        <v>3*</v>
      </c>
      <c r="C63" s="617" t="str">
        <f t="shared" si="135"/>
        <v>Triple Shock Latte</v>
      </c>
      <c r="D63" s="5">
        <f>IF($B63="","",SUMPRODUCT(--(Lineups!$G$4:$G$41=$B63),--(Lineups!$B$4:$B$41=""),Lineups!$W$4:$W$41))</f>
        <v>0</v>
      </c>
      <c r="E63" s="40"/>
      <c r="F63" s="862">
        <f>IF($B63="","",SUMPRODUCT(--(Lineups!$G$4:$G$41=$B63),--(Lineups!$B$4:$B$41="X"),Lineups!$W$4:$W$41))</f>
        <v>0</v>
      </c>
      <c r="G63" s="862">
        <f>IF($B63="","",SUMPRODUCT(--(Lineups!$K$4:$K$41=$B63),Lineups!$W$4:$W$41))</f>
        <v>0</v>
      </c>
      <c r="H63" s="862">
        <f>IF($B63="","",SUMPRODUCT(--(Lineups!$O$4:$O$41=$B63),Lineups!$W$4:$W$41))</f>
        <v>0</v>
      </c>
      <c r="I63" s="862">
        <f>IF($B63="","",SUMPRODUCT(--(Lineups!$S$4:$S$41=$B63),Lineups!$W$4:$W$41))</f>
        <v>0</v>
      </c>
      <c r="J63" s="5">
        <f t="shared" si="115"/>
        <v>0</v>
      </c>
      <c r="K63" s="40"/>
      <c r="L63" s="5">
        <f t="shared" si="116"/>
        <v>0</v>
      </c>
      <c r="M63" s="40"/>
      <c r="N63" s="40"/>
      <c r="O63" s="5">
        <f>IF($B63="","",SUMPRODUCT(--(Lineups!$C$4:$C$41=$B63),Lineups!$W$4:$W$41))</f>
        <v>0</v>
      </c>
      <c r="P63" s="40"/>
      <c r="Q63" s="5">
        <f t="shared" si="117"/>
        <v>0</v>
      </c>
      <c r="R63" s="40"/>
      <c r="S63" s="40"/>
      <c r="T63" s="5">
        <f t="shared" si="118"/>
        <v>9</v>
      </c>
      <c r="U63" s="617" t="str">
        <f t="shared" ref="U63:V63" si="136">U17</f>
        <v>359*</v>
      </c>
      <c r="V63" s="617" t="str">
        <f t="shared" si="136"/>
        <v>Wolfstonecrash</v>
      </c>
      <c r="W63" s="5">
        <f>IF($U63="","",SUMPRODUCT(--(Lineups!$AG$4:$AG$41=$U63),--(Lineups!$AB$4:$AB$41=""),Lineups!$AW$4:$AW$41))</f>
        <v>0</v>
      </c>
      <c r="X63" s="40"/>
      <c r="Y63" s="862">
        <f>IF($U63="","",SUMPRODUCT(--(Lineups!$AG$4:$AG$41=$U63),--(Lineups!$AB$4:$AB$41="X"),Lineups!$AW$4:$AW$41))</f>
        <v>0</v>
      </c>
      <c r="Z63" s="862">
        <f>IF($U63="","",SUMPRODUCT(--(Lineups!$AK$4:$AK$41=$U63),Lineups!$AW$4:$AW$41))</f>
        <v>0</v>
      </c>
      <c r="AA63" s="862">
        <f>IF($U63="","",SUMPRODUCT(--(Lineups!$AO$4:$AO$41=$U63),Lineups!$AW$4:$AW$41))</f>
        <v>0</v>
      </c>
      <c r="AB63" s="862">
        <f>IF($U63="","",SUMPRODUCT(--(Lineups!$AS$4:$AS$41=$U63),Lineups!$AW$4:$AW$41))</f>
        <v>0</v>
      </c>
      <c r="AC63" s="5">
        <f t="shared" si="120"/>
        <v>0</v>
      </c>
      <c r="AD63" s="40"/>
      <c r="AE63" s="5">
        <f t="shared" si="121"/>
        <v>0</v>
      </c>
      <c r="AF63" s="40"/>
      <c r="AG63" s="40"/>
      <c r="AH63" s="5">
        <f>IF($U63="","",SUMPRODUCT(--(Lineups!$AC$4:$AC$41=$U63),Lineups!$AW$4:$AW$41))</f>
        <v>0</v>
      </c>
      <c r="AI63" s="40"/>
      <c r="AJ63" s="5">
        <f t="shared" si="122"/>
        <v>0</v>
      </c>
      <c r="AK63" s="40"/>
    </row>
    <row r="64" ht="13.5" customHeight="1">
      <c r="A64" s="864">
        <f t="shared" si="113"/>
        <v>10</v>
      </c>
      <c r="B64" s="869" t="str">
        <f t="shared" ref="B64:C64" si="137">B18</f>
        <v>34</v>
      </c>
      <c r="C64" s="869" t="str">
        <f t="shared" si="137"/>
        <v>Pretty Rackless</v>
      </c>
      <c r="D64" s="864">
        <f>IF($B64="","",SUMPRODUCT(--(Lineups!$G$4:$G$41=$B64),--(Lineups!$B$4:$B$41=""),Lineups!$W$4:$W$41))</f>
        <v>0</v>
      </c>
      <c r="E64" s="40"/>
      <c r="F64" s="862">
        <f>IF($B64="","",SUMPRODUCT(--(Lineups!$G$4:$G$41=$B64),--(Lineups!$B$4:$B$41="X"),Lineups!$W$4:$W$41))</f>
        <v>0</v>
      </c>
      <c r="G64" s="862">
        <f>IF($B64="","",SUMPRODUCT(--(Lineups!$K$4:$K$41=$B64),Lineups!$W$4:$W$41))</f>
        <v>12</v>
      </c>
      <c r="H64" s="862">
        <f>IF($B64="","",SUMPRODUCT(--(Lineups!$O$4:$O$41=$B64),Lineups!$W$4:$W$41))</f>
        <v>5</v>
      </c>
      <c r="I64" s="862">
        <f>IF($B64="","",SUMPRODUCT(--(Lineups!$S$4:$S$41=$B64),Lineups!$W$4:$W$41))</f>
        <v>0</v>
      </c>
      <c r="J64" s="864">
        <f t="shared" si="115"/>
        <v>17</v>
      </c>
      <c r="K64" s="40"/>
      <c r="L64" s="864">
        <f t="shared" si="116"/>
        <v>17</v>
      </c>
      <c r="M64" s="40"/>
      <c r="N64" s="40"/>
      <c r="O64" s="864">
        <f>IF($B64="","",SUMPRODUCT(--(Lineups!$C$4:$C$41=$B64),Lineups!$W$4:$W$41))</f>
        <v>0</v>
      </c>
      <c r="P64" s="40"/>
      <c r="Q64" s="864">
        <f t="shared" si="117"/>
        <v>17</v>
      </c>
      <c r="R64" s="40"/>
      <c r="S64" s="40"/>
      <c r="T64" s="864">
        <f t="shared" si="118"/>
        <v>10</v>
      </c>
      <c r="U64" s="869" t="str">
        <f t="shared" ref="U64:V64" si="138">U18</f>
        <v>420</v>
      </c>
      <c r="V64" s="869" t="str">
        <f t="shared" si="138"/>
        <v>Ash Tray</v>
      </c>
      <c r="W64" s="864">
        <f>IF($U64="","",SUMPRODUCT(--(Lineups!$AG$4:$AG$41=$U64),--(Lineups!$AB$4:$AB$41=""),Lineups!$AW$4:$AW$41))</f>
        <v>8</v>
      </c>
      <c r="X64" s="40"/>
      <c r="Y64" s="862">
        <f>IF($U64="","",SUMPRODUCT(--(Lineups!$AG$4:$AG$41=$U64),--(Lineups!$AB$4:$AB$41="X"),Lineups!$AW$4:$AW$41))</f>
        <v>0</v>
      </c>
      <c r="Z64" s="862">
        <f>IF($U64="","",SUMPRODUCT(--(Lineups!$AK$4:$AK$41=$U64),Lineups!$AW$4:$AW$41))</f>
        <v>0</v>
      </c>
      <c r="AA64" s="862">
        <f>IF($U64="","",SUMPRODUCT(--(Lineups!$AO$4:$AO$41=$U64),Lineups!$AW$4:$AW$41))</f>
        <v>7</v>
      </c>
      <c r="AB64" s="862">
        <f>IF($U64="","",SUMPRODUCT(--(Lineups!$AS$4:$AS$41=$U64),Lineups!$AW$4:$AW$41))</f>
        <v>0</v>
      </c>
      <c r="AC64" s="864">
        <f t="shared" si="120"/>
        <v>7</v>
      </c>
      <c r="AD64" s="40"/>
      <c r="AE64" s="864">
        <f t="shared" si="121"/>
        <v>15</v>
      </c>
      <c r="AF64" s="40"/>
      <c r="AG64" s="40"/>
      <c r="AH64" s="864">
        <f>IF($U64="","",SUMPRODUCT(--(Lineups!$AC$4:$AC$41=$U64),Lineups!$AW$4:$AW$41))</f>
        <v>0</v>
      </c>
      <c r="AI64" s="40"/>
      <c r="AJ64" s="864">
        <f t="shared" si="122"/>
        <v>15</v>
      </c>
      <c r="AK64" s="40"/>
    </row>
    <row r="65" ht="13.5" customHeight="1">
      <c r="A65" s="5">
        <f t="shared" si="113"/>
        <v>11</v>
      </c>
      <c r="B65" s="617" t="str">
        <f t="shared" ref="B65:C65" si="139">B19</f>
        <v>511*</v>
      </c>
      <c r="C65" s="617" t="str">
        <f t="shared" si="139"/>
        <v>Wheelie Nelson</v>
      </c>
      <c r="D65" s="5">
        <f>IF($B65="","",SUMPRODUCT(--(Lineups!$G$4:$G$41=$B65),--(Lineups!$B$4:$B$41=""),Lineups!$W$4:$W$41))</f>
        <v>0</v>
      </c>
      <c r="E65" s="40"/>
      <c r="F65" s="862">
        <f>IF($B65="","",SUMPRODUCT(--(Lineups!$G$4:$G$41=$B65),--(Lineups!$B$4:$B$41="X"),Lineups!$W$4:$W$41))</f>
        <v>0</v>
      </c>
      <c r="G65" s="862">
        <f>IF($B65="","",SUMPRODUCT(--(Lineups!$K$4:$K$41=$B65),Lineups!$W$4:$W$41))</f>
        <v>0</v>
      </c>
      <c r="H65" s="862">
        <f>IF($B65="","",SUMPRODUCT(--(Lineups!$O$4:$O$41=$B65),Lineups!$W$4:$W$41))</f>
        <v>0</v>
      </c>
      <c r="I65" s="862">
        <f>IF($B65="","",SUMPRODUCT(--(Lineups!$S$4:$S$41=$B65),Lineups!$W$4:$W$41))</f>
        <v>0</v>
      </c>
      <c r="J65" s="5">
        <f t="shared" si="115"/>
        <v>0</v>
      </c>
      <c r="K65" s="40"/>
      <c r="L65" s="5">
        <f t="shared" si="116"/>
        <v>0</v>
      </c>
      <c r="M65" s="40"/>
      <c r="N65" s="40"/>
      <c r="O65" s="5">
        <f>IF($B65="","",SUMPRODUCT(--(Lineups!$C$4:$C$41=$B65),Lineups!$W$4:$W$41))</f>
        <v>0</v>
      </c>
      <c r="P65" s="40"/>
      <c r="Q65" s="5">
        <f t="shared" si="117"/>
        <v>0</v>
      </c>
      <c r="R65" s="40"/>
      <c r="S65" s="40"/>
      <c r="T65" s="5">
        <f t="shared" si="118"/>
        <v>11</v>
      </c>
      <c r="U65" s="617" t="str">
        <f t="shared" ref="U65:V65" si="140">U19</f>
        <v>44*</v>
      </c>
      <c r="V65" s="617" t="str">
        <f t="shared" si="140"/>
        <v>Helen Killer</v>
      </c>
      <c r="W65" s="5">
        <f>IF($U65="","",SUMPRODUCT(--(Lineups!$AG$4:$AG$41=$U65),--(Lineups!$AB$4:$AB$41=""),Lineups!$AW$4:$AW$41))</f>
        <v>0</v>
      </c>
      <c r="X65" s="40"/>
      <c r="Y65" s="862">
        <f>IF($U65="","",SUMPRODUCT(--(Lineups!$AG$4:$AG$41=$U65),--(Lineups!$AB$4:$AB$41="X"),Lineups!$AW$4:$AW$41))</f>
        <v>0</v>
      </c>
      <c r="Z65" s="862">
        <f>IF($U65="","",SUMPRODUCT(--(Lineups!$AK$4:$AK$41=$U65),Lineups!$AW$4:$AW$41))</f>
        <v>0</v>
      </c>
      <c r="AA65" s="862">
        <f>IF($U65="","",SUMPRODUCT(--(Lineups!$AO$4:$AO$41=$U65),Lineups!$AW$4:$AW$41))</f>
        <v>0</v>
      </c>
      <c r="AB65" s="862">
        <f>IF($U65="","",SUMPRODUCT(--(Lineups!$AS$4:$AS$41=$U65),Lineups!$AW$4:$AW$41))</f>
        <v>0</v>
      </c>
      <c r="AC65" s="5">
        <f t="shared" si="120"/>
        <v>0</v>
      </c>
      <c r="AD65" s="40"/>
      <c r="AE65" s="5">
        <f t="shared" si="121"/>
        <v>0</v>
      </c>
      <c r="AF65" s="40"/>
      <c r="AG65" s="40"/>
      <c r="AH65" s="5">
        <f>IF($U65="","",SUMPRODUCT(--(Lineups!$AC$4:$AC$41=$U65),Lineups!$AW$4:$AW$41))</f>
        <v>0</v>
      </c>
      <c r="AI65" s="40"/>
      <c r="AJ65" s="5">
        <f t="shared" si="122"/>
        <v>0</v>
      </c>
      <c r="AK65" s="40"/>
    </row>
    <row r="66" ht="13.5" customHeight="1">
      <c r="A66" s="864">
        <f t="shared" si="113"/>
        <v>12</v>
      </c>
      <c r="B66" s="869" t="str">
        <f t="shared" ref="B66:C66" si="141">B20</f>
        <v>616</v>
      </c>
      <c r="C66" s="869" t="str">
        <f t="shared" si="141"/>
        <v>Bizzquick</v>
      </c>
      <c r="D66" s="864">
        <f>IF($B66="","",SUMPRODUCT(--(Lineups!$G$4:$G$41=$B66),--(Lineups!$B$4:$B$41=""),Lineups!$W$4:$W$41))</f>
        <v>0</v>
      </c>
      <c r="E66" s="40"/>
      <c r="F66" s="862">
        <f>IF($B66="","",SUMPRODUCT(--(Lineups!$G$4:$G$41=$B66),--(Lineups!$B$4:$B$41="X"),Lineups!$W$4:$W$41))</f>
        <v>0</v>
      </c>
      <c r="G66" s="862">
        <f>IF($B66="","",SUMPRODUCT(--(Lineups!$K$4:$K$41=$B66),Lineups!$W$4:$W$41))</f>
        <v>0</v>
      </c>
      <c r="H66" s="862">
        <f>IF($B66="","",SUMPRODUCT(--(Lineups!$O$4:$O$41=$B66),Lineups!$W$4:$W$41))</f>
        <v>4</v>
      </c>
      <c r="I66" s="862">
        <f>IF($B66="","",SUMPRODUCT(--(Lineups!$S$4:$S$41=$B66),Lineups!$W$4:$W$41))</f>
        <v>6</v>
      </c>
      <c r="J66" s="864">
        <f t="shared" si="115"/>
        <v>10</v>
      </c>
      <c r="K66" s="40"/>
      <c r="L66" s="864">
        <f t="shared" si="116"/>
        <v>10</v>
      </c>
      <c r="M66" s="40"/>
      <c r="N66" s="40"/>
      <c r="O66" s="864">
        <f>IF($B66="","",SUMPRODUCT(--(Lineups!$C$4:$C$41=$B66),Lineups!$W$4:$W$41))</f>
        <v>0</v>
      </c>
      <c r="P66" s="40"/>
      <c r="Q66" s="864">
        <f t="shared" si="117"/>
        <v>10</v>
      </c>
      <c r="R66" s="40"/>
      <c r="S66" s="40"/>
      <c r="T66" s="864">
        <f t="shared" si="118"/>
        <v>12</v>
      </c>
      <c r="U66" s="869" t="str">
        <f t="shared" ref="U66:V66" si="142">U20</f>
        <v>55</v>
      </c>
      <c r="V66" s="869" t="str">
        <f t="shared" si="142"/>
        <v>Meg A. Bacon</v>
      </c>
      <c r="W66" s="864">
        <f>IF($U66="","",SUMPRODUCT(--(Lineups!$AG$4:$AG$41=$U66),--(Lineups!$AB$4:$AB$41=""),Lineups!$AW$4:$AW$41))</f>
        <v>0</v>
      </c>
      <c r="X66" s="40"/>
      <c r="Y66" s="862">
        <f>IF($U66="","",SUMPRODUCT(--(Lineups!$AG$4:$AG$41=$U66),--(Lineups!$AB$4:$AB$41="X"),Lineups!$AW$4:$AW$41))</f>
        <v>0</v>
      </c>
      <c r="Z66" s="862">
        <f>IF($U66="","",SUMPRODUCT(--(Lineups!$AK$4:$AK$41=$U66),Lineups!$AW$4:$AW$41))</f>
        <v>13</v>
      </c>
      <c r="AA66" s="862">
        <f>IF($U66="","",SUMPRODUCT(--(Lineups!$AO$4:$AO$41=$U66),Lineups!$AW$4:$AW$41))</f>
        <v>23</v>
      </c>
      <c r="AB66" s="862">
        <f>IF($U66="","",SUMPRODUCT(--(Lineups!$AS$4:$AS$41=$U66),Lineups!$AW$4:$AW$41))</f>
        <v>4</v>
      </c>
      <c r="AC66" s="864">
        <f t="shared" si="120"/>
        <v>40</v>
      </c>
      <c r="AD66" s="40"/>
      <c r="AE66" s="864">
        <f t="shared" si="121"/>
        <v>40</v>
      </c>
      <c r="AF66" s="40"/>
      <c r="AG66" s="40"/>
      <c r="AH66" s="864">
        <f>IF($U66="","",SUMPRODUCT(--(Lineups!$AC$4:$AC$41=$U66),Lineups!$AW$4:$AW$41))</f>
        <v>0</v>
      </c>
      <c r="AI66" s="40"/>
      <c r="AJ66" s="864">
        <f t="shared" si="122"/>
        <v>40</v>
      </c>
      <c r="AK66" s="40"/>
    </row>
    <row r="67" ht="13.5" customHeight="1">
      <c r="A67" s="5">
        <f t="shared" si="113"/>
        <v>13</v>
      </c>
      <c r="B67" s="617" t="str">
        <f t="shared" ref="B67:C67" si="143">B21</f>
        <v>651</v>
      </c>
      <c r="C67" s="617" t="str">
        <f t="shared" si="143"/>
        <v>Chippa Tooth</v>
      </c>
      <c r="D67" s="5">
        <f>IF($B67="","",SUMPRODUCT(--(Lineups!$G$4:$G$41=$B67),--(Lineups!$B$4:$B$41=""),Lineups!$W$4:$W$41))</f>
        <v>0</v>
      </c>
      <c r="E67" s="40"/>
      <c r="F67" s="862">
        <f>IF($B67="","",SUMPRODUCT(--(Lineups!$G$4:$G$41=$B67),--(Lineups!$B$4:$B$41="X"),Lineups!$W$4:$W$41))</f>
        <v>0</v>
      </c>
      <c r="G67" s="862">
        <f>IF($B67="","",SUMPRODUCT(--(Lineups!$K$4:$K$41=$B67),Lineups!$W$4:$W$41))</f>
        <v>0</v>
      </c>
      <c r="H67" s="862">
        <f>IF($B67="","",SUMPRODUCT(--(Lineups!$O$4:$O$41=$B67),Lineups!$W$4:$W$41))</f>
        <v>0</v>
      </c>
      <c r="I67" s="862">
        <f>IF($B67="","",SUMPRODUCT(--(Lineups!$S$4:$S$41=$B67),Lineups!$W$4:$W$41))</f>
        <v>0</v>
      </c>
      <c r="J67" s="5">
        <f t="shared" si="115"/>
        <v>0</v>
      </c>
      <c r="K67" s="40"/>
      <c r="L67" s="5">
        <f t="shared" si="116"/>
        <v>0</v>
      </c>
      <c r="M67" s="40"/>
      <c r="N67" s="40"/>
      <c r="O67" s="5">
        <f>IF($B67="","",SUMPRODUCT(--(Lineups!$C$4:$C$41=$B67),Lineups!$W$4:$W$41))</f>
        <v>15</v>
      </c>
      <c r="P67" s="40"/>
      <c r="Q67" s="5">
        <f t="shared" si="117"/>
        <v>15</v>
      </c>
      <c r="R67" s="40"/>
      <c r="S67" s="40"/>
      <c r="T67" s="5">
        <f t="shared" si="118"/>
        <v>13</v>
      </c>
      <c r="U67" s="617" t="str">
        <f t="shared" ref="U67:V67" si="144">U21</f>
        <v>62</v>
      </c>
      <c r="V67" s="617" t="str">
        <f t="shared" si="144"/>
        <v>Fracture Mechanics</v>
      </c>
      <c r="W67" s="5">
        <f>IF($U67="","",SUMPRODUCT(--(Lineups!$AG$4:$AG$41=$U67),--(Lineups!$AB$4:$AB$41=""),Lineups!$AW$4:$AW$41))</f>
        <v>7</v>
      </c>
      <c r="X67" s="40"/>
      <c r="Y67" s="862">
        <f>IF($U67="","",SUMPRODUCT(--(Lineups!$AG$4:$AG$41=$U67),--(Lineups!$AB$4:$AB$41="X"),Lineups!$AW$4:$AW$41))</f>
        <v>0</v>
      </c>
      <c r="Z67" s="862">
        <f>IF($U67="","",SUMPRODUCT(--(Lineups!$AK$4:$AK$41=$U67),Lineups!$AW$4:$AW$41))</f>
        <v>4</v>
      </c>
      <c r="AA67" s="862">
        <f>IF($U67="","",SUMPRODUCT(--(Lineups!$AO$4:$AO$41=$U67),Lineups!$AW$4:$AW$41))</f>
        <v>0</v>
      </c>
      <c r="AB67" s="862">
        <f>IF($U67="","",SUMPRODUCT(--(Lineups!$AS$4:$AS$41=$U67),Lineups!$AW$4:$AW$41))</f>
        <v>4</v>
      </c>
      <c r="AC67" s="5">
        <f t="shared" si="120"/>
        <v>8</v>
      </c>
      <c r="AD67" s="40"/>
      <c r="AE67" s="5">
        <f t="shared" si="121"/>
        <v>15</v>
      </c>
      <c r="AF67" s="40"/>
      <c r="AG67" s="40"/>
      <c r="AH67" s="5">
        <f>IF($U67="","",SUMPRODUCT(--(Lineups!$AC$4:$AC$41=$U67),Lineups!$AW$4:$AW$41))</f>
        <v>0</v>
      </c>
      <c r="AI67" s="40"/>
      <c r="AJ67" s="5">
        <f t="shared" si="122"/>
        <v>15</v>
      </c>
      <c r="AK67" s="40"/>
    </row>
    <row r="68" ht="13.5" customHeight="1">
      <c r="A68" s="864">
        <f t="shared" si="113"/>
        <v>14</v>
      </c>
      <c r="B68" s="869" t="str">
        <f t="shared" ref="B68:C68" si="145">B22</f>
        <v>69</v>
      </c>
      <c r="C68" s="869" t="str">
        <f t="shared" si="145"/>
        <v>Amanda Lorian</v>
      </c>
      <c r="D68" s="864">
        <f>IF($B68="","",SUMPRODUCT(--(Lineups!$G$4:$G$41=$B68),--(Lineups!$B$4:$B$41=""),Lineups!$W$4:$W$41))</f>
        <v>0</v>
      </c>
      <c r="E68" s="40"/>
      <c r="F68" s="862">
        <f>IF($B68="","",SUMPRODUCT(--(Lineups!$G$4:$G$41=$B68),--(Lineups!$B$4:$B$41="X"),Lineups!$W$4:$W$41))</f>
        <v>0</v>
      </c>
      <c r="G68" s="862">
        <f>IF($B68="","",SUMPRODUCT(--(Lineups!$K$4:$K$41=$B68),Lineups!$W$4:$W$41))</f>
        <v>17</v>
      </c>
      <c r="H68" s="862">
        <f>IF($B68="","",SUMPRODUCT(--(Lineups!$O$4:$O$41=$B68),Lineups!$W$4:$W$41))</f>
        <v>22</v>
      </c>
      <c r="I68" s="862">
        <f>IF($B68="","",SUMPRODUCT(--(Lineups!$S$4:$S$41=$B68),Lineups!$W$4:$W$41))</f>
        <v>8</v>
      </c>
      <c r="J68" s="864">
        <f t="shared" si="115"/>
        <v>47</v>
      </c>
      <c r="K68" s="40"/>
      <c r="L68" s="864">
        <f t="shared" si="116"/>
        <v>47</v>
      </c>
      <c r="M68" s="40"/>
      <c r="N68" s="40"/>
      <c r="O68" s="864">
        <f>IF($B68="","",SUMPRODUCT(--(Lineups!$C$4:$C$41=$B68),Lineups!$W$4:$W$41))</f>
        <v>0</v>
      </c>
      <c r="P68" s="40"/>
      <c r="Q68" s="864">
        <f t="shared" si="117"/>
        <v>47</v>
      </c>
      <c r="R68" s="40"/>
      <c r="S68" s="40"/>
      <c r="T68" s="864">
        <f t="shared" si="118"/>
        <v>14</v>
      </c>
      <c r="U68" s="869" t="str">
        <f t="shared" ref="U68:V68" si="146">U22</f>
        <v>66</v>
      </c>
      <c r="V68" s="869" t="str">
        <f t="shared" si="146"/>
        <v>Crush</v>
      </c>
      <c r="W68" s="864">
        <f>IF($U68="","",SUMPRODUCT(--(Lineups!$AG$4:$AG$41=$U68),--(Lineups!$AB$4:$AB$41=""),Lineups!$AW$4:$AW$41))</f>
        <v>0</v>
      </c>
      <c r="X68" s="40"/>
      <c r="Y68" s="862">
        <f>IF($U68="","",SUMPRODUCT(--(Lineups!$AG$4:$AG$41=$U68),--(Lineups!$AB$4:$AB$41="X"),Lineups!$AW$4:$AW$41))</f>
        <v>0</v>
      </c>
      <c r="Z68" s="862">
        <f>IF($U68="","",SUMPRODUCT(--(Lineups!$AK$4:$AK$41=$U68),Lineups!$AW$4:$AW$41))</f>
        <v>11</v>
      </c>
      <c r="AA68" s="862">
        <f>IF($U68="","",SUMPRODUCT(--(Lineups!$AO$4:$AO$41=$U68),Lineups!$AW$4:$AW$41))</f>
        <v>0</v>
      </c>
      <c r="AB68" s="862">
        <f>IF($U68="","",SUMPRODUCT(--(Lineups!$AS$4:$AS$41=$U68),Lineups!$AW$4:$AW$41))</f>
        <v>4</v>
      </c>
      <c r="AC68" s="864">
        <f t="shared" si="120"/>
        <v>15</v>
      </c>
      <c r="AD68" s="40"/>
      <c r="AE68" s="864">
        <f t="shared" si="121"/>
        <v>15</v>
      </c>
      <c r="AF68" s="40"/>
      <c r="AG68" s="40"/>
      <c r="AH68" s="864">
        <f>IF($U68="","",SUMPRODUCT(--(Lineups!$AC$4:$AC$41=$U68),Lineups!$AW$4:$AW$41))</f>
        <v>0</v>
      </c>
      <c r="AI68" s="40"/>
      <c r="AJ68" s="864">
        <f t="shared" si="122"/>
        <v>15</v>
      </c>
      <c r="AK68" s="40"/>
    </row>
    <row r="69" ht="13.5" customHeight="1">
      <c r="A69" s="5">
        <f t="shared" si="113"/>
        <v>15</v>
      </c>
      <c r="B69" s="617" t="str">
        <f t="shared" ref="B69:C69" si="147">B23</f>
        <v>727</v>
      </c>
      <c r="C69" s="617" t="str">
        <f t="shared" si="147"/>
        <v>Hurtrude Stein</v>
      </c>
      <c r="D69" s="5">
        <f>IF($B69="","",SUMPRODUCT(--(Lineups!$G$4:$G$41=$B69),--(Lineups!$B$4:$B$41=""),Lineups!$W$4:$W$41))</f>
        <v>20</v>
      </c>
      <c r="E69" s="40"/>
      <c r="F69" s="862">
        <f>IF($B69="","",SUMPRODUCT(--(Lineups!$G$4:$G$41=$B69),--(Lineups!$B$4:$B$41="X"),Lineups!$W$4:$W$41))</f>
        <v>0</v>
      </c>
      <c r="G69" s="862">
        <f>IF($B69="","",SUMPRODUCT(--(Lineups!$K$4:$K$41=$B69),Lineups!$W$4:$W$41))</f>
        <v>0</v>
      </c>
      <c r="H69" s="862">
        <f>IF($B69="","",SUMPRODUCT(--(Lineups!$O$4:$O$41=$B69),Lineups!$W$4:$W$41))</f>
        <v>0</v>
      </c>
      <c r="I69" s="862">
        <f>IF($B69="","",SUMPRODUCT(--(Lineups!$S$4:$S$41=$B69),Lineups!$W$4:$W$41))</f>
        <v>0</v>
      </c>
      <c r="J69" s="5">
        <f t="shared" si="115"/>
        <v>0</v>
      </c>
      <c r="K69" s="40"/>
      <c r="L69" s="5">
        <f t="shared" si="116"/>
        <v>20</v>
      </c>
      <c r="M69" s="40"/>
      <c r="N69" s="40"/>
      <c r="O69" s="5">
        <f>IF($B69="","",SUMPRODUCT(--(Lineups!$C$4:$C$41=$B69),Lineups!$W$4:$W$41))</f>
        <v>0</v>
      </c>
      <c r="P69" s="40"/>
      <c r="Q69" s="5">
        <f t="shared" si="117"/>
        <v>20</v>
      </c>
      <c r="R69" s="40"/>
      <c r="S69" s="40"/>
      <c r="T69" s="5">
        <f t="shared" si="118"/>
        <v>15</v>
      </c>
      <c r="U69" s="617" t="str">
        <f t="shared" ref="U69:V69" si="148">U23</f>
        <v>71</v>
      </c>
      <c r="V69" s="617" t="str">
        <f t="shared" si="148"/>
        <v>Fresh AF</v>
      </c>
      <c r="W69" s="5">
        <f>IF($U69="","",SUMPRODUCT(--(Lineups!$AG$4:$AG$41=$U69),--(Lineups!$AB$4:$AB$41=""),Lineups!$AW$4:$AW$41))</f>
        <v>0</v>
      </c>
      <c r="X69" s="40"/>
      <c r="Y69" s="862">
        <f>IF($U69="","",SUMPRODUCT(--(Lineups!$AG$4:$AG$41=$U69),--(Lineups!$AB$4:$AB$41="X"),Lineups!$AW$4:$AW$41))</f>
        <v>0</v>
      </c>
      <c r="Z69" s="862">
        <f>IF($U69="","",SUMPRODUCT(--(Lineups!$AK$4:$AK$41=$U69),Lineups!$AW$4:$AW$41))</f>
        <v>0</v>
      </c>
      <c r="AA69" s="862">
        <f>IF($U69="","",SUMPRODUCT(--(Lineups!$AO$4:$AO$41=$U69),Lineups!$AW$4:$AW$41))</f>
        <v>0</v>
      </c>
      <c r="AB69" s="862">
        <f>IF($U69="","",SUMPRODUCT(--(Lineups!$AS$4:$AS$41=$U69),Lineups!$AW$4:$AW$41))</f>
        <v>0</v>
      </c>
      <c r="AC69" s="5">
        <f t="shared" si="120"/>
        <v>0</v>
      </c>
      <c r="AD69" s="40"/>
      <c r="AE69" s="5">
        <f t="shared" si="121"/>
        <v>0</v>
      </c>
      <c r="AF69" s="40"/>
      <c r="AG69" s="40"/>
      <c r="AH69" s="5">
        <f>IF($U69="","",SUMPRODUCT(--(Lineups!$AC$4:$AC$41=$U69),Lineups!$AW$4:$AW$41))</f>
        <v>0</v>
      </c>
      <c r="AI69" s="40"/>
      <c r="AJ69" s="5">
        <f t="shared" si="122"/>
        <v>0</v>
      </c>
      <c r="AK69" s="40"/>
    </row>
    <row r="70" ht="13.5" customHeight="1">
      <c r="A70" s="864">
        <f t="shared" si="113"/>
        <v>16</v>
      </c>
      <c r="B70" s="869" t="str">
        <f t="shared" ref="B70:C70" si="149">B24</f>
        <v>86</v>
      </c>
      <c r="C70" s="869" t="str">
        <f t="shared" si="149"/>
        <v>Whacks Poetic</v>
      </c>
      <c r="D70" s="864">
        <f>IF($B70="","",SUMPRODUCT(--(Lineups!$G$4:$G$41=$B70),--(Lineups!$B$4:$B$41=""),Lineups!$W$4:$W$41))</f>
        <v>0</v>
      </c>
      <c r="E70" s="40"/>
      <c r="F70" s="862">
        <f>IF($B70="","",SUMPRODUCT(--(Lineups!$G$4:$G$41=$B70),--(Lineups!$B$4:$B$41="X"),Lineups!$W$4:$W$41))</f>
        <v>0</v>
      </c>
      <c r="G70" s="862">
        <f>IF($B70="","",SUMPRODUCT(--(Lineups!$K$4:$K$41=$B70),Lineups!$W$4:$W$41))</f>
        <v>5</v>
      </c>
      <c r="H70" s="862">
        <f>IF($B70="","",SUMPRODUCT(--(Lineups!$O$4:$O$41=$B70),Lineups!$W$4:$W$41))</f>
        <v>13</v>
      </c>
      <c r="I70" s="862">
        <f>IF($B70="","",SUMPRODUCT(--(Lineups!$S$4:$S$41=$B70),Lineups!$W$4:$W$41))</f>
        <v>4</v>
      </c>
      <c r="J70" s="864">
        <f t="shared" si="115"/>
        <v>22</v>
      </c>
      <c r="K70" s="40"/>
      <c r="L70" s="864">
        <f t="shared" si="116"/>
        <v>22</v>
      </c>
      <c r="M70" s="40"/>
      <c r="N70" s="40"/>
      <c r="O70" s="864">
        <f>IF($B70="","",SUMPRODUCT(--(Lineups!$C$4:$C$41=$B70),Lineups!$W$4:$W$41))</f>
        <v>0</v>
      </c>
      <c r="P70" s="40"/>
      <c r="Q70" s="864">
        <f t="shared" si="117"/>
        <v>22</v>
      </c>
      <c r="R70" s="40"/>
      <c r="S70" s="40"/>
      <c r="T70" s="864">
        <f t="shared" si="118"/>
        <v>16</v>
      </c>
      <c r="U70" s="869" t="str">
        <f t="shared" ref="U70:V70" si="150">U24</f>
        <v>713</v>
      </c>
      <c r="V70" s="869" t="str">
        <f t="shared" si="150"/>
        <v>Shrewd Folly</v>
      </c>
      <c r="W70" s="864">
        <f>IF($U70="","",SUMPRODUCT(--(Lineups!$AG$4:$AG$41=$U70),--(Lineups!$AB$4:$AB$41=""),Lineups!$AW$4:$AW$41))</f>
        <v>0</v>
      </c>
      <c r="X70" s="40"/>
      <c r="Y70" s="862">
        <f>IF($U70="","",SUMPRODUCT(--(Lineups!$AG$4:$AG$41=$U70),--(Lineups!$AB$4:$AB$41="X"),Lineups!$AW$4:$AW$41))</f>
        <v>0</v>
      </c>
      <c r="Z70" s="862">
        <f>IF($U70="","",SUMPRODUCT(--(Lineups!$AK$4:$AK$41=$U70),Lineups!$AW$4:$AW$41))</f>
        <v>0</v>
      </c>
      <c r="AA70" s="862">
        <f>IF($U70="","",SUMPRODUCT(--(Lineups!$AO$4:$AO$41=$U70),Lineups!$AW$4:$AW$41))</f>
        <v>0</v>
      </c>
      <c r="AB70" s="862">
        <f>IF($U70="","",SUMPRODUCT(--(Lineups!$AS$4:$AS$41=$U70),Lineups!$AW$4:$AW$41))</f>
        <v>0</v>
      </c>
      <c r="AC70" s="864">
        <f t="shared" si="120"/>
        <v>0</v>
      </c>
      <c r="AD70" s="40"/>
      <c r="AE70" s="864">
        <f t="shared" si="121"/>
        <v>0</v>
      </c>
      <c r="AF70" s="40"/>
      <c r="AG70" s="40"/>
      <c r="AH70" s="864">
        <f>IF($U70="","",SUMPRODUCT(--(Lineups!$AC$4:$AC$41=$U70),Lineups!$AW$4:$AW$41))</f>
        <v>0</v>
      </c>
      <c r="AI70" s="40"/>
      <c r="AJ70" s="864">
        <f t="shared" si="122"/>
        <v>0</v>
      </c>
      <c r="AK70" s="40"/>
    </row>
    <row r="71" ht="13.5" customHeight="1">
      <c r="A71" s="5">
        <f t="shared" si="113"/>
        <v>17</v>
      </c>
      <c r="B71" s="617" t="str">
        <f t="shared" ref="B71:C71" si="151">B25</f>
        <v>89*</v>
      </c>
      <c r="C71" s="617" t="str">
        <f t="shared" si="151"/>
        <v>Fanny Smack</v>
      </c>
      <c r="D71" s="5">
        <f>IF($B71="","",SUMPRODUCT(--(Lineups!$G$4:$G$41=$B71),--(Lineups!$B$4:$B$41=""),Lineups!$W$4:$W$41))</f>
        <v>0</v>
      </c>
      <c r="E71" s="40"/>
      <c r="F71" s="862">
        <f>IF($B71="","",SUMPRODUCT(--(Lineups!$G$4:$G$41=$B71),--(Lineups!$B$4:$B$41="X"),Lineups!$W$4:$W$41))</f>
        <v>0</v>
      </c>
      <c r="G71" s="862">
        <f>IF($B71="","",SUMPRODUCT(--(Lineups!$K$4:$K$41=$B71),Lineups!$W$4:$W$41))</f>
        <v>0</v>
      </c>
      <c r="H71" s="862">
        <f>IF($B71="","",SUMPRODUCT(--(Lineups!$O$4:$O$41=$B71),Lineups!$W$4:$W$41))</f>
        <v>0</v>
      </c>
      <c r="I71" s="862">
        <f>IF($B71="","",SUMPRODUCT(--(Lineups!$S$4:$S$41=$B71),Lineups!$W$4:$W$41))</f>
        <v>0</v>
      </c>
      <c r="J71" s="5">
        <f t="shared" si="115"/>
        <v>0</v>
      </c>
      <c r="K71" s="40"/>
      <c r="L71" s="5">
        <f t="shared" si="116"/>
        <v>0</v>
      </c>
      <c r="M71" s="40"/>
      <c r="N71" s="40"/>
      <c r="O71" s="5">
        <f>IF($B71="","",SUMPRODUCT(--(Lineups!$C$4:$C$41=$B71),Lineups!$W$4:$W$41))</f>
        <v>0</v>
      </c>
      <c r="P71" s="40"/>
      <c r="Q71" s="5">
        <f t="shared" si="117"/>
        <v>0</v>
      </c>
      <c r="R71" s="40"/>
      <c r="S71" s="40"/>
      <c r="T71" s="5">
        <f t="shared" si="118"/>
        <v>17</v>
      </c>
      <c r="U71" s="617" t="str">
        <f t="shared" ref="U71:V71" si="152">U25</f>
        <v>731</v>
      </c>
      <c r="V71" s="617" t="str">
        <f t="shared" si="152"/>
        <v>Hand Over Fist</v>
      </c>
      <c r="W71" s="5">
        <f>IF($U71="","",SUMPRODUCT(--(Lineups!$AG$4:$AG$41=$U71),--(Lineups!$AB$4:$AB$41=""),Lineups!$AW$4:$AW$41))</f>
        <v>0</v>
      </c>
      <c r="X71" s="40"/>
      <c r="Y71" s="862">
        <f>IF($U71="","",SUMPRODUCT(--(Lineups!$AG$4:$AG$41=$U71),--(Lineups!$AB$4:$AB$41="X"),Lineups!$AW$4:$AW$41))</f>
        <v>0</v>
      </c>
      <c r="Z71" s="862">
        <f>IF($U71="","",SUMPRODUCT(--(Lineups!$AK$4:$AK$41=$U71),Lineups!$AW$4:$AW$41))</f>
        <v>0</v>
      </c>
      <c r="AA71" s="862">
        <f>IF($U71="","",SUMPRODUCT(--(Lineups!$AO$4:$AO$41=$U71),Lineups!$AW$4:$AW$41))</f>
        <v>0</v>
      </c>
      <c r="AB71" s="862">
        <f>IF($U71="","",SUMPRODUCT(--(Lineups!$AS$4:$AS$41=$U71),Lineups!$AW$4:$AW$41))</f>
        <v>0</v>
      </c>
      <c r="AC71" s="5">
        <f t="shared" si="120"/>
        <v>0</v>
      </c>
      <c r="AD71" s="40"/>
      <c r="AE71" s="5">
        <f t="shared" si="121"/>
        <v>0</v>
      </c>
      <c r="AF71" s="40"/>
      <c r="AG71" s="40"/>
      <c r="AH71" s="5">
        <f>IF($U71="","",SUMPRODUCT(--(Lineups!$AC$4:$AC$41=$U71),Lineups!$AW$4:$AW$41))</f>
        <v>23</v>
      </c>
      <c r="AI71" s="40"/>
      <c r="AJ71" s="5">
        <f t="shared" si="122"/>
        <v>23</v>
      </c>
      <c r="AK71" s="40"/>
    </row>
    <row r="72" ht="13.5" customHeight="1">
      <c r="A72" s="864">
        <f t="shared" si="113"/>
        <v>18</v>
      </c>
      <c r="B72" s="869" t="str">
        <f t="shared" ref="B72:C72" si="153">B26</f>
        <v>90*</v>
      </c>
      <c r="C72" s="869" t="str">
        <f t="shared" si="153"/>
        <v>Shadoux</v>
      </c>
      <c r="D72" s="864">
        <f>IF($B72="","",SUMPRODUCT(--(Lineups!$G$4:$G$41=$B72),--(Lineups!$B$4:$B$41=""),Lineups!$W$4:$W$41))</f>
        <v>0</v>
      </c>
      <c r="E72" s="40"/>
      <c r="F72" s="862">
        <f>IF($B72="","",SUMPRODUCT(--(Lineups!$G$4:$G$41=$B72),--(Lineups!$B$4:$B$41="X"),Lineups!$W$4:$W$41))</f>
        <v>0</v>
      </c>
      <c r="G72" s="862">
        <f>IF($B72="","",SUMPRODUCT(--(Lineups!$K$4:$K$41=$B72),Lineups!$W$4:$W$41))</f>
        <v>0</v>
      </c>
      <c r="H72" s="862">
        <f>IF($B72="","",SUMPRODUCT(--(Lineups!$O$4:$O$41=$B72),Lineups!$W$4:$W$41))</f>
        <v>0</v>
      </c>
      <c r="I72" s="862">
        <f>IF($B72="","",SUMPRODUCT(--(Lineups!$S$4:$S$41=$B72),Lineups!$W$4:$W$41))</f>
        <v>0</v>
      </c>
      <c r="J72" s="864">
        <f t="shared" si="115"/>
        <v>0</v>
      </c>
      <c r="K72" s="40"/>
      <c r="L72" s="864">
        <f t="shared" si="116"/>
        <v>0</v>
      </c>
      <c r="M72" s="40"/>
      <c r="N72" s="40"/>
      <c r="O72" s="864">
        <f>IF($B72="","",SUMPRODUCT(--(Lineups!$C$4:$C$41=$B72),Lineups!$W$4:$W$41))</f>
        <v>0</v>
      </c>
      <c r="P72" s="40"/>
      <c r="Q72" s="864">
        <f t="shared" si="117"/>
        <v>0</v>
      </c>
      <c r="R72" s="40"/>
      <c r="S72" s="40"/>
      <c r="T72" s="864">
        <f t="shared" si="118"/>
        <v>18</v>
      </c>
      <c r="U72" s="869" t="str">
        <f t="shared" ref="U72:V72" si="154">U26</f>
        <v>74</v>
      </c>
      <c r="V72" s="869" t="str">
        <f t="shared" si="154"/>
        <v>Velociroller</v>
      </c>
      <c r="W72" s="864">
        <f>IF($U72="","",SUMPRODUCT(--(Lineups!$AG$4:$AG$41=$U72),--(Lineups!$AB$4:$AB$41=""),Lineups!$AW$4:$AW$41))</f>
        <v>0</v>
      </c>
      <c r="X72" s="40"/>
      <c r="Y72" s="862">
        <f>IF($U72="","",SUMPRODUCT(--(Lineups!$AG$4:$AG$41=$U72),--(Lineups!$AB$4:$AB$41="X"),Lineups!$AW$4:$AW$41))</f>
        <v>0</v>
      </c>
      <c r="Z72" s="862">
        <f>IF($U72="","",SUMPRODUCT(--(Lineups!$AK$4:$AK$41=$U72),Lineups!$AW$4:$AW$41))</f>
        <v>0</v>
      </c>
      <c r="AA72" s="862">
        <f>IF($U72="","",SUMPRODUCT(--(Lineups!$AO$4:$AO$41=$U72),Lineups!$AW$4:$AW$41))</f>
        <v>0</v>
      </c>
      <c r="AB72" s="862">
        <f>IF($U72="","",SUMPRODUCT(--(Lineups!$AS$4:$AS$41=$U72),Lineups!$AW$4:$AW$41))</f>
        <v>0</v>
      </c>
      <c r="AC72" s="864">
        <f t="shared" si="120"/>
        <v>0</v>
      </c>
      <c r="AD72" s="40"/>
      <c r="AE72" s="864">
        <f t="shared" si="121"/>
        <v>0</v>
      </c>
      <c r="AF72" s="40"/>
      <c r="AG72" s="40"/>
      <c r="AH72" s="864">
        <f>IF($U72="","",SUMPRODUCT(--(Lineups!$AC$4:$AC$41=$U72),Lineups!$AW$4:$AW$41))</f>
        <v>0</v>
      </c>
      <c r="AI72" s="40"/>
      <c r="AJ72" s="864">
        <f t="shared" si="122"/>
        <v>0</v>
      </c>
      <c r="AK72" s="40"/>
    </row>
    <row r="73" ht="13.5" customHeight="1">
      <c r="A73" s="5">
        <f t="shared" si="113"/>
        <v>19</v>
      </c>
      <c r="B73" s="617" t="str">
        <f t="shared" ref="B73:C73" si="155">B27</f>
        <v>981</v>
      </c>
      <c r="C73" s="617" t="str">
        <f t="shared" si="155"/>
        <v>duggy</v>
      </c>
      <c r="D73" s="5">
        <f>IF($B73="","",SUMPRODUCT(--(Lineups!$G$4:$G$41=$B73),--(Lineups!$B$4:$B$41=""),Lineups!$W$4:$W$41))</f>
        <v>0</v>
      </c>
      <c r="E73" s="40"/>
      <c r="F73" s="862">
        <f>IF($B73="","",SUMPRODUCT(--(Lineups!$G$4:$G$41=$B73),--(Lineups!$B$4:$B$41="X"),Lineups!$W$4:$W$41))</f>
        <v>0</v>
      </c>
      <c r="G73" s="862">
        <f>IF($B73="","",SUMPRODUCT(--(Lineups!$K$4:$K$41=$B73),Lineups!$W$4:$W$41))</f>
        <v>4</v>
      </c>
      <c r="H73" s="862">
        <f>IF($B73="","",SUMPRODUCT(--(Lineups!$O$4:$O$41=$B73),Lineups!$W$4:$W$41))</f>
        <v>0</v>
      </c>
      <c r="I73" s="862">
        <f>IF($B73="","",SUMPRODUCT(--(Lineups!$S$4:$S$41=$B73),Lineups!$W$4:$W$41))</f>
        <v>9</v>
      </c>
      <c r="J73" s="5">
        <f t="shared" si="115"/>
        <v>13</v>
      </c>
      <c r="K73" s="40"/>
      <c r="L73" s="5">
        <f t="shared" si="116"/>
        <v>13</v>
      </c>
      <c r="M73" s="40"/>
      <c r="N73" s="40"/>
      <c r="O73" s="5">
        <f>IF($B73="","",SUMPRODUCT(--(Lineups!$C$4:$C$41=$B73),Lineups!$W$4:$W$41))</f>
        <v>0</v>
      </c>
      <c r="P73" s="40"/>
      <c r="Q73" s="5">
        <f t="shared" si="117"/>
        <v>13</v>
      </c>
      <c r="R73" s="40"/>
      <c r="S73" s="40"/>
      <c r="T73" s="5">
        <f t="shared" si="118"/>
        <v>19</v>
      </c>
      <c r="U73" s="617" t="str">
        <f t="shared" ref="U73:V73" si="156">U27</f>
        <v>802</v>
      </c>
      <c r="V73" s="617" t="str">
        <f t="shared" si="156"/>
        <v>Jenny NoNo</v>
      </c>
      <c r="W73" s="5">
        <f>IF($U73="","",SUMPRODUCT(--(Lineups!$AG$4:$AG$41=$U73),--(Lineups!$AB$4:$AB$41=""),Lineups!$AW$4:$AW$41))</f>
        <v>0</v>
      </c>
      <c r="X73" s="40"/>
      <c r="Y73" s="862">
        <f>IF($U73="","",SUMPRODUCT(--(Lineups!$AG$4:$AG$41=$U73),--(Lineups!$AB$4:$AB$41="X"),Lineups!$AW$4:$AW$41))</f>
        <v>0</v>
      </c>
      <c r="Z73" s="862">
        <f>IF($U73="","",SUMPRODUCT(--(Lineups!$AK$4:$AK$41=$U73),Lineups!$AW$4:$AW$41))</f>
        <v>0</v>
      </c>
      <c r="AA73" s="862">
        <f>IF($U73="","",SUMPRODUCT(--(Lineups!$AO$4:$AO$41=$U73),Lineups!$AW$4:$AW$41))</f>
        <v>0</v>
      </c>
      <c r="AB73" s="862">
        <f>IF($U73="","",SUMPRODUCT(--(Lineups!$AS$4:$AS$41=$U73),Lineups!$AW$4:$AW$41))</f>
        <v>0</v>
      </c>
      <c r="AC73" s="5">
        <f t="shared" si="120"/>
        <v>0</v>
      </c>
      <c r="AD73" s="40"/>
      <c r="AE73" s="5">
        <f t="shared" si="121"/>
        <v>0</v>
      </c>
      <c r="AF73" s="40"/>
      <c r="AG73" s="40"/>
      <c r="AH73" s="5">
        <f>IF($U73="","",SUMPRODUCT(--(Lineups!$AC$4:$AC$41=$U73),Lineups!$AW$4:$AW$41))</f>
        <v>4</v>
      </c>
      <c r="AI73" s="40"/>
      <c r="AJ73" s="5">
        <f t="shared" si="122"/>
        <v>4</v>
      </c>
      <c r="AK73" s="40"/>
    </row>
    <row r="74" ht="13.5" customHeight="1">
      <c r="A74" s="864">
        <f t="shared" si="113"/>
        <v>20</v>
      </c>
      <c r="B74" s="869" t="str">
        <f t="shared" ref="B74:C74" si="157">B28</f>
        <v>99</v>
      </c>
      <c r="C74" s="869" t="str">
        <f t="shared" si="157"/>
        <v>anne t. fascism</v>
      </c>
      <c r="D74" s="864">
        <f>IF($B74="","",SUMPRODUCT(--(Lineups!$G$4:$G$41=$B74),--(Lineups!$B$4:$B$41=""),Lineups!$W$4:$W$41))</f>
        <v>35</v>
      </c>
      <c r="E74" s="40"/>
      <c r="F74" s="862">
        <f>IF($B74="","",SUMPRODUCT(--(Lineups!$G$4:$G$41=$B74),--(Lineups!$B$4:$B$41="X"),Lineups!$W$4:$W$41))</f>
        <v>0</v>
      </c>
      <c r="G74" s="862">
        <f>IF($B74="","",SUMPRODUCT(--(Lineups!$K$4:$K$41=$B74),Lineups!$W$4:$W$41))</f>
        <v>4</v>
      </c>
      <c r="H74" s="862">
        <f>IF($B74="","",SUMPRODUCT(--(Lineups!$O$4:$O$41=$B74),Lineups!$W$4:$W$41))</f>
        <v>2</v>
      </c>
      <c r="I74" s="862">
        <f>IF($B74="","",SUMPRODUCT(--(Lineups!$S$4:$S$41=$B74),Lineups!$W$4:$W$41))</f>
        <v>4</v>
      </c>
      <c r="J74" s="864">
        <f t="shared" si="115"/>
        <v>10</v>
      </c>
      <c r="K74" s="40"/>
      <c r="L74" s="864">
        <f t="shared" si="116"/>
        <v>45</v>
      </c>
      <c r="M74" s="40"/>
      <c r="N74" s="40"/>
      <c r="O74" s="864">
        <f>IF($B74="","",SUMPRODUCT(--(Lineups!$C$4:$C$41=$B74),Lineups!$W$4:$W$41))</f>
        <v>0</v>
      </c>
      <c r="P74" s="40"/>
      <c r="Q74" s="864">
        <f t="shared" si="117"/>
        <v>45</v>
      </c>
      <c r="R74" s="40"/>
      <c r="S74" s="40"/>
      <c r="T74" s="864">
        <f t="shared" si="118"/>
        <v>20</v>
      </c>
      <c r="U74" s="869" t="str">
        <f t="shared" ref="U74:V74" si="158">U28</f>
        <v>97</v>
      </c>
      <c r="V74" s="869" t="str">
        <f t="shared" si="158"/>
        <v>Smarty Plants</v>
      </c>
      <c r="W74" s="864">
        <f>IF($U74="","",SUMPRODUCT(--(Lineups!$AG$4:$AG$41=$U74),--(Lineups!$AB$4:$AB$41=""),Lineups!$AW$4:$AW$41))</f>
        <v>0</v>
      </c>
      <c r="X74" s="40"/>
      <c r="Y74" s="862">
        <f>IF($U74="","",SUMPRODUCT(--(Lineups!$AG$4:$AG$41=$U74),--(Lineups!$AB$4:$AB$41="X"),Lineups!$AW$4:$AW$41))</f>
        <v>0</v>
      </c>
      <c r="Z74" s="862">
        <f>IF($U74="","",SUMPRODUCT(--(Lineups!$AK$4:$AK$41=$U74),Lineups!$AW$4:$AW$41))</f>
        <v>0</v>
      </c>
      <c r="AA74" s="862">
        <f>IF($U74="","",SUMPRODUCT(--(Lineups!$AO$4:$AO$41=$U74),Lineups!$AW$4:$AW$41))</f>
        <v>8</v>
      </c>
      <c r="AB74" s="862">
        <f>IF($U74="","",SUMPRODUCT(--(Lineups!$AS$4:$AS$41=$U74),Lineups!$AW$4:$AW$41))</f>
        <v>7</v>
      </c>
      <c r="AC74" s="864">
        <f t="shared" si="120"/>
        <v>15</v>
      </c>
      <c r="AD74" s="40"/>
      <c r="AE74" s="864">
        <f t="shared" si="121"/>
        <v>15</v>
      </c>
      <c r="AF74" s="40"/>
      <c r="AG74" s="40"/>
      <c r="AH74" s="864">
        <f>IF($U74="","",SUMPRODUCT(--(Lineups!$AC$4:$AC$41=$U74),Lineups!$AW$4:$AW$41))</f>
        <v>0</v>
      </c>
      <c r="AI74" s="40"/>
      <c r="AJ74" s="864">
        <f t="shared" si="122"/>
        <v>15</v>
      </c>
      <c r="AK74" s="40"/>
    </row>
    <row r="75" ht="13.5" customHeight="1">
      <c r="A75" s="5"/>
      <c r="B75" s="40"/>
      <c r="C75" s="40"/>
      <c r="D75" s="40"/>
      <c r="E75" s="40"/>
      <c r="F75" s="40"/>
      <c r="G75" s="40"/>
      <c r="H75" s="40"/>
      <c r="I75" s="40"/>
      <c r="J75" s="40"/>
      <c r="K75" s="40"/>
      <c r="L75" s="40"/>
      <c r="M75" s="40"/>
      <c r="N75" s="40"/>
      <c r="O75" s="40"/>
      <c r="P75" s="40"/>
      <c r="Q75" s="40"/>
      <c r="R75" s="40"/>
      <c r="S75" s="40"/>
      <c r="T75" s="5"/>
      <c r="U75" s="40"/>
      <c r="V75" s="40"/>
      <c r="W75" s="40"/>
      <c r="X75" s="40"/>
      <c r="Y75" s="40"/>
      <c r="Z75" s="40"/>
      <c r="AA75" s="40"/>
      <c r="AB75" s="40"/>
      <c r="AC75" s="40"/>
      <c r="AD75" s="40"/>
      <c r="AE75" s="40"/>
      <c r="AF75" s="40"/>
      <c r="AG75" s="40"/>
      <c r="AH75" s="40"/>
      <c r="AI75" s="40"/>
      <c r="AJ75" s="40"/>
      <c r="AK75" s="40"/>
    </row>
    <row r="76" ht="13.5" customHeight="1">
      <c r="A76" s="854" t="s">
        <v>440</v>
      </c>
      <c r="B76" s="8"/>
      <c r="C76" s="8"/>
      <c r="D76" s="855"/>
      <c r="E76" s="855"/>
      <c r="F76" s="855"/>
      <c r="G76" s="855"/>
      <c r="H76" s="855"/>
      <c r="I76" s="855"/>
      <c r="J76" s="855"/>
      <c r="K76" s="855"/>
      <c r="L76" s="855"/>
      <c r="M76" s="855"/>
      <c r="N76" s="855"/>
      <c r="O76" s="855"/>
      <c r="P76" s="855"/>
      <c r="Q76" s="855"/>
      <c r="R76" s="855"/>
      <c r="S76" s="40"/>
      <c r="T76" s="854" t="s">
        <v>440</v>
      </c>
      <c r="U76" s="8"/>
      <c r="V76" s="8"/>
      <c r="W76" s="855"/>
      <c r="X76" s="855"/>
      <c r="Y76" s="855"/>
      <c r="Z76" s="855"/>
      <c r="AA76" s="855"/>
      <c r="AB76" s="855"/>
      <c r="AC76" s="855"/>
      <c r="AD76" s="855"/>
      <c r="AE76" s="855"/>
      <c r="AF76" s="855"/>
      <c r="AG76" s="855"/>
      <c r="AH76" s="855"/>
      <c r="AI76" s="855"/>
      <c r="AJ76" s="855"/>
      <c r="AK76" s="855"/>
    </row>
    <row r="77" ht="13.5" customHeight="1">
      <c r="A77" s="856">
        <v>0.0</v>
      </c>
      <c r="B77" s="856" t="s">
        <v>428</v>
      </c>
      <c r="C77" s="856" t="s">
        <v>429</v>
      </c>
      <c r="D77" s="856" t="s">
        <v>286</v>
      </c>
      <c r="E77" s="5"/>
      <c r="F77" s="858" t="s">
        <v>287</v>
      </c>
      <c r="G77" s="858" t="s">
        <v>287</v>
      </c>
      <c r="H77" s="858" t="s">
        <v>287</v>
      </c>
      <c r="I77" s="858" t="s">
        <v>287</v>
      </c>
      <c r="J77" s="856" t="s">
        <v>431</v>
      </c>
      <c r="K77" s="5"/>
      <c r="L77" s="856" t="s">
        <v>433</v>
      </c>
      <c r="M77" s="5"/>
      <c r="N77" s="859" t="s">
        <v>435</v>
      </c>
      <c r="O77" s="856" t="s">
        <v>284</v>
      </c>
      <c r="P77" s="5"/>
      <c r="Q77" s="856" t="s">
        <v>402</v>
      </c>
      <c r="R77" s="5"/>
      <c r="S77" s="5"/>
      <c r="T77" s="856">
        <v>0.0</v>
      </c>
      <c r="U77" s="856" t="s">
        <v>428</v>
      </c>
      <c r="V77" s="856" t="s">
        <v>429</v>
      </c>
      <c r="W77" s="856" t="s">
        <v>286</v>
      </c>
      <c r="X77" s="5"/>
      <c r="Y77" s="858" t="s">
        <v>287</v>
      </c>
      <c r="Z77" s="858" t="s">
        <v>287</v>
      </c>
      <c r="AA77" s="858" t="s">
        <v>287</v>
      </c>
      <c r="AB77" s="858" t="s">
        <v>287</v>
      </c>
      <c r="AC77" s="856" t="s">
        <v>431</v>
      </c>
      <c r="AD77" s="5"/>
      <c r="AE77" s="856" t="s">
        <v>433</v>
      </c>
      <c r="AF77" s="5"/>
      <c r="AG77" s="859" t="s">
        <v>435</v>
      </c>
      <c r="AH77" s="856" t="s">
        <v>284</v>
      </c>
      <c r="AI77" s="5"/>
      <c r="AJ77" s="856" t="s">
        <v>402</v>
      </c>
      <c r="AK77" s="5"/>
    </row>
    <row r="78" ht="13.5" customHeight="1">
      <c r="A78" s="5">
        <f t="shared" ref="A78:A97" si="161">A77+1</f>
        <v>1</v>
      </c>
      <c r="B78" s="617" t="str">
        <f t="shared" ref="B78:C78" si="159">B9</f>
        <v>112*</v>
      </c>
      <c r="C78" s="617" t="str">
        <f t="shared" si="159"/>
        <v>Whoopsie Daisy</v>
      </c>
      <c r="D78" s="5">
        <f>IF($B78="","",SUMPRODUCT(--(Lineups!$G$4:$G$41=$B78),--(Lineups!$B$4:$B$41=""),Lineups!$AW$4:$AW$41)+SUMPRODUCT(--(Lineups!$A$5:$A$42="SP*"),--(Lineups!$G$4:$G$41=$B78),--(Lineups!$B$4:$B$41=""),Lineups!$AW$5:$AW$42))</f>
        <v>0</v>
      </c>
      <c r="E78" s="40"/>
      <c r="F78" s="862">
        <f>IF($B78="","",SUMPRODUCT(--(Lineups!$G$4:$G$41=$B78),--(Lineups!$B$4:$B$41="X"),Lineups!$AW$4:$AW$41)+SUMPRODUCT(--(Lineups!$A$5:$A$42="SP*"),--(Lineups!$G$4:$G$41=$B78),--(Lineups!$B$4:$B$41="X"),Lineups!$AW$5:$AW$42))</f>
        <v>0</v>
      </c>
      <c r="G78" s="862">
        <f>IF($B78="","",SUMPRODUCT(--(Lineups!$K$4:$K$41=$B78),Lineups!$AW$4:$AW$41) + SUMPRODUCT(--(Lineups!$A$5:$A$42="SP*"),--(Lineups!$K$4:$K$41=$B78),Lineups!$AW$5:$AW$42))</f>
        <v>0</v>
      </c>
      <c r="H78" s="862">
        <f>IF($B78="","",SUMPRODUCT(--(Lineups!$O$4:$O$41=$B78),Lineups!$AW$4:$AW$41) + SUMPRODUCT(--(Lineups!$A$5:$A$42="SP*"),--(Lineups!$O$4:$O$41=$B78),Lineups!$AW$5:$AW$42))</f>
        <v>0</v>
      </c>
      <c r="I78" s="862">
        <f>IF($B78="","",SUMPRODUCT(--(Lineups!$S$4:$S$41=$B78),Lineups!$AW$4:$AW$41) + SUMPRODUCT(--(Lineups!$A$5:$A$42="SP*"),--(Lineups!$S$4:$S$41=$B78),Lineups!$AW$5:$AW$42))</f>
        <v>0</v>
      </c>
      <c r="J78" s="5">
        <f t="shared" ref="J78:J97" si="163">IF(B78="","",SUM(F78:I78))</f>
        <v>0</v>
      </c>
      <c r="K78" s="40"/>
      <c r="L78" s="5">
        <f t="shared" ref="L78:L97" si="164">IF(B78="","",SUM(D78,J78))</f>
        <v>0</v>
      </c>
      <c r="M78" s="40"/>
      <c r="N78" s="40"/>
      <c r="O78" s="5">
        <f>IF($B78="","",SUMPRODUCT(--(Lineups!$C$4:$C$41=$B78),Lineups!$AW$4:$AW$41) + SUMPRODUCT(--(Lineups!$A$5:$A$42="SP*"),--(Lineups!$C$4:$C$41=$B78),Lineups!$AW$5:$AW$42))</f>
        <v>0</v>
      </c>
      <c r="P78" s="40"/>
      <c r="Q78" s="5">
        <f t="shared" ref="Q78:Q97" si="165">IF(B78="","",SUM(L78,O78))</f>
        <v>0</v>
      </c>
      <c r="R78" s="40"/>
      <c r="S78" s="40"/>
      <c r="T78" s="5">
        <f t="shared" ref="T78:T97" si="166">T77+1</f>
        <v>1</v>
      </c>
      <c r="U78" s="617" t="str">
        <f t="shared" ref="U78:V78" si="160">U9</f>
        <v>10</v>
      </c>
      <c r="V78" s="617" t="str">
        <f t="shared" si="160"/>
        <v>J. Sandin</v>
      </c>
      <c r="W78" s="5">
        <f>IF($U78="","",SUMPRODUCT(--(Lineups!$AG$4:$AG$41=$U78),--(Lineups!$AB$4:$AB$41=""),Lineups!$W$4:$W$41)+SUMPRODUCT(--(Lineups!$AA$5:$AA$42="SP*"),--(Lineups!$AG$4:$AG$41=$U78),--(Lineups!$AB$4:$AB$41=""),Lineups!$W$5:$W$42))</f>
        <v>33</v>
      </c>
      <c r="X78" s="40"/>
      <c r="Y78" s="862">
        <f>IF($U78="","",SUMPRODUCT(--(Lineups!$AG$4:$AG$41=$U78),--(Lineups!$AB$4:$AB$41="X"),Lineups!$W$4:$W$41)+SUMPRODUCT(--(Lineups!$AA$5:$AA$42="SP*"),--(Lineups!$AG$4:$AG$41=$U78),--(Lineups!$AB$4:$AB$41="X"),Lineups!$W$5:$W$42))</f>
        <v>0</v>
      </c>
      <c r="Z78" s="862">
        <f>IF($U78="","",SUMPRODUCT(--(Lineups!$AK$4:$AK$41=$U78),Lineups!$W$4:$W$41) + SUMPRODUCT(--(Lineups!$AA$5:$AA$42="SP*"),--(Lineups!$AK$4:$AK$41=$U78),Lineups!$W$5:$W$42))</f>
        <v>7</v>
      </c>
      <c r="AA78" s="862">
        <f>IF($U78="","",SUMPRODUCT(--(Lineups!$AO$4:$AO$41=$U78),Lineups!$W$4:$W$41) + SUMPRODUCT(--(Lineups!$AA$5:$AA$42="SP*"),--(Lineups!$AO$4:$AO$41=$U78),Lineups!$W$5:$W$42))</f>
        <v>0</v>
      </c>
      <c r="AB78" s="862">
        <f>IF($U78="","",SUMPRODUCT(--(Lineups!$AS$4:$AS$41=$U78),Lineups!$W$4:$W$41) + SUMPRODUCT(--(Lineups!$AA$5:$AA$42="SP*"),--(Lineups!$AS$4:$AS$41=$U78),Lineups!$W$5:$W$42))</f>
        <v>0</v>
      </c>
      <c r="AC78" s="5">
        <f t="shared" ref="AC78:AC97" si="168">IF(U78="","",SUM(Y78:AB78))</f>
        <v>7</v>
      </c>
      <c r="AD78" s="40"/>
      <c r="AE78" s="5">
        <f t="shared" ref="AE78:AE97" si="169">IF(U78="","",SUM(W78,AC78))</f>
        <v>40</v>
      </c>
      <c r="AF78" s="40"/>
      <c r="AG78" s="40"/>
      <c r="AH78" s="5">
        <f>IF($U78="","",SUMPRODUCT(--(Lineups!$AC$4:$AC$41=$U78),Lineups!$W$4:$W$41) + SUMPRODUCT(--(Lineups!$AA$5:$AA$42="SP*"),--(Lineups!$AC$4:$AC$41=$U78),Lineups!$W$5:$W$42))</f>
        <v>0</v>
      </c>
      <c r="AI78" s="40"/>
      <c r="AJ78" s="5">
        <f t="shared" ref="AJ78:AJ97" si="170">IF(U78="","",SUM(AE78,AH78))</f>
        <v>40</v>
      </c>
      <c r="AK78" s="40"/>
    </row>
    <row r="79" ht="13.5" customHeight="1">
      <c r="A79" s="864">
        <f t="shared" si="161"/>
        <v>2</v>
      </c>
      <c r="B79" s="869" t="str">
        <f t="shared" ref="B79:C79" si="162">B10</f>
        <v>1128</v>
      </c>
      <c r="C79" s="869" t="str">
        <f t="shared" si="162"/>
        <v>Poysenberry Pie</v>
      </c>
      <c r="D79" s="864">
        <f>IF($B79="","",SUMPRODUCT(--(Lineups!$G$4:$G$41=$B79),--(Lineups!$B$4:$B$41=""),Lineups!$AW$4:$AW$41)+SUMPRODUCT(--(Lineups!$A$5:$A$42="SP*"),--(Lineups!$G$4:$G$41=$B79),--(Lineups!$B$4:$B$41=""),Lineups!$AW$5:$AW$42))</f>
        <v>17</v>
      </c>
      <c r="E79" s="40"/>
      <c r="F79" s="862">
        <f>IF($B79="","",SUMPRODUCT(--(Lineups!$G$4:$G$41=$B79),--(Lineups!$B$4:$B$41="X"),Lineups!$AW$4:$AW$41)+SUMPRODUCT(--(Lineups!$A$5:$A$42="SP*"),--(Lineups!$G$4:$G$41=$B79),--(Lineups!$B$4:$B$41="X"),Lineups!$AW$5:$AW$42))</f>
        <v>0</v>
      </c>
      <c r="G79" s="862">
        <f>IF($B79="","",SUMPRODUCT(--(Lineups!$K$4:$K$41=$B79),Lineups!$AW$4:$AW$41) + SUMPRODUCT(--(Lineups!$A$5:$A$42="SP*"),--(Lineups!$K$4:$K$41=$B79),Lineups!$AW$5:$AW$42))</f>
        <v>0</v>
      </c>
      <c r="H79" s="862">
        <f>IF($B79="","",SUMPRODUCT(--(Lineups!$O$4:$O$41=$B79),Lineups!$AW$4:$AW$41) + SUMPRODUCT(--(Lineups!$A$5:$A$42="SP*"),--(Lineups!$O$4:$O$41=$B79),Lineups!$AW$5:$AW$42))</f>
        <v>0</v>
      </c>
      <c r="I79" s="862">
        <f>IF($B79="","",SUMPRODUCT(--(Lineups!$S$4:$S$41=$B79),Lineups!$AW$4:$AW$41) + SUMPRODUCT(--(Lineups!$A$5:$A$42="SP*"),--(Lineups!$S$4:$S$41=$B79),Lineups!$AW$5:$AW$42))</f>
        <v>0</v>
      </c>
      <c r="J79" s="864">
        <f t="shared" si="163"/>
        <v>0</v>
      </c>
      <c r="K79" s="40"/>
      <c r="L79" s="864">
        <f t="shared" si="164"/>
        <v>17</v>
      </c>
      <c r="M79" s="40"/>
      <c r="N79" s="40"/>
      <c r="O79" s="864">
        <f>IF($B79="","",SUMPRODUCT(--(Lineups!$C$4:$C$41=$B79),Lineups!$AW$4:$AW$41) + SUMPRODUCT(--(Lineups!$A$5:$A$42="SP*"),--(Lineups!$C$4:$C$41=$B79),Lineups!$AW$5:$AW$42))</f>
        <v>0</v>
      </c>
      <c r="P79" s="40"/>
      <c r="Q79" s="864">
        <f t="shared" si="165"/>
        <v>17</v>
      </c>
      <c r="R79" s="40"/>
      <c r="S79" s="40"/>
      <c r="T79" s="864">
        <f t="shared" si="166"/>
        <v>2</v>
      </c>
      <c r="U79" s="869" t="str">
        <f t="shared" ref="U79:V79" si="167">U10</f>
        <v>125</v>
      </c>
      <c r="V79" s="869" t="str">
        <f t="shared" si="167"/>
        <v>Murder by Proxy</v>
      </c>
      <c r="W79" s="864">
        <f>IF($U79="","",SUMPRODUCT(--(Lineups!$AG$4:$AG$41=$U79),--(Lineups!$AB$4:$AB$41=""),Lineups!$W$4:$W$41)+SUMPRODUCT(--(Lineups!$AA$5:$AA$42="SP*"),--(Lineups!$AG$4:$AG$41=$U79),--(Lineups!$AB$4:$AB$41=""),Lineups!$W$5:$W$42))</f>
        <v>0</v>
      </c>
      <c r="X79" s="40"/>
      <c r="Y79" s="862">
        <f>IF($U79="","",SUMPRODUCT(--(Lineups!$AG$4:$AG$41=$U79),--(Lineups!$AB$4:$AB$41="X"),Lineups!$W$4:$W$41)+SUMPRODUCT(--(Lineups!$AA$5:$AA$42="SP*"),--(Lineups!$AG$4:$AG$41=$U79),--(Lineups!$AB$4:$AB$41="X"),Lineups!$W$5:$W$42))</f>
        <v>0</v>
      </c>
      <c r="Z79" s="862">
        <f>IF($U79="","",SUMPRODUCT(--(Lineups!$AK$4:$AK$41=$U79),Lineups!$W$4:$W$41) + SUMPRODUCT(--(Lineups!$AA$5:$AA$42="SP*"),--(Lineups!$AK$4:$AK$41=$U79),Lineups!$W$5:$W$42))</f>
        <v>8</v>
      </c>
      <c r="AA79" s="862">
        <f>IF($U79="","",SUMPRODUCT(--(Lineups!$AO$4:$AO$41=$U79),Lineups!$W$4:$W$41) + SUMPRODUCT(--(Lineups!$AA$5:$AA$42="SP*"),--(Lineups!$AO$4:$AO$41=$U79),Lineups!$W$5:$W$42))</f>
        <v>0</v>
      </c>
      <c r="AB79" s="862">
        <f>IF($U79="","",SUMPRODUCT(--(Lineups!$AS$4:$AS$41=$U79),Lineups!$W$4:$W$41) + SUMPRODUCT(--(Lineups!$AA$5:$AA$42="SP*"),--(Lineups!$AS$4:$AS$41=$U79),Lineups!$W$5:$W$42))</f>
        <v>13</v>
      </c>
      <c r="AC79" s="864">
        <f t="shared" si="168"/>
        <v>21</v>
      </c>
      <c r="AD79" s="40"/>
      <c r="AE79" s="864">
        <f t="shared" si="169"/>
        <v>21</v>
      </c>
      <c r="AF79" s="40"/>
      <c r="AG79" s="40"/>
      <c r="AH79" s="864">
        <f>IF($U79="","",SUMPRODUCT(--(Lineups!$AC$4:$AC$41=$U79),Lineups!$W$4:$W$41) + SUMPRODUCT(--(Lineups!$AA$5:$AA$42="SP*"),--(Lineups!$AC$4:$AC$41=$U79),Lineups!$W$5:$W$42))</f>
        <v>0</v>
      </c>
      <c r="AI79" s="40"/>
      <c r="AJ79" s="864">
        <f t="shared" si="170"/>
        <v>21</v>
      </c>
      <c r="AK79" s="40"/>
    </row>
    <row r="80" ht="13.5" customHeight="1">
      <c r="A80" s="5">
        <f t="shared" si="161"/>
        <v>3</v>
      </c>
      <c r="B80" s="617" t="str">
        <f t="shared" ref="B80:C80" si="171">B11</f>
        <v>14</v>
      </c>
      <c r="C80" s="617" t="str">
        <f t="shared" si="171"/>
        <v>Bri Zuss</v>
      </c>
      <c r="D80" s="5">
        <f>IF($B80="","",SUMPRODUCT(--(Lineups!$G$4:$G$41=$B80),--(Lineups!$B$4:$B$41=""),Lineups!$AW$4:$AW$41)+SUMPRODUCT(--(Lineups!$A$5:$A$42="SP*"),--(Lineups!$G$4:$G$41=$B80),--(Lineups!$B$4:$B$41=""),Lineups!$AW$5:$AW$42))</f>
        <v>0</v>
      </c>
      <c r="E80" s="40"/>
      <c r="F80" s="862">
        <f>IF($B80="","",SUMPRODUCT(--(Lineups!$G$4:$G$41=$B80),--(Lineups!$B$4:$B$41="X"),Lineups!$AW$4:$AW$41)+SUMPRODUCT(--(Lineups!$A$5:$A$42="SP*"),--(Lineups!$G$4:$G$41=$B80),--(Lineups!$B$4:$B$41="X"),Lineups!$AW$5:$AW$42))</f>
        <v>0</v>
      </c>
      <c r="G80" s="862">
        <f>IF($B80="","",SUMPRODUCT(--(Lineups!$K$4:$K$41=$B80),Lineups!$AW$4:$AW$41) + SUMPRODUCT(--(Lineups!$A$5:$A$42="SP*"),--(Lineups!$K$4:$K$41=$B80),Lineups!$AW$5:$AW$42))</f>
        <v>0</v>
      </c>
      <c r="H80" s="862">
        <f>IF($B80="","",SUMPRODUCT(--(Lineups!$O$4:$O$41=$B80),Lineups!$AW$4:$AW$41) + SUMPRODUCT(--(Lineups!$A$5:$A$42="SP*"),--(Lineups!$O$4:$O$41=$B80),Lineups!$AW$5:$AW$42))</f>
        <v>0</v>
      </c>
      <c r="I80" s="862">
        <f>IF($B80="","",SUMPRODUCT(--(Lineups!$S$4:$S$41=$B80),Lineups!$AW$4:$AW$41) + SUMPRODUCT(--(Lineups!$A$5:$A$42="SP*"),--(Lineups!$S$4:$S$41=$B80),Lineups!$AW$5:$AW$42))</f>
        <v>0</v>
      </c>
      <c r="J80" s="5">
        <f t="shared" si="163"/>
        <v>0</v>
      </c>
      <c r="K80" s="40"/>
      <c r="L80" s="5">
        <f t="shared" si="164"/>
        <v>0</v>
      </c>
      <c r="M80" s="40"/>
      <c r="N80" s="40"/>
      <c r="O80" s="5">
        <f>IF($B80="","",SUMPRODUCT(--(Lineups!$C$4:$C$41=$B80),Lineups!$AW$4:$AW$41) + SUMPRODUCT(--(Lineups!$A$5:$A$42="SP*"),--(Lineups!$C$4:$C$41=$B80),Lineups!$AW$5:$AW$42))</f>
        <v>16</v>
      </c>
      <c r="P80" s="40"/>
      <c r="Q80" s="5">
        <f t="shared" si="165"/>
        <v>16</v>
      </c>
      <c r="R80" s="40"/>
      <c r="S80" s="40"/>
      <c r="T80" s="5">
        <f t="shared" si="166"/>
        <v>3</v>
      </c>
      <c r="U80" s="617" t="str">
        <f t="shared" ref="U80:V80" si="172">U11</f>
        <v>14</v>
      </c>
      <c r="V80" s="617" t="str">
        <f t="shared" si="172"/>
        <v>Sonnet Boom</v>
      </c>
      <c r="W80" s="5">
        <f>IF($U80="","",SUMPRODUCT(--(Lineups!$AG$4:$AG$41=$U80),--(Lineups!$AB$4:$AB$41=""),Lineups!$W$4:$W$41)+SUMPRODUCT(--(Lineups!$AA$5:$AA$42="SP*"),--(Lineups!$AG$4:$AG$41=$U80),--(Lineups!$AB$4:$AB$41=""),Lineups!$W$5:$W$42))</f>
        <v>0</v>
      </c>
      <c r="X80" s="40"/>
      <c r="Y80" s="862">
        <f>IF($U80="","",SUMPRODUCT(--(Lineups!$AG$4:$AG$41=$U80),--(Lineups!$AB$4:$AB$41="X"),Lineups!$W$4:$W$41)+SUMPRODUCT(--(Lineups!$AA$5:$AA$42="SP*"),--(Lineups!$AG$4:$AG$41=$U80),--(Lineups!$AB$4:$AB$41="X"),Lineups!$W$5:$W$42))</f>
        <v>0</v>
      </c>
      <c r="Z80" s="862">
        <f>IF($U80="","",SUMPRODUCT(--(Lineups!$AK$4:$AK$41=$U80),Lineups!$W$4:$W$41) + SUMPRODUCT(--(Lineups!$AA$5:$AA$42="SP*"),--(Lineups!$AK$4:$AK$41=$U80),Lineups!$W$5:$W$42))</f>
        <v>0</v>
      </c>
      <c r="AA80" s="862">
        <f>IF($U80="","",SUMPRODUCT(--(Lineups!$AO$4:$AO$41=$U80),Lineups!$W$4:$W$41) + SUMPRODUCT(--(Lineups!$AA$5:$AA$42="SP*"),--(Lineups!$AO$4:$AO$41=$U80),Lineups!$W$5:$W$42))</f>
        <v>0</v>
      </c>
      <c r="AB80" s="862">
        <f>IF($U80="","",SUMPRODUCT(--(Lineups!$AS$4:$AS$41=$U80),Lineups!$W$4:$W$41) + SUMPRODUCT(--(Lineups!$AA$5:$AA$42="SP*"),--(Lineups!$AS$4:$AS$41=$U80),Lineups!$W$5:$W$42))</f>
        <v>0</v>
      </c>
      <c r="AC80" s="5">
        <f t="shared" si="168"/>
        <v>0</v>
      </c>
      <c r="AD80" s="40"/>
      <c r="AE80" s="5">
        <f t="shared" si="169"/>
        <v>0</v>
      </c>
      <c r="AF80" s="40"/>
      <c r="AG80" s="40"/>
      <c r="AH80" s="5">
        <f>IF($U80="","",SUMPRODUCT(--(Lineups!$AC$4:$AC$41=$U80),Lineups!$W$4:$W$41) + SUMPRODUCT(--(Lineups!$AA$5:$AA$42="SP*"),--(Lineups!$AC$4:$AC$41=$U80),Lineups!$W$5:$W$42))</f>
        <v>4</v>
      </c>
      <c r="AI80" s="40"/>
      <c r="AJ80" s="5">
        <f t="shared" si="170"/>
        <v>4</v>
      </c>
      <c r="AK80" s="40"/>
    </row>
    <row r="81" ht="13.5" customHeight="1">
      <c r="A81" s="864">
        <f t="shared" si="161"/>
        <v>4</v>
      </c>
      <c r="B81" s="869" t="str">
        <f t="shared" ref="B81:C81" si="173">B12</f>
        <v>1618</v>
      </c>
      <c r="C81" s="869" t="str">
        <f t="shared" si="173"/>
        <v>Sintripetal Force</v>
      </c>
      <c r="D81" s="864">
        <f>IF($B81="","",SUMPRODUCT(--(Lineups!$G$4:$G$41=$B81),--(Lineups!$B$4:$B$41=""),Lineups!$AW$4:$AW$41)+SUMPRODUCT(--(Lineups!$A$5:$A$42="SP*"),--(Lineups!$G$4:$G$41=$B81),--(Lineups!$B$4:$B$41=""),Lineups!$AW$5:$AW$42))</f>
        <v>0</v>
      </c>
      <c r="E81" s="40"/>
      <c r="F81" s="862">
        <f>IF($B81="","",SUMPRODUCT(--(Lineups!$G$4:$G$41=$B81),--(Lineups!$B$4:$B$41="X"),Lineups!$AW$4:$AW$41)+SUMPRODUCT(--(Lineups!$A$5:$A$42="SP*"),--(Lineups!$G$4:$G$41=$B81),--(Lineups!$B$4:$B$41="X"),Lineups!$AW$5:$AW$42))</f>
        <v>0</v>
      </c>
      <c r="G81" s="862">
        <f>IF($B81="","",SUMPRODUCT(--(Lineups!$K$4:$K$41=$B81),Lineups!$AW$4:$AW$41) + SUMPRODUCT(--(Lineups!$A$5:$A$42="SP*"),--(Lineups!$K$4:$K$41=$B81),Lineups!$AW$5:$AW$42))</f>
        <v>0</v>
      </c>
      <c r="H81" s="862">
        <f>IF($B81="","",SUMPRODUCT(--(Lineups!$O$4:$O$41=$B81),Lineups!$AW$4:$AW$41) + SUMPRODUCT(--(Lineups!$A$5:$A$42="SP*"),--(Lineups!$O$4:$O$41=$B81),Lineups!$AW$5:$AW$42))</f>
        <v>0</v>
      </c>
      <c r="I81" s="862">
        <f>IF($B81="","",SUMPRODUCT(--(Lineups!$S$4:$S$41=$B81),Lineups!$AW$4:$AW$41) + SUMPRODUCT(--(Lineups!$A$5:$A$42="SP*"),--(Lineups!$S$4:$S$41=$B81),Lineups!$AW$5:$AW$42))</f>
        <v>0</v>
      </c>
      <c r="J81" s="864">
        <f t="shared" si="163"/>
        <v>0</v>
      </c>
      <c r="K81" s="40"/>
      <c r="L81" s="864">
        <f t="shared" si="164"/>
        <v>0</v>
      </c>
      <c r="M81" s="40"/>
      <c r="N81" s="40"/>
      <c r="O81" s="864">
        <f>IF($B81="","",SUMPRODUCT(--(Lineups!$C$4:$C$41=$B81),Lineups!$AW$4:$AW$41) + SUMPRODUCT(--(Lineups!$A$5:$A$42="SP*"),--(Lineups!$C$4:$C$41=$B81),Lineups!$AW$5:$AW$42))</f>
        <v>20</v>
      </c>
      <c r="P81" s="40"/>
      <c r="Q81" s="864">
        <f t="shared" si="165"/>
        <v>20</v>
      </c>
      <c r="R81" s="40"/>
      <c r="S81" s="40"/>
      <c r="T81" s="864">
        <f t="shared" si="166"/>
        <v>4</v>
      </c>
      <c r="U81" s="869" t="str">
        <f t="shared" ref="U81:V81" si="174">U12</f>
        <v>15*</v>
      </c>
      <c r="V81" s="869" t="str">
        <f t="shared" si="174"/>
        <v>Cora Slain</v>
      </c>
      <c r="W81" s="864">
        <f>IF($U81="","",SUMPRODUCT(--(Lineups!$AG$4:$AG$41=$U81),--(Lineups!$AB$4:$AB$41=""),Lineups!$W$4:$W$41)+SUMPRODUCT(--(Lineups!$AA$5:$AA$42="SP*"),--(Lineups!$AG$4:$AG$41=$U81),--(Lineups!$AB$4:$AB$41=""),Lineups!$W$5:$W$42))</f>
        <v>0</v>
      </c>
      <c r="X81" s="40"/>
      <c r="Y81" s="862">
        <f>IF($U81="","",SUMPRODUCT(--(Lineups!$AG$4:$AG$41=$U81),--(Lineups!$AB$4:$AB$41="X"),Lineups!$W$4:$W$41)+SUMPRODUCT(--(Lineups!$AA$5:$AA$42="SP*"),--(Lineups!$AG$4:$AG$41=$U81),--(Lineups!$AB$4:$AB$41="X"),Lineups!$W$5:$W$42))</f>
        <v>0</v>
      </c>
      <c r="Z81" s="862">
        <f>IF($U81="","",SUMPRODUCT(--(Lineups!$AK$4:$AK$41=$U81),Lineups!$W$4:$W$41) + SUMPRODUCT(--(Lineups!$AA$5:$AA$42="SP*"),--(Lineups!$AK$4:$AK$41=$U81),Lineups!$W$5:$W$42))</f>
        <v>0</v>
      </c>
      <c r="AA81" s="862">
        <f>IF($U81="","",SUMPRODUCT(--(Lineups!$AO$4:$AO$41=$U81),Lineups!$W$4:$W$41) + SUMPRODUCT(--(Lineups!$AA$5:$AA$42="SP*"),--(Lineups!$AO$4:$AO$41=$U81),Lineups!$W$5:$W$42))</f>
        <v>0</v>
      </c>
      <c r="AB81" s="862">
        <f>IF($U81="","",SUMPRODUCT(--(Lineups!$AS$4:$AS$41=$U81),Lineups!$W$4:$W$41) + SUMPRODUCT(--(Lineups!$AA$5:$AA$42="SP*"),--(Lineups!$AS$4:$AS$41=$U81),Lineups!$W$5:$W$42))</f>
        <v>0</v>
      </c>
      <c r="AC81" s="864">
        <f t="shared" si="168"/>
        <v>0</v>
      </c>
      <c r="AD81" s="40"/>
      <c r="AE81" s="864">
        <f t="shared" si="169"/>
        <v>0</v>
      </c>
      <c r="AF81" s="40"/>
      <c r="AG81" s="40"/>
      <c r="AH81" s="864">
        <f>IF($U81="","",SUMPRODUCT(--(Lineups!$AC$4:$AC$41=$U81),Lineups!$W$4:$W$41) + SUMPRODUCT(--(Lineups!$AA$5:$AA$42="SP*"),--(Lineups!$AC$4:$AC$41=$U81),Lineups!$W$5:$W$42))</f>
        <v>0</v>
      </c>
      <c r="AI81" s="40"/>
      <c r="AJ81" s="864">
        <f t="shared" si="170"/>
        <v>0</v>
      </c>
      <c r="AK81" s="40"/>
    </row>
    <row r="82" ht="13.5" customHeight="1">
      <c r="A82" s="5">
        <f t="shared" si="161"/>
        <v>5</v>
      </c>
      <c r="B82" s="617" t="str">
        <f t="shared" ref="B82:C82" si="175">B13</f>
        <v>18</v>
      </c>
      <c r="C82" s="617" t="str">
        <f t="shared" si="175"/>
        <v>BooBoo</v>
      </c>
      <c r="D82" s="5">
        <f>IF($B82="","",SUMPRODUCT(--(Lineups!$G$4:$G$41=$B82),--(Lineups!$B$4:$B$41=""),Lineups!$AW$4:$AW$41)+SUMPRODUCT(--(Lineups!$A$5:$A$42="SP*"),--(Lineups!$G$4:$G$41=$B82),--(Lineups!$B$4:$B$41=""),Lineups!$AW$5:$AW$42))</f>
        <v>0</v>
      </c>
      <c r="E82" s="40"/>
      <c r="F82" s="862">
        <f>IF($B82="","",SUMPRODUCT(--(Lineups!$G$4:$G$41=$B82),--(Lineups!$B$4:$B$41="X"),Lineups!$AW$4:$AW$41)+SUMPRODUCT(--(Lineups!$A$5:$A$42="SP*"),--(Lineups!$G$4:$G$41=$B82),--(Lineups!$B$4:$B$41="X"),Lineups!$AW$5:$AW$42))</f>
        <v>0</v>
      </c>
      <c r="G82" s="862">
        <f>IF($B82="","",SUMPRODUCT(--(Lineups!$K$4:$K$41=$B82),Lineups!$AW$4:$AW$41) + SUMPRODUCT(--(Lineups!$A$5:$A$42="SP*"),--(Lineups!$K$4:$K$41=$B82),Lineups!$AW$5:$AW$42))</f>
        <v>0</v>
      </c>
      <c r="H82" s="862">
        <f>IF($B82="","",SUMPRODUCT(--(Lineups!$O$4:$O$41=$B82),Lineups!$AW$4:$AW$41) + SUMPRODUCT(--(Lineups!$A$5:$A$42="SP*"),--(Lineups!$O$4:$O$41=$B82),Lineups!$AW$5:$AW$42))</f>
        <v>0</v>
      </c>
      <c r="I82" s="862">
        <f>IF($B82="","",SUMPRODUCT(--(Lineups!$S$4:$S$41=$B82),Lineups!$AW$4:$AW$41) + SUMPRODUCT(--(Lineups!$A$5:$A$42="SP*"),--(Lineups!$S$4:$S$41=$B82),Lineups!$AW$5:$AW$42))</f>
        <v>0</v>
      </c>
      <c r="J82" s="5">
        <f t="shared" si="163"/>
        <v>0</v>
      </c>
      <c r="K82" s="40"/>
      <c r="L82" s="5">
        <f t="shared" si="164"/>
        <v>0</v>
      </c>
      <c r="M82" s="40"/>
      <c r="N82" s="40"/>
      <c r="O82" s="5">
        <f>IF($B82="","",SUMPRODUCT(--(Lineups!$C$4:$C$41=$B82),Lineups!$AW$4:$AW$41) + SUMPRODUCT(--(Lineups!$A$5:$A$42="SP*"),--(Lineups!$C$4:$C$41=$B82),Lineups!$AW$5:$AW$42))</f>
        <v>4</v>
      </c>
      <c r="P82" s="40"/>
      <c r="Q82" s="5">
        <f t="shared" si="165"/>
        <v>4</v>
      </c>
      <c r="R82" s="40"/>
      <c r="S82" s="40"/>
      <c r="T82" s="5">
        <f t="shared" si="166"/>
        <v>5</v>
      </c>
      <c r="U82" s="617" t="str">
        <f t="shared" ref="U82:V82" si="176">U13</f>
        <v>16*</v>
      </c>
      <c r="V82" s="617" t="str">
        <f t="shared" si="176"/>
        <v>Derive</v>
      </c>
      <c r="W82" s="5">
        <f>IF($U82="","",SUMPRODUCT(--(Lineups!$AG$4:$AG$41=$U82),--(Lineups!$AB$4:$AB$41=""),Lineups!$W$4:$W$41)+SUMPRODUCT(--(Lineups!$AA$5:$AA$42="SP*"),--(Lineups!$AG$4:$AG$41=$U82),--(Lineups!$AB$4:$AB$41=""),Lineups!$W$5:$W$42))</f>
        <v>0</v>
      </c>
      <c r="X82" s="40"/>
      <c r="Y82" s="862">
        <f>IF($U82="","",SUMPRODUCT(--(Lineups!$AG$4:$AG$41=$U82),--(Lineups!$AB$4:$AB$41="X"),Lineups!$W$4:$W$41)+SUMPRODUCT(--(Lineups!$AA$5:$AA$42="SP*"),--(Lineups!$AG$4:$AG$41=$U82),--(Lineups!$AB$4:$AB$41="X"),Lineups!$W$5:$W$42))</f>
        <v>0</v>
      </c>
      <c r="Z82" s="862">
        <f>IF($U82="","",SUMPRODUCT(--(Lineups!$AK$4:$AK$41=$U82),Lineups!$W$4:$W$41) + SUMPRODUCT(--(Lineups!$AA$5:$AA$42="SP*"),--(Lineups!$AK$4:$AK$41=$U82),Lineups!$W$5:$W$42))</f>
        <v>0</v>
      </c>
      <c r="AA82" s="862">
        <f>IF($U82="","",SUMPRODUCT(--(Lineups!$AO$4:$AO$41=$U82),Lineups!$W$4:$W$41) + SUMPRODUCT(--(Lineups!$AA$5:$AA$42="SP*"),--(Lineups!$AO$4:$AO$41=$U82),Lineups!$W$5:$W$42))</f>
        <v>0</v>
      </c>
      <c r="AB82" s="862">
        <f>IF($U82="","",SUMPRODUCT(--(Lineups!$AS$4:$AS$41=$U82),Lineups!$W$4:$W$41) + SUMPRODUCT(--(Lineups!$AA$5:$AA$42="SP*"),--(Lineups!$AS$4:$AS$41=$U82),Lineups!$W$5:$W$42))</f>
        <v>0</v>
      </c>
      <c r="AC82" s="5">
        <f t="shared" si="168"/>
        <v>0</v>
      </c>
      <c r="AD82" s="40"/>
      <c r="AE82" s="5">
        <f t="shared" si="169"/>
        <v>0</v>
      </c>
      <c r="AF82" s="40"/>
      <c r="AG82" s="40"/>
      <c r="AH82" s="5">
        <f>IF($U82="","",SUMPRODUCT(--(Lineups!$AC$4:$AC$41=$U82),Lineups!$W$4:$W$41) + SUMPRODUCT(--(Lineups!$AA$5:$AA$42="SP*"),--(Lineups!$AC$4:$AC$41=$U82),Lineups!$W$5:$W$42))</f>
        <v>0</v>
      </c>
      <c r="AI82" s="40"/>
      <c r="AJ82" s="5">
        <f t="shared" si="170"/>
        <v>0</v>
      </c>
      <c r="AK82" s="40"/>
    </row>
    <row r="83" ht="13.5" customHeight="1">
      <c r="A83" s="864">
        <f t="shared" si="161"/>
        <v>6</v>
      </c>
      <c r="B83" s="869" t="str">
        <f t="shared" ref="B83:C83" si="177">B14</f>
        <v>187</v>
      </c>
      <c r="C83" s="869" t="str">
        <f t="shared" si="177"/>
        <v>Lexi Cuter</v>
      </c>
      <c r="D83" s="864">
        <f>IF($B83="","",SUMPRODUCT(--(Lineups!$G$4:$G$41=$B83),--(Lineups!$B$4:$B$41=""),Lineups!$AW$4:$AW$41)+SUMPRODUCT(--(Lineups!$A$5:$A$42="SP*"),--(Lineups!$G$4:$G$41=$B83),--(Lineups!$B$4:$B$41=""),Lineups!$AW$5:$AW$42))</f>
        <v>0</v>
      </c>
      <c r="E83" s="40"/>
      <c r="F83" s="862">
        <f>IF($B83="","",SUMPRODUCT(--(Lineups!$G$4:$G$41=$B83),--(Lineups!$B$4:$B$41="X"),Lineups!$AW$4:$AW$41)+SUMPRODUCT(--(Lineups!$A$5:$A$42="SP*"),--(Lineups!$G$4:$G$41=$B83),--(Lineups!$B$4:$B$41="X"),Lineups!$AW$5:$AW$42))</f>
        <v>0</v>
      </c>
      <c r="G83" s="862">
        <f>IF($B83="","",SUMPRODUCT(--(Lineups!$K$4:$K$41=$B83),Lineups!$AW$4:$AW$41) + SUMPRODUCT(--(Lineups!$A$5:$A$42="SP*"),--(Lineups!$K$4:$K$41=$B83),Lineups!$AW$5:$AW$42))</f>
        <v>0</v>
      </c>
      <c r="H83" s="862">
        <f>IF($B83="","",SUMPRODUCT(--(Lineups!$O$4:$O$41=$B83),Lineups!$AW$4:$AW$41) + SUMPRODUCT(--(Lineups!$A$5:$A$42="SP*"),--(Lineups!$O$4:$O$41=$B83),Lineups!$AW$5:$AW$42))</f>
        <v>0</v>
      </c>
      <c r="I83" s="862">
        <f>IF($B83="","",SUMPRODUCT(--(Lineups!$S$4:$S$41=$B83),Lineups!$AW$4:$AW$41) + SUMPRODUCT(--(Lineups!$A$5:$A$42="SP*"),--(Lineups!$S$4:$S$41=$B83),Lineups!$AW$5:$AW$42))</f>
        <v>0</v>
      </c>
      <c r="J83" s="864">
        <f t="shared" si="163"/>
        <v>0</v>
      </c>
      <c r="K83" s="40"/>
      <c r="L83" s="864">
        <f t="shared" si="164"/>
        <v>0</v>
      </c>
      <c r="M83" s="40"/>
      <c r="N83" s="40"/>
      <c r="O83" s="864">
        <f>IF($B83="","",SUMPRODUCT(--(Lineups!$C$4:$C$41=$B83),Lineups!$AW$4:$AW$41) + SUMPRODUCT(--(Lineups!$A$5:$A$42="SP*"),--(Lineups!$C$4:$C$41=$B83),Lineups!$AW$5:$AW$42))</f>
        <v>15</v>
      </c>
      <c r="P83" s="40"/>
      <c r="Q83" s="864">
        <f t="shared" si="165"/>
        <v>15</v>
      </c>
      <c r="R83" s="40"/>
      <c r="S83" s="40"/>
      <c r="T83" s="864">
        <f t="shared" si="166"/>
        <v>6</v>
      </c>
      <c r="U83" s="869" t="str">
        <f t="shared" ref="U83:V83" si="178">U14</f>
        <v>187*</v>
      </c>
      <c r="V83" s="869" t="str">
        <f t="shared" si="178"/>
        <v>Slamlet</v>
      </c>
      <c r="W83" s="864">
        <f>IF($U83="","",SUMPRODUCT(--(Lineups!$AG$4:$AG$41=$U83),--(Lineups!$AB$4:$AB$41=""),Lineups!$W$4:$W$41)+SUMPRODUCT(--(Lineups!$AA$5:$AA$42="SP*"),--(Lineups!$AG$4:$AG$41=$U83),--(Lineups!$AB$4:$AB$41=""),Lineups!$W$5:$W$42))</f>
        <v>0</v>
      </c>
      <c r="X83" s="40"/>
      <c r="Y83" s="862">
        <f>IF($U83="","",SUMPRODUCT(--(Lineups!$AG$4:$AG$41=$U83),--(Lineups!$AB$4:$AB$41="X"),Lineups!$W$4:$W$41)+SUMPRODUCT(--(Lineups!$AA$5:$AA$42="SP*"),--(Lineups!$AG$4:$AG$41=$U83),--(Lineups!$AB$4:$AB$41="X"),Lineups!$W$5:$W$42))</f>
        <v>0</v>
      </c>
      <c r="Z83" s="862">
        <f>IF($U83="","",SUMPRODUCT(--(Lineups!$AK$4:$AK$41=$U83),Lineups!$W$4:$W$41) + SUMPRODUCT(--(Lineups!$AA$5:$AA$42="SP*"),--(Lineups!$AK$4:$AK$41=$U83),Lineups!$W$5:$W$42))</f>
        <v>0</v>
      </c>
      <c r="AA83" s="862">
        <f>IF($U83="","",SUMPRODUCT(--(Lineups!$AO$4:$AO$41=$U83),Lineups!$W$4:$W$41) + SUMPRODUCT(--(Lineups!$AA$5:$AA$42="SP*"),--(Lineups!$AO$4:$AO$41=$U83),Lineups!$W$5:$W$42))</f>
        <v>0</v>
      </c>
      <c r="AB83" s="862">
        <f>IF($U83="","",SUMPRODUCT(--(Lineups!$AS$4:$AS$41=$U83),Lineups!$W$4:$W$41) + SUMPRODUCT(--(Lineups!$AA$5:$AA$42="SP*"),--(Lineups!$AS$4:$AS$41=$U83),Lineups!$W$5:$W$42))</f>
        <v>0</v>
      </c>
      <c r="AC83" s="864">
        <f t="shared" si="168"/>
        <v>0</v>
      </c>
      <c r="AD83" s="40"/>
      <c r="AE83" s="864">
        <f t="shared" si="169"/>
        <v>0</v>
      </c>
      <c r="AF83" s="40"/>
      <c r="AG83" s="40"/>
      <c r="AH83" s="864">
        <f>IF($U83="","",SUMPRODUCT(--(Lineups!$AC$4:$AC$41=$U83),Lineups!$W$4:$W$41) + SUMPRODUCT(--(Lineups!$AA$5:$AA$42="SP*"),--(Lineups!$AC$4:$AC$41=$U83),Lineups!$W$5:$W$42))</f>
        <v>0</v>
      </c>
      <c r="AI83" s="40"/>
      <c r="AJ83" s="864">
        <f t="shared" si="170"/>
        <v>0</v>
      </c>
      <c r="AK83" s="40"/>
    </row>
    <row r="84" ht="13.5" customHeight="1">
      <c r="A84" s="5">
        <f t="shared" si="161"/>
        <v>7</v>
      </c>
      <c r="B84" s="617" t="str">
        <f t="shared" ref="B84:C84" si="179">B15</f>
        <v>196</v>
      </c>
      <c r="C84" s="617" t="str">
        <f t="shared" si="179"/>
        <v>madrad</v>
      </c>
      <c r="D84" s="5">
        <f>IF($B84="","",SUMPRODUCT(--(Lineups!$G$4:$G$41=$B84),--(Lineups!$B$4:$B$41=""),Lineups!$AW$4:$AW$41)+SUMPRODUCT(--(Lineups!$A$5:$A$42="SP*"),--(Lineups!$G$4:$G$41=$B84),--(Lineups!$B$4:$B$41=""),Lineups!$AW$5:$AW$42))</f>
        <v>0</v>
      </c>
      <c r="E84" s="40"/>
      <c r="F84" s="862">
        <f>IF($B84="","",SUMPRODUCT(--(Lineups!$G$4:$G$41=$B84),--(Lineups!$B$4:$B$41="X"),Lineups!$AW$4:$AW$41)+SUMPRODUCT(--(Lineups!$A$5:$A$42="SP*"),--(Lineups!$G$4:$G$41=$B84),--(Lineups!$B$4:$B$41="X"),Lineups!$AW$5:$AW$42))</f>
        <v>0</v>
      </c>
      <c r="G84" s="862">
        <f>IF($B84="","",SUMPRODUCT(--(Lineups!$K$4:$K$41=$B84),Lineups!$AW$4:$AW$41) + SUMPRODUCT(--(Lineups!$A$5:$A$42="SP*"),--(Lineups!$K$4:$K$41=$B84),Lineups!$AW$5:$AW$42))</f>
        <v>16</v>
      </c>
      <c r="H84" s="862">
        <f>IF($B84="","",SUMPRODUCT(--(Lineups!$O$4:$O$41=$B84),Lineups!$AW$4:$AW$41) + SUMPRODUCT(--(Lineups!$A$5:$A$42="SP*"),--(Lineups!$O$4:$O$41=$B84),Lineups!$AW$5:$AW$42))</f>
        <v>7</v>
      </c>
      <c r="I84" s="862">
        <f>IF($B84="","",SUMPRODUCT(--(Lineups!$S$4:$S$41=$B84),Lineups!$AW$4:$AW$41) + SUMPRODUCT(--(Lineups!$A$5:$A$42="SP*"),--(Lineups!$S$4:$S$41=$B84),Lineups!$AW$5:$AW$42))</f>
        <v>12</v>
      </c>
      <c r="J84" s="5">
        <f t="shared" si="163"/>
        <v>35</v>
      </c>
      <c r="K84" s="40"/>
      <c r="L84" s="5">
        <f t="shared" si="164"/>
        <v>35</v>
      </c>
      <c r="M84" s="40"/>
      <c r="N84" s="40"/>
      <c r="O84" s="5">
        <f>IF($B84="","",SUMPRODUCT(--(Lineups!$C$4:$C$41=$B84),Lineups!$AW$4:$AW$41) + SUMPRODUCT(--(Lineups!$A$5:$A$42="SP*"),--(Lineups!$C$4:$C$41=$B84),Lineups!$AW$5:$AW$42))</f>
        <v>0</v>
      </c>
      <c r="P84" s="40"/>
      <c r="Q84" s="5">
        <f t="shared" si="165"/>
        <v>35</v>
      </c>
      <c r="R84" s="40"/>
      <c r="S84" s="40"/>
      <c r="T84" s="5">
        <f t="shared" si="166"/>
        <v>7</v>
      </c>
      <c r="U84" s="617" t="str">
        <f t="shared" ref="U84:V84" si="180">U15</f>
        <v>1870</v>
      </c>
      <c r="V84" s="617" t="str">
        <f t="shared" si="180"/>
        <v>Bettie Lockdown</v>
      </c>
      <c r="W84" s="5">
        <f>IF($U84="","",SUMPRODUCT(--(Lineups!$AG$4:$AG$41=$U84),--(Lineups!$AB$4:$AB$41=""),Lineups!$W$4:$W$41)+SUMPRODUCT(--(Lineups!$AA$5:$AA$42="SP*"),--(Lineups!$AG$4:$AG$41=$U84),--(Lineups!$AB$4:$AB$41=""),Lineups!$W$5:$W$42))</f>
        <v>0</v>
      </c>
      <c r="X84" s="40"/>
      <c r="Y84" s="862">
        <f>IF($U84="","",SUMPRODUCT(--(Lineups!$AG$4:$AG$41=$U84),--(Lineups!$AB$4:$AB$41="X"),Lineups!$W$4:$W$41)+SUMPRODUCT(--(Lineups!$AA$5:$AA$42="SP*"),--(Lineups!$AG$4:$AG$41=$U84),--(Lineups!$AB$4:$AB$41="X"),Lineups!$W$5:$W$42))</f>
        <v>0</v>
      </c>
      <c r="Z84" s="862">
        <f>IF($U84="","",SUMPRODUCT(--(Lineups!$AK$4:$AK$41=$U84),Lineups!$W$4:$W$41) + SUMPRODUCT(--(Lineups!$AA$5:$AA$42="SP*"),--(Lineups!$AK$4:$AK$41=$U84),Lineups!$W$5:$W$42))</f>
        <v>25</v>
      </c>
      <c r="AA84" s="862">
        <f>IF($U84="","",SUMPRODUCT(--(Lineups!$AO$4:$AO$41=$U84),Lineups!$W$4:$W$41) + SUMPRODUCT(--(Lineups!$AA$5:$AA$42="SP*"),--(Lineups!$AO$4:$AO$41=$U84),Lineups!$W$5:$W$42))</f>
        <v>7</v>
      </c>
      <c r="AB84" s="862">
        <f>IF($U84="","",SUMPRODUCT(--(Lineups!$AS$4:$AS$41=$U84),Lineups!$W$4:$W$41) + SUMPRODUCT(--(Lineups!$AA$5:$AA$42="SP*"),--(Lineups!$AS$4:$AS$41=$U84),Lineups!$W$5:$W$42))</f>
        <v>8</v>
      </c>
      <c r="AC84" s="5">
        <f t="shared" si="168"/>
        <v>40</v>
      </c>
      <c r="AD84" s="40"/>
      <c r="AE84" s="5">
        <f t="shared" si="169"/>
        <v>40</v>
      </c>
      <c r="AF84" s="40"/>
      <c r="AG84" s="40"/>
      <c r="AH84" s="5">
        <f>IF($U84="","",SUMPRODUCT(--(Lineups!$AC$4:$AC$41=$U84),Lineups!$W$4:$W$41) + SUMPRODUCT(--(Lineups!$AA$5:$AA$42="SP*"),--(Lineups!$AC$4:$AC$41=$U84),Lineups!$W$5:$W$42))</f>
        <v>0</v>
      </c>
      <c r="AI84" s="40"/>
      <c r="AJ84" s="5">
        <f t="shared" si="170"/>
        <v>40</v>
      </c>
      <c r="AK84" s="40"/>
    </row>
    <row r="85" ht="13.5" customHeight="1">
      <c r="A85" s="864">
        <f t="shared" si="161"/>
        <v>8</v>
      </c>
      <c r="B85" s="869" t="str">
        <f t="shared" ref="B85:C85" si="181">B16</f>
        <v>29</v>
      </c>
      <c r="C85" s="869" t="str">
        <f t="shared" si="181"/>
        <v>Killer Bea</v>
      </c>
      <c r="D85" s="864">
        <f>IF($B85="","",SUMPRODUCT(--(Lineups!$G$4:$G$41=$B85),--(Lineups!$B$4:$B$41=""),Lineups!$AW$4:$AW$41)+SUMPRODUCT(--(Lineups!$A$5:$A$42="SP*"),--(Lineups!$G$4:$G$41=$B85),--(Lineups!$B$4:$B$41=""),Lineups!$AW$5:$AW$42))</f>
        <v>0</v>
      </c>
      <c r="E85" s="40"/>
      <c r="F85" s="862">
        <f>IF($B85="","",SUMPRODUCT(--(Lineups!$G$4:$G$41=$B85),--(Lineups!$B$4:$B$41="X"),Lineups!$AW$4:$AW$41)+SUMPRODUCT(--(Lineups!$A$5:$A$42="SP*"),--(Lineups!$G$4:$G$41=$B85),--(Lineups!$B$4:$B$41="X"),Lineups!$AW$5:$AW$42))</f>
        <v>0</v>
      </c>
      <c r="G85" s="862">
        <f>IF($B85="","",SUMPRODUCT(--(Lineups!$K$4:$K$41=$B85),Lineups!$AW$4:$AW$41) + SUMPRODUCT(--(Lineups!$A$5:$A$42="SP*"),--(Lineups!$K$4:$K$41=$B85),Lineups!$AW$5:$AW$42))</f>
        <v>8</v>
      </c>
      <c r="H85" s="862">
        <f>IF($B85="","",SUMPRODUCT(--(Lineups!$O$4:$O$41=$B85),Lineups!$AW$4:$AW$41) + SUMPRODUCT(--(Lineups!$A$5:$A$42="SP*"),--(Lineups!$O$4:$O$41=$B85),Lineups!$AW$5:$AW$42))</f>
        <v>12</v>
      </c>
      <c r="I85" s="862">
        <f>IF($B85="","",SUMPRODUCT(--(Lineups!$S$4:$S$41=$B85),Lineups!$AW$4:$AW$41) + SUMPRODUCT(--(Lineups!$A$5:$A$42="SP*"),--(Lineups!$S$4:$S$41=$B85),Lineups!$AW$5:$AW$42))</f>
        <v>11</v>
      </c>
      <c r="J85" s="864">
        <f t="shared" si="163"/>
        <v>31</v>
      </c>
      <c r="K85" s="40"/>
      <c r="L85" s="864">
        <f t="shared" si="164"/>
        <v>31</v>
      </c>
      <c r="M85" s="40"/>
      <c r="N85" s="40"/>
      <c r="O85" s="864">
        <f>IF($B85="","",SUMPRODUCT(--(Lineups!$C$4:$C$41=$B85),Lineups!$AW$4:$AW$41) + SUMPRODUCT(--(Lineups!$A$5:$A$42="SP*"),--(Lineups!$C$4:$C$41=$B85),Lineups!$AW$5:$AW$42))</f>
        <v>0</v>
      </c>
      <c r="P85" s="40"/>
      <c r="Q85" s="864">
        <f t="shared" si="165"/>
        <v>31</v>
      </c>
      <c r="R85" s="40"/>
      <c r="S85" s="40"/>
      <c r="T85" s="864">
        <f t="shared" si="166"/>
        <v>8</v>
      </c>
      <c r="U85" s="869" t="str">
        <f t="shared" ref="U85:V85" si="182">U16</f>
        <v>31</v>
      </c>
      <c r="V85" s="869" t="str">
        <f t="shared" si="182"/>
        <v>Hammer</v>
      </c>
      <c r="W85" s="864">
        <f>IF($U85="","",SUMPRODUCT(--(Lineups!$AG$4:$AG$41=$U85),--(Lineups!$AB$4:$AB$41=""),Lineups!$W$4:$W$41)+SUMPRODUCT(--(Lineups!$AA$5:$AA$42="SP*"),--(Lineups!$AG$4:$AG$41=$U85),--(Lineups!$AB$4:$AB$41=""),Lineups!$W$5:$W$42))</f>
        <v>0</v>
      </c>
      <c r="X85" s="40"/>
      <c r="Y85" s="862">
        <f>IF($U85="","",SUMPRODUCT(--(Lineups!$AG$4:$AG$41=$U85),--(Lineups!$AB$4:$AB$41="X"),Lineups!$W$4:$W$41)+SUMPRODUCT(--(Lineups!$AA$5:$AA$42="SP*"),--(Lineups!$AG$4:$AG$41=$U85),--(Lineups!$AB$4:$AB$41="X"),Lineups!$W$5:$W$42))</f>
        <v>0</v>
      </c>
      <c r="Z85" s="862">
        <f>IF($U85="","",SUMPRODUCT(--(Lineups!$AK$4:$AK$41=$U85),Lineups!$W$4:$W$41) + SUMPRODUCT(--(Lineups!$AA$5:$AA$42="SP*"),--(Lineups!$AK$4:$AK$41=$U85),Lineups!$W$5:$W$42))</f>
        <v>0</v>
      </c>
      <c r="AA85" s="862">
        <f>IF($U85="","",SUMPRODUCT(--(Lineups!$AO$4:$AO$41=$U85),Lineups!$W$4:$W$41) + SUMPRODUCT(--(Lineups!$AA$5:$AA$42="SP*"),--(Lineups!$AO$4:$AO$41=$U85),Lineups!$W$5:$W$42))</f>
        <v>0</v>
      </c>
      <c r="AB85" s="862">
        <f>IF($U85="","",SUMPRODUCT(--(Lineups!$AS$4:$AS$41=$U85),Lineups!$W$4:$W$41) + SUMPRODUCT(--(Lineups!$AA$5:$AA$42="SP*"),--(Lineups!$AS$4:$AS$41=$U85),Lineups!$W$5:$W$42))</f>
        <v>0</v>
      </c>
      <c r="AC85" s="864">
        <f t="shared" si="168"/>
        <v>0</v>
      </c>
      <c r="AD85" s="40"/>
      <c r="AE85" s="864">
        <f t="shared" si="169"/>
        <v>0</v>
      </c>
      <c r="AF85" s="40"/>
      <c r="AG85" s="40"/>
      <c r="AH85" s="864">
        <f>IF($U85="","",SUMPRODUCT(--(Lineups!$AC$4:$AC$41=$U85),Lineups!$W$4:$W$41) + SUMPRODUCT(--(Lineups!$AA$5:$AA$42="SP*"),--(Lineups!$AC$4:$AC$41=$U85),Lineups!$W$5:$W$42))</f>
        <v>20</v>
      </c>
      <c r="AI85" s="40"/>
      <c r="AJ85" s="864">
        <f t="shared" si="170"/>
        <v>20</v>
      </c>
      <c r="AK85" s="40"/>
    </row>
    <row r="86" ht="13.5" customHeight="1">
      <c r="A86" s="5">
        <f t="shared" si="161"/>
        <v>9</v>
      </c>
      <c r="B86" s="617" t="str">
        <f t="shared" ref="B86:C86" si="183">B17</f>
        <v>3*</v>
      </c>
      <c r="C86" s="617" t="str">
        <f t="shared" si="183"/>
        <v>Triple Shock Latte</v>
      </c>
      <c r="D86" s="5">
        <f>IF($B86="","",SUMPRODUCT(--(Lineups!$G$4:$G$41=$B86),--(Lineups!$B$4:$B$41=""),Lineups!$AW$4:$AW$41)+SUMPRODUCT(--(Lineups!$A$5:$A$42="SP*"),--(Lineups!$G$4:$G$41=$B86),--(Lineups!$B$4:$B$41=""),Lineups!$AW$5:$AW$42))</f>
        <v>0</v>
      </c>
      <c r="E86" s="40"/>
      <c r="F86" s="862">
        <f>IF($B86="","",SUMPRODUCT(--(Lineups!$G$4:$G$41=$B86),--(Lineups!$B$4:$B$41="X"),Lineups!$AW$4:$AW$41)+SUMPRODUCT(--(Lineups!$A$5:$A$42="SP*"),--(Lineups!$G$4:$G$41=$B86),--(Lineups!$B$4:$B$41="X"),Lineups!$AW$5:$AW$42))</f>
        <v>0</v>
      </c>
      <c r="G86" s="862">
        <f>IF($B86="","",SUMPRODUCT(--(Lineups!$K$4:$K$41=$B86),Lineups!$AW$4:$AW$41) + SUMPRODUCT(--(Lineups!$A$5:$A$42="SP*"),--(Lineups!$K$4:$K$41=$B86),Lineups!$AW$5:$AW$42))</f>
        <v>0</v>
      </c>
      <c r="H86" s="862">
        <f>IF($B86="","",SUMPRODUCT(--(Lineups!$O$4:$O$41=$B86),Lineups!$AW$4:$AW$41) + SUMPRODUCT(--(Lineups!$A$5:$A$42="SP*"),--(Lineups!$O$4:$O$41=$B86),Lineups!$AW$5:$AW$42))</f>
        <v>0</v>
      </c>
      <c r="I86" s="862">
        <f>IF($B86="","",SUMPRODUCT(--(Lineups!$S$4:$S$41=$B86),Lineups!$AW$4:$AW$41) + SUMPRODUCT(--(Lineups!$A$5:$A$42="SP*"),--(Lineups!$S$4:$S$41=$B86),Lineups!$AW$5:$AW$42))</f>
        <v>0</v>
      </c>
      <c r="J86" s="5">
        <f t="shared" si="163"/>
        <v>0</v>
      </c>
      <c r="K86" s="40"/>
      <c r="L86" s="5">
        <f t="shared" si="164"/>
        <v>0</v>
      </c>
      <c r="M86" s="40"/>
      <c r="N86" s="40"/>
      <c r="O86" s="5">
        <f>IF($B86="","",SUMPRODUCT(--(Lineups!$C$4:$C$41=$B86),Lineups!$AW$4:$AW$41) + SUMPRODUCT(--(Lineups!$A$5:$A$42="SP*"),--(Lineups!$C$4:$C$41=$B86),Lineups!$AW$5:$AW$42))</f>
        <v>0</v>
      </c>
      <c r="P86" s="40"/>
      <c r="Q86" s="5">
        <f t="shared" si="165"/>
        <v>0</v>
      </c>
      <c r="R86" s="40"/>
      <c r="S86" s="40"/>
      <c r="T86" s="5">
        <f t="shared" si="166"/>
        <v>9</v>
      </c>
      <c r="U86" s="617" t="str">
        <f t="shared" ref="U86:V86" si="184">U17</f>
        <v>359*</v>
      </c>
      <c r="V86" s="617" t="str">
        <f t="shared" si="184"/>
        <v>Wolfstonecrash</v>
      </c>
      <c r="W86" s="5">
        <f>IF($U86="","",SUMPRODUCT(--(Lineups!$AG$4:$AG$41=$U86),--(Lineups!$AB$4:$AB$41=""),Lineups!$W$4:$W$41)+SUMPRODUCT(--(Lineups!$AA$5:$AA$42="SP*"),--(Lineups!$AG$4:$AG$41=$U86),--(Lineups!$AB$4:$AB$41=""),Lineups!$W$5:$W$42))</f>
        <v>0</v>
      </c>
      <c r="X86" s="40"/>
      <c r="Y86" s="862">
        <f>IF($U86="","",SUMPRODUCT(--(Lineups!$AG$4:$AG$41=$U86),--(Lineups!$AB$4:$AB$41="X"),Lineups!$W$4:$W$41)+SUMPRODUCT(--(Lineups!$AA$5:$AA$42="SP*"),--(Lineups!$AG$4:$AG$41=$U86),--(Lineups!$AB$4:$AB$41="X"),Lineups!$W$5:$W$42))</f>
        <v>0</v>
      </c>
      <c r="Z86" s="862">
        <f>IF($U86="","",SUMPRODUCT(--(Lineups!$AK$4:$AK$41=$U86),Lineups!$W$4:$W$41) + SUMPRODUCT(--(Lineups!$AA$5:$AA$42="SP*"),--(Lineups!$AK$4:$AK$41=$U86),Lineups!$W$5:$W$42))</f>
        <v>0</v>
      </c>
      <c r="AA86" s="862">
        <f>IF($U86="","",SUMPRODUCT(--(Lineups!$AO$4:$AO$41=$U86),Lineups!$W$4:$W$41) + SUMPRODUCT(--(Lineups!$AA$5:$AA$42="SP*"),--(Lineups!$AO$4:$AO$41=$U86),Lineups!$W$5:$W$42))</f>
        <v>0</v>
      </c>
      <c r="AB86" s="862">
        <f>IF($U86="","",SUMPRODUCT(--(Lineups!$AS$4:$AS$41=$U86),Lineups!$W$4:$W$41) + SUMPRODUCT(--(Lineups!$AA$5:$AA$42="SP*"),--(Lineups!$AS$4:$AS$41=$U86),Lineups!$W$5:$W$42))</f>
        <v>0</v>
      </c>
      <c r="AC86" s="5">
        <f t="shared" si="168"/>
        <v>0</v>
      </c>
      <c r="AD86" s="40"/>
      <c r="AE86" s="5">
        <f t="shared" si="169"/>
        <v>0</v>
      </c>
      <c r="AF86" s="40"/>
      <c r="AG86" s="40"/>
      <c r="AH86" s="5">
        <f>IF($U86="","",SUMPRODUCT(--(Lineups!$AC$4:$AC$41=$U86),Lineups!$W$4:$W$41) + SUMPRODUCT(--(Lineups!$AA$5:$AA$42="SP*"),--(Lineups!$AC$4:$AC$41=$U86),Lineups!$W$5:$W$42))</f>
        <v>0</v>
      </c>
      <c r="AI86" s="40"/>
      <c r="AJ86" s="5">
        <f t="shared" si="170"/>
        <v>0</v>
      </c>
      <c r="AK86" s="40"/>
    </row>
    <row r="87" ht="13.5" customHeight="1">
      <c r="A87" s="864">
        <f t="shared" si="161"/>
        <v>10</v>
      </c>
      <c r="B87" s="869" t="str">
        <f t="shared" ref="B87:C87" si="185">B18</f>
        <v>34</v>
      </c>
      <c r="C87" s="869" t="str">
        <f t="shared" si="185"/>
        <v>Pretty Rackless</v>
      </c>
      <c r="D87" s="864">
        <f>IF($B87="","",SUMPRODUCT(--(Lineups!$G$4:$G$41=$B87),--(Lineups!$B$4:$B$41=""),Lineups!$AW$4:$AW$41)+SUMPRODUCT(--(Lineups!$A$5:$A$42="SP*"),--(Lineups!$G$4:$G$41=$B87),--(Lineups!$B$4:$B$41=""),Lineups!$AW$5:$AW$42))</f>
        <v>0</v>
      </c>
      <c r="E87" s="40"/>
      <c r="F87" s="862">
        <f>IF($B87="","",SUMPRODUCT(--(Lineups!$G$4:$G$41=$B87),--(Lineups!$B$4:$B$41="X"),Lineups!$AW$4:$AW$41)+SUMPRODUCT(--(Lineups!$A$5:$A$42="SP*"),--(Lineups!$G$4:$G$41=$B87),--(Lineups!$B$4:$B$41="X"),Lineups!$AW$5:$AW$42))</f>
        <v>0</v>
      </c>
      <c r="G87" s="862">
        <f>IF($B87="","",SUMPRODUCT(--(Lineups!$K$4:$K$41=$B87),Lineups!$AW$4:$AW$41) + SUMPRODUCT(--(Lineups!$A$5:$A$42="SP*"),--(Lineups!$K$4:$K$41=$B87),Lineups!$AW$5:$AW$42))</f>
        <v>15</v>
      </c>
      <c r="H87" s="862">
        <f>IF($B87="","",SUMPRODUCT(--(Lineups!$O$4:$O$41=$B87),Lineups!$AW$4:$AW$41) + SUMPRODUCT(--(Lineups!$A$5:$A$42="SP*"),--(Lineups!$O$4:$O$41=$B87),Lineups!$AW$5:$AW$42))</f>
        <v>0</v>
      </c>
      <c r="I87" s="862">
        <f>IF($B87="","",SUMPRODUCT(--(Lineups!$S$4:$S$41=$B87),Lineups!$AW$4:$AW$41) + SUMPRODUCT(--(Lineups!$A$5:$A$42="SP*"),--(Lineups!$S$4:$S$41=$B87),Lineups!$AW$5:$AW$42))</f>
        <v>1</v>
      </c>
      <c r="J87" s="864">
        <f t="shared" si="163"/>
        <v>16</v>
      </c>
      <c r="K87" s="40"/>
      <c r="L87" s="864">
        <f t="shared" si="164"/>
        <v>16</v>
      </c>
      <c r="M87" s="40"/>
      <c r="N87" s="40"/>
      <c r="O87" s="864">
        <f>IF($B87="","",SUMPRODUCT(--(Lineups!$C$4:$C$41=$B87),Lineups!$AW$4:$AW$41) + SUMPRODUCT(--(Lineups!$A$5:$A$42="SP*"),--(Lineups!$C$4:$C$41=$B87),Lineups!$AW$5:$AW$42))</f>
        <v>0</v>
      </c>
      <c r="P87" s="40"/>
      <c r="Q87" s="864">
        <f t="shared" si="165"/>
        <v>16</v>
      </c>
      <c r="R87" s="40"/>
      <c r="S87" s="40"/>
      <c r="T87" s="864">
        <f t="shared" si="166"/>
        <v>10</v>
      </c>
      <c r="U87" s="869" t="str">
        <f t="shared" ref="U87:V87" si="186">U18</f>
        <v>420</v>
      </c>
      <c r="V87" s="869" t="str">
        <f t="shared" si="186"/>
        <v>Ash Tray</v>
      </c>
      <c r="W87" s="864">
        <f>IF($U87="","",SUMPRODUCT(--(Lineups!$AG$4:$AG$41=$U87),--(Lineups!$AB$4:$AB$41=""),Lineups!$W$4:$W$41)+SUMPRODUCT(--(Lineups!$AA$5:$AA$42="SP*"),--(Lineups!$AG$4:$AG$41=$U87),--(Lineups!$AB$4:$AB$41=""),Lineups!$W$5:$W$42))</f>
        <v>35</v>
      </c>
      <c r="X87" s="40"/>
      <c r="Y87" s="862">
        <f>IF($U87="","",SUMPRODUCT(--(Lineups!$AG$4:$AG$41=$U87),--(Lineups!$AB$4:$AB$41="X"),Lineups!$W$4:$W$41)+SUMPRODUCT(--(Lineups!$AA$5:$AA$42="SP*"),--(Lineups!$AG$4:$AG$41=$U87),--(Lineups!$AB$4:$AB$41="X"),Lineups!$W$5:$W$42))</f>
        <v>0</v>
      </c>
      <c r="Z87" s="862">
        <f>IF($U87="","",SUMPRODUCT(--(Lineups!$AK$4:$AK$41=$U87),Lineups!$W$4:$W$41) + SUMPRODUCT(--(Lineups!$AA$5:$AA$42="SP*"),--(Lineups!$AK$4:$AK$41=$U87),Lineups!$W$5:$W$42))</f>
        <v>2</v>
      </c>
      <c r="AA87" s="862">
        <f>IF($U87="","",SUMPRODUCT(--(Lineups!$AO$4:$AO$41=$U87),Lineups!$W$4:$W$41) + SUMPRODUCT(--(Lineups!$AA$5:$AA$42="SP*"),--(Lineups!$AO$4:$AO$41=$U87),Lineups!$W$5:$W$42))</f>
        <v>4</v>
      </c>
      <c r="AB87" s="862">
        <f>IF($U87="","",SUMPRODUCT(--(Lineups!$AS$4:$AS$41=$U87),Lineups!$W$4:$W$41) + SUMPRODUCT(--(Lineups!$AA$5:$AA$42="SP*"),--(Lineups!$AS$4:$AS$41=$U87),Lineups!$W$5:$W$42))</f>
        <v>0</v>
      </c>
      <c r="AC87" s="864">
        <f t="shared" si="168"/>
        <v>6</v>
      </c>
      <c r="AD87" s="40"/>
      <c r="AE87" s="864">
        <f t="shared" si="169"/>
        <v>41</v>
      </c>
      <c r="AF87" s="40"/>
      <c r="AG87" s="40"/>
      <c r="AH87" s="864">
        <f>IF($U87="","",SUMPRODUCT(--(Lineups!$AC$4:$AC$41=$U87),Lineups!$W$4:$W$41) + SUMPRODUCT(--(Lineups!$AA$5:$AA$42="SP*"),--(Lineups!$AC$4:$AC$41=$U87),Lineups!$W$5:$W$42))</f>
        <v>0</v>
      </c>
      <c r="AI87" s="40"/>
      <c r="AJ87" s="864">
        <f t="shared" si="170"/>
        <v>41</v>
      </c>
      <c r="AK87" s="40"/>
    </row>
    <row r="88" ht="13.5" customHeight="1">
      <c r="A88" s="5">
        <f t="shared" si="161"/>
        <v>11</v>
      </c>
      <c r="B88" s="617" t="str">
        <f t="shared" ref="B88:C88" si="187">B19</f>
        <v>511*</v>
      </c>
      <c r="C88" s="617" t="str">
        <f t="shared" si="187"/>
        <v>Wheelie Nelson</v>
      </c>
      <c r="D88" s="5">
        <f>IF($B88="","",SUMPRODUCT(--(Lineups!$G$4:$G$41=$B88),--(Lineups!$B$4:$B$41=""),Lineups!$AW$4:$AW$41)+SUMPRODUCT(--(Lineups!$A$5:$A$42="SP*"),--(Lineups!$G$4:$G$41=$B88),--(Lineups!$B$4:$B$41=""),Lineups!$AW$5:$AW$42))</f>
        <v>0</v>
      </c>
      <c r="E88" s="40"/>
      <c r="F88" s="862">
        <f>IF($B88="","",SUMPRODUCT(--(Lineups!$G$4:$G$41=$B88),--(Lineups!$B$4:$B$41="X"),Lineups!$AW$4:$AW$41)+SUMPRODUCT(--(Lineups!$A$5:$A$42="SP*"),--(Lineups!$G$4:$G$41=$B88),--(Lineups!$B$4:$B$41="X"),Lineups!$AW$5:$AW$42))</f>
        <v>0</v>
      </c>
      <c r="G88" s="862">
        <f>IF($B88="","",SUMPRODUCT(--(Lineups!$K$4:$K$41=$B88),Lineups!$AW$4:$AW$41) + SUMPRODUCT(--(Lineups!$A$5:$A$42="SP*"),--(Lineups!$K$4:$K$41=$B88),Lineups!$AW$5:$AW$42))</f>
        <v>0</v>
      </c>
      <c r="H88" s="862">
        <f>IF($B88="","",SUMPRODUCT(--(Lineups!$O$4:$O$41=$B88),Lineups!$AW$4:$AW$41) + SUMPRODUCT(--(Lineups!$A$5:$A$42="SP*"),--(Lineups!$O$4:$O$41=$B88),Lineups!$AW$5:$AW$42))</f>
        <v>0</v>
      </c>
      <c r="I88" s="862">
        <f>IF($B88="","",SUMPRODUCT(--(Lineups!$S$4:$S$41=$B88),Lineups!$AW$4:$AW$41) + SUMPRODUCT(--(Lineups!$A$5:$A$42="SP*"),--(Lineups!$S$4:$S$41=$B88),Lineups!$AW$5:$AW$42))</f>
        <v>0</v>
      </c>
      <c r="J88" s="5">
        <f t="shared" si="163"/>
        <v>0</v>
      </c>
      <c r="K88" s="40"/>
      <c r="L88" s="5">
        <f t="shared" si="164"/>
        <v>0</v>
      </c>
      <c r="M88" s="40"/>
      <c r="N88" s="40"/>
      <c r="O88" s="5">
        <f>IF($B88="","",SUMPRODUCT(--(Lineups!$C$4:$C$41=$B88),Lineups!$AW$4:$AW$41) + SUMPRODUCT(--(Lineups!$A$5:$A$42="SP*"),--(Lineups!$C$4:$C$41=$B88),Lineups!$AW$5:$AW$42))</f>
        <v>0</v>
      </c>
      <c r="P88" s="40"/>
      <c r="Q88" s="5">
        <f t="shared" si="165"/>
        <v>0</v>
      </c>
      <c r="R88" s="40"/>
      <c r="S88" s="40"/>
      <c r="T88" s="5">
        <f t="shared" si="166"/>
        <v>11</v>
      </c>
      <c r="U88" s="617" t="str">
        <f t="shared" ref="U88:V88" si="188">U19</f>
        <v>44*</v>
      </c>
      <c r="V88" s="617" t="str">
        <f t="shared" si="188"/>
        <v>Helen Killer</v>
      </c>
      <c r="W88" s="5">
        <f>IF($U88="","",SUMPRODUCT(--(Lineups!$AG$4:$AG$41=$U88),--(Lineups!$AB$4:$AB$41=""),Lineups!$W$4:$W$41)+SUMPRODUCT(--(Lineups!$AA$5:$AA$42="SP*"),--(Lineups!$AG$4:$AG$41=$U88),--(Lineups!$AB$4:$AB$41=""),Lineups!$W$5:$W$42))</f>
        <v>0</v>
      </c>
      <c r="X88" s="40"/>
      <c r="Y88" s="862">
        <f>IF($U88="","",SUMPRODUCT(--(Lineups!$AG$4:$AG$41=$U88),--(Lineups!$AB$4:$AB$41="X"),Lineups!$W$4:$W$41)+SUMPRODUCT(--(Lineups!$AA$5:$AA$42="SP*"),--(Lineups!$AG$4:$AG$41=$U88),--(Lineups!$AB$4:$AB$41="X"),Lineups!$W$5:$W$42))</f>
        <v>0</v>
      </c>
      <c r="Z88" s="862">
        <f>IF($U88="","",SUMPRODUCT(--(Lineups!$AK$4:$AK$41=$U88),Lineups!$W$4:$W$41) + SUMPRODUCT(--(Lineups!$AA$5:$AA$42="SP*"),--(Lineups!$AK$4:$AK$41=$U88),Lineups!$W$5:$W$42))</f>
        <v>0</v>
      </c>
      <c r="AA88" s="862">
        <f>IF($U88="","",SUMPRODUCT(--(Lineups!$AO$4:$AO$41=$U88),Lineups!$W$4:$W$41) + SUMPRODUCT(--(Lineups!$AA$5:$AA$42="SP*"),--(Lineups!$AO$4:$AO$41=$U88),Lineups!$W$5:$W$42))</f>
        <v>0</v>
      </c>
      <c r="AB88" s="862">
        <f>IF($U88="","",SUMPRODUCT(--(Lineups!$AS$4:$AS$41=$U88),Lineups!$W$4:$W$41) + SUMPRODUCT(--(Lineups!$AA$5:$AA$42="SP*"),--(Lineups!$AS$4:$AS$41=$U88),Lineups!$W$5:$W$42))</f>
        <v>0</v>
      </c>
      <c r="AC88" s="5">
        <f t="shared" si="168"/>
        <v>0</v>
      </c>
      <c r="AD88" s="40"/>
      <c r="AE88" s="5">
        <f t="shared" si="169"/>
        <v>0</v>
      </c>
      <c r="AF88" s="40"/>
      <c r="AG88" s="40"/>
      <c r="AH88" s="5">
        <f>IF($U88="","",SUMPRODUCT(--(Lineups!$AC$4:$AC$41=$U88),Lineups!$W$4:$W$41) + SUMPRODUCT(--(Lineups!$AA$5:$AA$42="SP*"),--(Lineups!$AC$4:$AC$41=$U88),Lineups!$W$5:$W$42))</f>
        <v>0</v>
      </c>
      <c r="AI88" s="40"/>
      <c r="AJ88" s="5">
        <f t="shared" si="170"/>
        <v>0</v>
      </c>
      <c r="AK88" s="40"/>
    </row>
    <row r="89" ht="13.5" customHeight="1">
      <c r="A89" s="864">
        <f t="shared" si="161"/>
        <v>12</v>
      </c>
      <c r="B89" s="869" t="str">
        <f t="shared" ref="B89:C89" si="189">B20</f>
        <v>616</v>
      </c>
      <c r="C89" s="869" t="str">
        <f t="shared" si="189"/>
        <v>Bizzquick</v>
      </c>
      <c r="D89" s="864">
        <f>IF($B89="","",SUMPRODUCT(--(Lineups!$G$4:$G$41=$B89),--(Lineups!$B$4:$B$41=""),Lineups!$AW$4:$AW$41)+SUMPRODUCT(--(Lineups!$A$5:$A$42="SP*"),--(Lineups!$G$4:$G$41=$B89),--(Lineups!$B$4:$B$41=""),Lineups!$AW$5:$AW$42))</f>
        <v>0</v>
      </c>
      <c r="E89" s="40"/>
      <c r="F89" s="862">
        <f>IF($B89="","",SUMPRODUCT(--(Lineups!$G$4:$G$41=$B89),--(Lineups!$B$4:$B$41="X"),Lineups!$AW$4:$AW$41)+SUMPRODUCT(--(Lineups!$A$5:$A$42="SP*"),--(Lineups!$G$4:$G$41=$B89),--(Lineups!$B$4:$B$41="X"),Lineups!$AW$5:$AW$42))</f>
        <v>0</v>
      </c>
      <c r="G89" s="862">
        <f>IF($B89="","",SUMPRODUCT(--(Lineups!$K$4:$K$41=$B89),Lineups!$AW$4:$AW$41) + SUMPRODUCT(--(Lineups!$A$5:$A$42="SP*"),--(Lineups!$K$4:$K$41=$B89),Lineups!$AW$5:$AW$42))</f>
        <v>0</v>
      </c>
      <c r="H89" s="862">
        <f>IF($B89="","",SUMPRODUCT(--(Lineups!$O$4:$O$41=$B89),Lineups!$AW$4:$AW$41) + SUMPRODUCT(--(Lineups!$A$5:$A$42="SP*"),--(Lineups!$O$4:$O$41=$B89),Lineups!$AW$5:$AW$42))</f>
        <v>1</v>
      </c>
      <c r="I89" s="862">
        <f>IF($B89="","",SUMPRODUCT(--(Lineups!$S$4:$S$41=$B89),Lineups!$AW$4:$AW$41) + SUMPRODUCT(--(Lineups!$A$5:$A$42="SP*"),--(Lineups!$S$4:$S$41=$B89),Lineups!$AW$5:$AW$42))</f>
        <v>4</v>
      </c>
      <c r="J89" s="864">
        <f t="shared" si="163"/>
        <v>5</v>
      </c>
      <c r="K89" s="40"/>
      <c r="L89" s="864">
        <f t="shared" si="164"/>
        <v>5</v>
      </c>
      <c r="M89" s="40"/>
      <c r="N89" s="40"/>
      <c r="O89" s="864">
        <f>IF($B89="","",SUMPRODUCT(--(Lineups!$C$4:$C$41=$B89),Lineups!$AW$4:$AW$41) + SUMPRODUCT(--(Lineups!$A$5:$A$42="SP*"),--(Lineups!$C$4:$C$41=$B89),Lineups!$AW$5:$AW$42))</f>
        <v>0</v>
      </c>
      <c r="P89" s="40"/>
      <c r="Q89" s="864">
        <f t="shared" si="165"/>
        <v>5</v>
      </c>
      <c r="R89" s="40"/>
      <c r="S89" s="40"/>
      <c r="T89" s="864">
        <f t="shared" si="166"/>
        <v>12</v>
      </c>
      <c r="U89" s="869" t="str">
        <f t="shared" ref="U89:V89" si="190">U20</f>
        <v>55</v>
      </c>
      <c r="V89" s="869" t="str">
        <f t="shared" si="190"/>
        <v>Meg A. Bacon</v>
      </c>
      <c r="W89" s="864">
        <f>IF($U89="","",SUMPRODUCT(--(Lineups!$AG$4:$AG$41=$U89),--(Lineups!$AB$4:$AB$41=""),Lineups!$W$4:$W$41)+SUMPRODUCT(--(Lineups!$AA$5:$AA$42="SP*"),--(Lineups!$AG$4:$AG$41=$U89),--(Lineups!$AB$4:$AB$41=""),Lineups!$W$5:$W$42))</f>
        <v>0</v>
      </c>
      <c r="X89" s="40"/>
      <c r="Y89" s="862">
        <f>IF($U89="","",SUMPRODUCT(--(Lineups!$AG$4:$AG$41=$U89),--(Lineups!$AB$4:$AB$41="X"),Lineups!$W$4:$W$41)+SUMPRODUCT(--(Lineups!$AA$5:$AA$42="SP*"),--(Lineups!$AG$4:$AG$41=$U89),--(Lineups!$AB$4:$AB$41="X"),Lineups!$W$5:$W$42))</f>
        <v>0</v>
      </c>
      <c r="Z89" s="862">
        <f>IF($U89="","",SUMPRODUCT(--(Lineups!$AK$4:$AK$41=$U89),Lineups!$W$4:$W$41) + SUMPRODUCT(--(Lineups!$AA$5:$AA$42="SP*"),--(Lineups!$AK$4:$AK$41=$U89),Lineups!$W$5:$W$42))</f>
        <v>0</v>
      </c>
      <c r="AA89" s="862">
        <f>IF($U89="","",SUMPRODUCT(--(Lineups!$AO$4:$AO$41=$U89),Lineups!$W$4:$W$41) + SUMPRODUCT(--(Lineups!$AA$5:$AA$42="SP*"),--(Lineups!$AO$4:$AO$41=$U89),Lineups!$W$5:$W$42))</f>
        <v>33</v>
      </c>
      <c r="AB89" s="862">
        <f>IF($U89="","",SUMPRODUCT(--(Lineups!$AS$4:$AS$41=$U89),Lineups!$W$4:$W$41) + SUMPRODUCT(--(Lineups!$AA$5:$AA$42="SP*"),--(Lineups!$AS$4:$AS$41=$U89),Lineups!$W$5:$W$42))</f>
        <v>7</v>
      </c>
      <c r="AC89" s="864">
        <f t="shared" si="168"/>
        <v>40</v>
      </c>
      <c r="AD89" s="40"/>
      <c r="AE89" s="864">
        <f t="shared" si="169"/>
        <v>40</v>
      </c>
      <c r="AF89" s="40"/>
      <c r="AG89" s="40"/>
      <c r="AH89" s="864">
        <f>IF($U89="","",SUMPRODUCT(--(Lineups!$AC$4:$AC$41=$U89),Lineups!$W$4:$W$41) + SUMPRODUCT(--(Lineups!$AA$5:$AA$42="SP*"),--(Lineups!$AC$4:$AC$41=$U89),Lineups!$W$5:$W$42))</f>
        <v>0</v>
      </c>
      <c r="AI89" s="40"/>
      <c r="AJ89" s="864">
        <f t="shared" si="170"/>
        <v>40</v>
      </c>
      <c r="AK89" s="40"/>
    </row>
    <row r="90" ht="13.5" customHeight="1">
      <c r="A90" s="5">
        <f t="shared" si="161"/>
        <v>13</v>
      </c>
      <c r="B90" s="617" t="str">
        <f t="shared" ref="B90:C90" si="191">B21</f>
        <v>651</v>
      </c>
      <c r="C90" s="617" t="str">
        <f t="shared" si="191"/>
        <v>Chippa Tooth</v>
      </c>
      <c r="D90" s="5">
        <f>IF($B90="","",SUMPRODUCT(--(Lineups!$G$4:$G$41=$B90),--(Lineups!$B$4:$B$41=""),Lineups!$AW$4:$AW$41)+SUMPRODUCT(--(Lineups!$A$5:$A$42="SP*"),--(Lineups!$G$4:$G$41=$B90),--(Lineups!$B$4:$B$41=""),Lineups!$AW$5:$AW$42))</f>
        <v>0</v>
      </c>
      <c r="E90" s="40"/>
      <c r="F90" s="862">
        <f>IF($B90="","",SUMPRODUCT(--(Lineups!$G$4:$G$41=$B90),--(Lineups!$B$4:$B$41="X"),Lineups!$AW$4:$AW$41)+SUMPRODUCT(--(Lineups!$A$5:$A$42="SP*"),--(Lineups!$G$4:$G$41=$B90),--(Lineups!$B$4:$B$41="X"),Lineups!$AW$5:$AW$42))</f>
        <v>0</v>
      </c>
      <c r="G90" s="862">
        <f>IF($B90="","",SUMPRODUCT(--(Lineups!$K$4:$K$41=$B90),Lineups!$AW$4:$AW$41) + SUMPRODUCT(--(Lineups!$A$5:$A$42="SP*"),--(Lineups!$K$4:$K$41=$B90),Lineups!$AW$5:$AW$42))</f>
        <v>0</v>
      </c>
      <c r="H90" s="862">
        <f>IF($B90="","",SUMPRODUCT(--(Lineups!$O$4:$O$41=$B90),Lineups!$AW$4:$AW$41) + SUMPRODUCT(--(Lineups!$A$5:$A$42="SP*"),--(Lineups!$O$4:$O$41=$B90),Lineups!$AW$5:$AW$42))</f>
        <v>0</v>
      </c>
      <c r="I90" s="862">
        <f>IF($B90="","",SUMPRODUCT(--(Lineups!$S$4:$S$41=$B90),Lineups!$AW$4:$AW$41) + SUMPRODUCT(--(Lineups!$A$5:$A$42="SP*"),--(Lineups!$S$4:$S$41=$B90),Lineups!$AW$5:$AW$42))</f>
        <v>0</v>
      </c>
      <c r="J90" s="5">
        <f t="shared" si="163"/>
        <v>0</v>
      </c>
      <c r="K90" s="40"/>
      <c r="L90" s="5">
        <f t="shared" si="164"/>
        <v>0</v>
      </c>
      <c r="M90" s="40"/>
      <c r="N90" s="40"/>
      <c r="O90" s="5">
        <f>IF($B90="","",SUMPRODUCT(--(Lineups!$C$4:$C$41=$B90),Lineups!$AW$4:$AW$41) + SUMPRODUCT(--(Lineups!$A$5:$A$42="SP*"),--(Lineups!$C$4:$C$41=$B90),Lineups!$AW$5:$AW$42))</f>
        <v>0</v>
      </c>
      <c r="P90" s="40"/>
      <c r="Q90" s="5">
        <f t="shared" si="165"/>
        <v>0</v>
      </c>
      <c r="R90" s="40"/>
      <c r="S90" s="40"/>
      <c r="T90" s="5">
        <f t="shared" si="166"/>
        <v>13</v>
      </c>
      <c r="U90" s="617" t="str">
        <f t="shared" ref="U90:V90" si="192">U21</f>
        <v>62</v>
      </c>
      <c r="V90" s="617" t="str">
        <f t="shared" si="192"/>
        <v>Fracture Mechanics</v>
      </c>
      <c r="W90" s="5">
        <f>IF($U90="","",SUMPRODUCT(--(Lineups!$AG$4:$AG$41=$U90),--(Lineups!$AB$4:$AB$41=""),Lineups!$W$4:$W$41)+SUMPRODUCT(--(Lineups!$AA$5:$AA$42="SP*"),--(Lineups!$AG$4:$AG$41=$U90),--(Lineups!$AB$4:$AB$41=""),Lineups!$W$5:$W$42))</f>
        <v>6</v>
      </c>
      <c r="X90" s="40"/>
      <c r="Y90" s="862">
        <f>IF($U90="","",SUMPRODUCT(--(Lineups!$AG$4:$AG$41=$U90),--(Lineups!$AB$4:$AB$41="X"),Lineups!$W$4:$W$41)+SUMPRODUCT(--(Lineups!$AA$5:$AA$42="SP*"),--(Lineups!$AG$4:$AG$41=$U90),--(Lineups!$AB$4:$AB$41="X"),Lineups!$W$5:$W$42))</f>
        <v>0</v>
      </c>
      <c r="Z90" s="862">
        <f>IF($U90="","",SUMPRODUCT(--(Lineups!$AK$4:$AK$41=$U90),Lineups!$W$4:$W$41) + SUMPRODUCT(--(Lineups!$AA$5:$AA$42="SP*"),--(Lineups!$AK$4:$AK$41=$U90),Lineups!$W$5:$W$42))</f>
        <v>4</v>
      </c>
      <c r="AA90" s="862">
        <f>IF($U90="","",SUMPRODUCT(--(Lineups!$AO$4:$AO$41=$U90),Lineups!$W$4:$W$41) + SUMPRODUCT(--(Lineups!$AA$5:$AA$42="SP*"),--(Lineups!$AO$4:$AO$41=$U90),Lineups!$W$5:$W$42))</f>
        <v>8</v>
      </c>
      <c r="AB90" s="862">
        <f>IF($U90="","",SUMPRODUCT(--(Lineups!$AS$4:$AS$41=$U90),Lineups!$W$4:$W$41) + SUMPRODUCT(--(Lineups!$AA$5:$AA$42="SP*"),--(Lineups!$AS$4:$AS$41=$U90),Lineups!$W$5:$W$42))</f>
        <v>16</v>
      </c>
      <c r="AC90" s="5">
        <f t="shared" si="168"/>
        <v>28</v>
      </c>
      <c r="AD90" s="40"/>
      <c r="AE90" s="5">
        <f t="shared" si="169"/>
        <v>34</v>
      </c>
      <c r="AF90" s="40"/>
      <c r="AG90" s="40"/>
      <c r="AH90" s="5">
        <f>IF($U90="","",SUMPRODUCT(--(Lineups!$AC$4:$AC$41=$U90),Lineups!$W$4:$W$41) + SUMPRODUCT(--(Lineups!$AA$5:$AA$42="SP*"),--(Lineups!$AC$4:$AC$41=$U90),Lineups!$W$5:$W$42))</f>
        <v>0</v>
      </c>
      <c r="AI90" s="40"/>
      <c r="AJ90" s="5">
        <f t="shared" si="170"/>
        <v>34</v>
      </c>
      <c r="AK90" s="40"/>
    </row>
    <row r="91" ht="13.5" customHeight="1">
      <c r="A91" s="864">
        <f t="shared" si="161"/>
        <v>14</v>
      </c>
      <c r="B91" s="869" t="str">
        <f t="shared" ref="B91:C91" si="193">B22</f>
        <v>69</v>
      </c>
      <c r="C91" s="869" t="str">
        <f t="shared" si="193"/>
        <v>Amanda Lorian</v>
      </c>
      <c r="D91" s="864">
        <f>IF($B91="","",SUMPRODUCT(--(Lineups!$G$4:$G$41=$B91),--(Lineups!$B$4:$B$41=""),Lineups!$AW$4:$AW$41)+SUMPRODUCT(--(Lineups!$A$5:$A$42="SP*"),--(Lineups!$G$4:$G$41=$B91),--(Lineups!$B$4:$B$41=""),Lineups!$AW$5:$AW$42))</f>
        <v>0</v>
      </c>
      <c r="E91" s="40"/>
      <c r="F91" s="862">
        <f>IF($B91="","",SUMPRODUCT(--(Lineups!$G$4:$G$41=$B91),--(Lineups!$B$4:$B$41="X"),Lineups!$AW$4:$AW$41)+SUMPRODUCT(--(Lineups!$A$5:$A$42="SP*"),--(Lineups!$G$4:$G$41=$B91),--(Lineups!$B$4:$B$41="X"),Lineups!$AW$5:$AW$42))</f>
        <v>0</v>
      </c>
      <c r="G91" s="862">
        <f>IF($B91="","",SUMPRODUCT(--(Lineups!$K$4:$K$41=$B91),Lineups!$AW$4:$AW$41) + SUMPRODUCT(--(Lineups!$A$5:$A$42="SP*"),--(Lineups!$K$4:$K$41=$B91),Lineups!$AW$5:$AW$42))</f>
        <v>11</v>
      </c>
      <c r="H91" s="862">
        <f>IF($B91="","",SUMPRODUCT(--(Lineups!$O$4:$O$41=$B91),Lineups!$AW$4:$AW$41) + SUMPRODUCT(--(Lineups!$A$5:$A$42="SP*"),--(Lineups!$O$4:$O$41=$B91),Lineups!$AW$5:$AW$42))</f>
        <v>19</v>
      </c>
      <c r="I91" s="862">
        <f>IF($B91="","",SUMPRODUCT(--(Lineups!$S$4:$S$41=$B91),Lineups!$AW$4:$AW$41) + SUMPRODUCT(--(Lineups!$A$5:$A$42="SP*"),--(Lineups!$S$4:$S$41=$B91),Lineups!$AW$5:$AW$42))</f>
        <v>8</v>
      </c>
      <c r="J91" s="864">
        <f t="shared" si="163"/>
        <v>38</v>
      </c>
      <c r="K91" s="40"/>
      <c r="L91" s="864">
        <f t="shared" si="164"/>
        <v>38</v>
      </c>
      <c r="M91" s="40"/>
      <c r="N91" s="40"/>
      <c r="O91" s="864">
        <f>IF($B91="","",SUMPRODUCT(--(Lineups!$C$4:$C$41=$B91),Lineups!$AW$4:$AW$41) + SUMPRODUCT(--(Lineups!$A$5:$A$42="SP*"),--(Lineups!$C$4:$C$41=$B91),Lineups!$AW$5:$AW$42))</f>
        <v>0</v>
      </c>
      <c r="P91" s="40"/>
      <c r="Q91" s="864">
        <f t="shared" si="165"/>
        <v>38</v>
      </c>
      <c r="R91" s="40"/>
      <c r="S91" s="40"/>
      <c r="T91" s="864">
        <f t="shared" si="166"/>
        <v>14</v>
      </c>
      <c r="U91" s="869" t="str">
        <f t="shared" ref="U91:V91" si="194">U22</f>
        <v>66</v>
      </c>
      <c r="V91" s="869" t="str">
        <f t="shared" si="194"/>
        <v>Crush</v>
      </c>
      <c r="W91" s="864">
        <f>IF($U91="","",SUMPRODUCT(--(Lineups!$AG$4:$AG$41=$U91),--(Lineups!$AB$4:$AB$41=""),Lineups!$W$4:$W$41)+SUMPRODUCT(--(Lineups!$AA$5:$AA$42="SP*"),--(Lineups!$AG$4:$AG$41=$U91),--(Lineups!$AB$4:$AB$41=""),Lineups!$W$5:$W$42))</f>
        <v>0</v>
      </c>
      <c r="X91" s="40"/>
      <c r="Y91" s="862">
        <f>IF($U91="","",SUMPRODUCT(--(Lineups!$AG$4:$AG$41=$U91),--(Lineups!$AB$4:$AB$41="X"),Lineups!$W$4:$W$41)+SUMPRODUCT(--(Lineups!$AA$5:$AA$42="SP*"),--(Lineups!$AG$4:$AG$41=$U91),--(Lineups!$AB$4:$AB$41="X"),Lineups!$W$5:$W$42))</f>
        <v>0</v>
      </c>
      <c r="Z91" s="862">
        <f>IF($U91="","",SUMPRODUCT(--(Lineups!$AK$4:$AK$41=$U91),Lineups!$W$4:$W$41) + SUMPRODUCT(--(Lineups!$AA$5:$AA$42="SP*"),--(Lineups!$AK$4:$AK$41=$U91),Lineups!$W$5:$W$42))</f>
        <v>20</v>
      </c>
      <c r="AA91" s="862">
        <f>IF($U91="","",SUMPRODUCT(--(Lineups!$AO$4:$AO$41=$U91),Lineups!$W$4:$W$41) + SUMPRODUCT(--(Lineups!$AA$5:$AA$42="SP*"),--(Lineups!$AO$4:$AO$41=$U91),Lineups!$W$5:$W$42))</f>
        <v>2</v>
      </c>
      <c r="AB91" s="862">
        <f>IF($U91="","",SUMPRODUCT(--(Lineups!$AS$4:$AS$41=$U91),Lineups!$W$4:$W$41) + SUMPRODUCT(--(Lineups!$AA$5:$AA$42="SP*"),--(Lineups!$AS$4:$AS$41=$U91),Lineups!$W$5:$W$42))</f>
        <v>24</v>
      </c>
      <c r="AC91" s="864">
        <f t="shared" si="168"/>
        <v>46</v>
      </c>
      <c r="AD91" s="40"/>
      <c r="AE91" s="864">
        <f t="shared" si="169"/>
        <v>46</v>
      </c>
      <c r="AF91" s="40"/>
      <c r="AG91" s="40"/>
      <c r="AH91" s="864">
        <f>IF($U91="","",SUMPRODUCT(--(Lineups!$AC$4:$AC$41=$U91),Lineups!$W$4:$W$41) + SUMPRODUCT(--(Lineups!$AA$5:$AA$42="SP*"),--(Lineups!$AC$4:$AC$41=$U91),Lineups!$W$5:$W$42))</f>
        <v>0</v>
      </c>
      <c r="AI91" s="40"/>
      <c r="AJ91" s="864">
        <f t="shared" si="170"/>
        <v>46</v>
      </c>
      <c r="AK91" s="40"/>
    </row>
    <row r="92" ht="13.5" customHeight="1">
      <c r="A92" s="5">
        <f t="shared" si="161"/>
        <v>15</v>
      </c>
      <c r="B92" s="617" t="str">
        <f t="shared" ref="B92:C92" si="195">B23</f>
        <v>727</v>
      </c>
      <c r="C92" s="617" t="str">
        <f t="shared" si="195"/>
        <v>Hurtrude Stein</v>
      </c>
      <c r="D92" s="5">
        <f>IF($B92="","",SUMPRODUCT(--(Lineups!$G$4:$G$41=$B92),--(Lineups!$B$4:$B$41=""),Lineups!$AW$4:$AW$41)+SUMPRODUCT(--(Lineups!$A$5:$A$42="SP*"),--(Lineups!$G$4:$G$41=$B92),--(Lineups!$B$4:$B$41=""),Lineups!$AW$5:$AW$42))</f>
        <v>8</v>
      </c>
      <c r="E92" s="40"/>
      <c r="F92" s="862">
        <f>IF($B92="","",SUMPRODUCT(--(Lineups!$G$4:$G$41=$B92),--(Lineups!$B$4:$B$41="X"),Lineups!$AW$4:$AW$41)+SUMPRODUCT(--(Lineups!$A$5:$A$42="SP*"),--(Lineups!$G$4:$G$41=$B92),--(Lineups!$B$4:$B$41="X"),Lineups!$AW$5:$AW$42))</f>
        <v>0</v>
      </c>
      <c r="G92" s="862">
        <f>IF($B92="","",SUMPRODUCT(--(Lineups!$K$4:$K$41=$B92),Lineups!$AW$4:$AW$41) + SUMPRODUCT(--(Lineups!$A$5:$A$42="SP*"),--(Lineups!$K$4:$K$41=$B92),Lineups!$AW$5:$AW$42))</f>
        <v>0</v>
      </c>
      <c r="H92" s="862">
        <f>IF($B92="","",SUMPRODUCT(--(Lineups!$O$4:$O$41=$B92),Lineups!$AW$4:$AW$41) + SUMPRODUCT(--(Lineups!$A$5:$A$42="SP*"),--(Lineups!$O$4:$O$41=$B92),Lineups!$AW$5:$AW$42))</f>
        <v>0</v>
      </c>
      <c r="I92" s="862">
        <f>IF($B92="","",SUMPRODUCT(--(Lineups!$S$4:$S$41=$B92),Lineups!$AW$4:$AW$41) + SUMPRODUCT(--(Lineups!$A$5:$A$42="SP*"),--(Lineups!$S$4:$S$41=$B92),Lineups!$AW$5:$AW$42))</f>
        <v>0</v>
      </c>
      <c r="J92" s="5">
        <f t="shared" si="163"/>
        <v>0</v>
      </c>
      <c r="K92" s="40"/>
      <c r="L92" s="5">
        <f t="shared" si="164"/>
        <v>8</v>
      </c>
      <c r="M92" s="40"/>
      <c r="N92" s="40"/>
      <c r="O92" s="5">
        <f>IF($B92="","",SUMPRODUCT(--(Lineups!$C$4:$C$41=$B92),Lineups!$AW$4:$AW$41) + SUMPRODUCT(--(Lineups!$A$5:$A$42="SP*"),--(Lineups!$C$4:$C$41=$B92),Lineups!$AW$5:$AW$42))</f>
        <v>0</v>
      </c>
      <c r="P92" s="40"/>
      <c r="Q92" s="5">
        <f t="shared" si="165"/>
        <v>8</v>
      </c>
      <c r="R92" s="40"/>
      <c r="S92" s="40"/>
      <c r="T92" s="5">
        <f t="shared" si="166"/>
        <v>15</v>
      </c>
      <c r="U92" s="617" t="str">
        <f t="shared" ref="U92:V92" si="196">U23</f>
        <v>71</v>
      </c>
      <c r="V92" s="617" t="str">
        <f t="shared" si="196"/>
        <v>Fresh AF</v>
      </c>
      <c r="W92" s="5">
        <f>IF($U92="","",SUMPRODUCT(--(Lineups!$AG$4:$AG$41=$U92),--(Lineups!$AB$4:$AB$41=""),Lineups!$W$4:$W$41)+SUMPRODUCT(--(Lineups!$AA$5:$AA$42="SP*"),--(Lineups!$AG$4:$AG$41=$U92),--(Lineups!$AB$4:$AB$41=""),Lineups!$W$5:$W$42))</f>
        <v>0</v>
      </c>
      <c r="X92" s="40"/>
      <c r="Y92" s="862">
        <f>IF($U92="","",SUMPRODUCT(--(Lineups!$AG$4:$AG$41=$U92),--(Lineups!$AB$4:$AB$41="X"),Lineups!$W$4:$W$41)+SUMPRODUCT(--(Lineups!$AA$5:$AA$42="SP*"),--(Lineups!$AG$4:$AG$41=$U92),--(Lineups!$AB$4:$AB$41="X"),Lineups!$W$5:$W$42))</f>
        <v>0</v>
      </c>
      <c r="Z92" s="862">
        <f>IF($U92="","",SUMPRODUCT(--(Lineups!$AK$4:$AK$41=$U92),Lineups!$W$4:$W$41) + SUMPRODUCT(--(Lineups!$AA$5:$AA$42="SP*"),--(Lineups!$AK$4:$AK$41=$U92),Lineups!$W$5:$W$42))</f>
        <v>0</v>
      </c>
      <c r="AA92" s="862">
        <f>IF($U92="","",SUMPRODUCT(--(Lineups!$AO$4:$AO$41=$U92),Lineups!$W$4:$W$41) + SUMPRODUCT(--(Lineups!$AA$5:$AA$42="SP*"),--(Lineups!$AO$4:$AO$41=$U92),Lineups!$W$5:$W$42))</f>
        <v>0</v>
      </c>
      <c r="AB92" s="862">
        <f>IF($U92="","",SUMPRODUCT(--(Lineups!$AS$4:$AS$41=$U92),Lineups!$W$4:$W$41) + SUMPRODUCT(--(Lineups!$AA$5:$AA$42="SP*"),--(Lineups!$AS$4:$AS$41=$U92),Lineups!$W$5:$W$42))</f>
        <v>0</v>
      </c>
      <c r="AC92" s="5">
        <f t="shared" si="168"/>
        <v>0</v>
      </c>
      <c r="AD92" s="40"/>
      <c r="AE92" s="5">
        <f t="shared" si="169"/>
        <v>0</v>
      </c>
      <c r="AF92" s="40"/>
      <c r="AG92" s="40"/>
      <c r="AH92" s="5">
        <f>IF($U92="","",SUMPRODUCT(--(Lineups!$AC$4:$AC$41=$U92),Lineups!$W$4:$W$41) + SUMPRODUCT(--(Lineups!$AA$5:$AA$42="SP*"),--(Lineups!$AC$4:$AC$41=$U92),Lineups!$W$5:$W$42))</f>
        <v>0</v>
      </c>
      <c r="AI92" s="40"/>
      <c r="AJ92" s="5">
        <f t="shared" si="170"/>
        <v>0</v>
      </c>
      <c r="AK92" s="40"/>
    </row>
    <row r="93" ht="13.5" customHeight="1">
      <c r="A93" s="864">
        <f t="shared" si="161"/>
        <v>16</v>
      </c>
      <c r="B93" s="869" t="str">
        <f t="shared" ref="B93:C93" si="197">B24</f>
        <v>86</v>
      </c>
      <c r="C93" s="869" t="str">
        <f t="shared" si="197"/>
        <v>Whacks Poetic</v>
      </c>
      <c r="D93" s="864">
        <f>IF($B93="","",SUMPRODUCT(--(Lineups!$G$4:$G$41=$B93),--(Lineups!$B$4:$B$41=""),Lineups!$AW$4:$AW$41)+SUMPRODUCT(--(Lineups!$A$5:$A$42="SP*"),--(Lineups!$G$4:$G$41=$B93),--(Lineups!$B$4:$B$41=""),Lineups!$AW$5:$AW$42))</f>
        <v>0</v>
      </c>
      <c r="E93" s="40"/>
      <c r="F93" s="862">
        <f>IF($B93="","",SUMPRODUCT(--(Lineups!$G$4:$G$41=$B93),--(Lineups!$B$4:$B$41="X"),Lineups!$AW$4:$AW$41)+SUMPRODUCT(--(Lineups!$A$5:$A$42="SP*"),--(Lineups!$G$4:$G$41=$B93),--(Lineups!$B$4:$B$41="X"),Lineups!$AW$5:$AW$42))</f>
        <v>0</v>
      </c>
      <c r="G93" s="862">
        <f>IF($B93="","",SUMPRODUCT(--(Lineups!$K$4:$K$41=$B93),Lineups!$AW$4:$AW$41) + SUMPRODUCT(--(Lineups!$A$5:$A$42="SP*"),--(Lineups!$K$4:$K$41=$B93),Lineups!$AW$5:$AW$42))</f>
        <v>5</v>
      </c>
      <c r="H93" s="862">
        <f>IF($B93="","",SUMPRODUCT(--(Lineups!$O$4:$O$41=$B93),Lineups!$AW$4:$AW$41) + SUMPRODUCT(--(Lineups!$A$5:$A$42="SP*"),--(Lineups!$O$4:$O$41=$B93),Lineups!$AW$5:$AW$42))</f>
        <v>8</v>
      </c>
      <c r="I93" s="862">
        <f>IF($B93="","",SUMPRODUCT(--(Lineups!$S$4:$S$41=$B93),Lineups!$AW$4:$AW$41) + SUMPRODUCT(--(Lineups!$A$5:$A$42="SP*"),--(Lineups!$S$4:$S$41=$B93),Lineups!$AW$5:$AW$42))</f>
        <v>0</v>
      </c>
      <c r="J93" s="864">
        <f t="shared" si="163"/>
        <v>13</v>
      </c>
      <c r="K93" s="40"/>
      <c r="L93" s="864">
        <f t="shared" si="164"/>
        <v>13</v>
      </c>
      <c r="M93" s="40"/>
      <c r="N93" s="40"/>
      <c r="O93" s="864">
        <f>IF($B93="","",SUMPRODUCT(--(Lineups!$C$4:$C$41=$B93),Lineups!$AW$4:$AW$41) + SUMPRODUCT(--(Lineups!$A$5:$A$42="SP*"),--(Lineups!$C$4:$C$41=$B93),Lineups!$AW$5:$AW$42))</f>
        <v>0</v>
      </c>
      <c r="P93" s="40"/>
      <c r="Q93" s="864">
        <f t="shared" si="165"/>
        <v>13</v>
      </c>
      <c r="R93" s="40"/>
      <c r="S93" s="40"/>
      <c r="T93" s="864">
        <f t="shared" si="166"/>
        <v>16</v>
      </c>
      <c r="U93" s="869" t="str">
        <f t="shared" ref="U93:V93" si="198">U24</f>
        <v>713</v>
      </c>
      <c r="V93" s="869" t="str">
        <f t="shared" si="198"/>
        <v>Shrewd Folly</v>
      </c>
      <c r="W93" s="864">
        <f>IF($U93="","",SUMPRODUCT(--(Lineups!$AG$4:$AG$41=$U93),--(Lineups!$AB$4:$AB$41=""),Lineups!$W$4:$W$41)+SUMPRODUCT(--(Lineups!$AA$5:$AA$42="SP*"),--(Lineups!$AG$4:$AG$41=$U93),--(Lineups!$AB$4:$AB$41=""),Lineups!$W$5:$W$42))</f>
        <v>0</v>
      </c>
      <c r="X93" s="40"/>
      <c r="Y93" s="862">
        <f>IF($U93="","",SUMPRODUCT(--(Lineups!$AG$4:$AG$41=$U93),--(Lineups!$AB$4:$AB$41="X"),Lineups!$W$4:$W$41)+SUMPRODUCT(--(Lineups!$AA$5:$AA$42="SP*"),--(Lineups!$AG$4:$AG$41=$U93),--(Lineups!$AB$4:$AB$41="X"),Lineups!$W$5:$W$42))</f>
        <v>0</v>
      </c>
      <c r="Z93" s="862">
        <f>IF($U93="","",SUMPRODUCT(--(Lineups!$AK$4:$AK$41=$U93),Lineups!$W$4:$W$41) + SUMPRODUCT(--(Lineups!$AA$5:$AA$42="SP*"),--(Lineups!$AK$4:$AK$41=$U93),Lineups!$W$5:$W$42))</f>
        <v>0</v>
      </c>
      <c r="AA93" s="862">
        <f>IF($U93="","",SUMPRODUCT(--(Lineups!$AO$4:$AO$41=$U93),Lineups!$W$4:$W$41) + SUMPRODUCT(--(Lineups!$AA$5:$AA$42="SP*"),--(Lineups!$AO$4:$AO$41=$U93),Lineups!$W$5:$W$42))</f>
        <v>0</v>
      </c>
      <c r="AB93" s="862">
        <f>IF($U93="","",SUMPRODUCT(--(Lineups!$AS$4:$AS$41=$U93),Lineups!$W$4:$W$41) + SUMPRODUCT(--(Lineups!$AA$5:$AA$42="SP*"),--(Lineups!$AS$4:$AS$41=$U93),Lineups!$W$5:$W$42))</f>
        <v>0</v>
      </c>
      <c r="AC93" s="864">
        <f t="shared" si="168"/>
        <v>0</v>
      </c>
      <c r="AD93" s="40"/>
      <c r="AE93" s="864">
        <f t="shared" si="169"/>
        <v>0</v>
      </c>
      <c r="AF93" s="40"/>
      <c r="AG93" s="40"/>
      <c r="AH93" s="864">
        <f>IF($U93="","",SUMPRODUCT(--(Lineups!$AC$4:$AC$41=$U93),Lineups!$W$4:$W$41) + SUMPRODUCT(--(Lineups!$AA$5:$AA$42="SP*"),--(Lineups!$AC$4:$AC$41=$U93),Lineups!$W$5:$W$42))</f>
        <v>0</v>
      </c>
      <c r="AI93" s="40"/>
      <c r="AJ93" s="864">
        <f t="shared" si="170"/>
        <v>0</v>
      </c>
      <c r="AK93" s="40"/>
    </row>
    <row r="94" ht="13.5" customHeight="1">
      <c r="A94" s="5">
        <f t="shared" si="161"/>
        <v>17</v>
      </c>
      <c r="B94" s="617" t="str">
        <f t="shared" ref="B94:C94" si="199">B25</f>
        <v>89*</v>
      </c>
      <c r="C94" s="617" t="str">
        <f t="shared" si="199"/>
        <v>Fanny Smack</v>
      </c>
      <c r="D94" s="5">
        <f>IF($B94="","",SUMPRODUCT(--(Lineups!$G$4:$G$41=$B94),--(Lineups!$B$4:$B$41=""),Lineups!$AW$4:$AW$41)+SUMPRODUCT(--(Lineups!$A$5:$A$42="SP*"),--(Lineups!$G$4:$G$41=$B94),--(Lineups!$B$4:$B$41=""),Lineups!$AW$5:$AW$42))</f>
        <v>0</v>
      </c>
      <c r="E94" s="40"/>
      <c r="F94" s="862">
        <f>IF($B94="","",SUMPRODUCT(--(Lineups!$G$4:$G$41=$B94),--(Lineups!$B$4:$B$41="X"),Lineups!$AW$4:$AW$41)+SUMPRODUCT(--(Lineups!$A$5:$A$42="SP*"),--(Lineups!$G$4:$G$41=$B94),--(Lineups!$B$4:$B$41="X"),Lineups!$AW$5:$AW$42))</f>
        <v>0</v>
      </c>
      <c r="G94" s="862">
        <f>IF($B94="","",SUMPRODUCT(--(Lineups!$K$4:$K$41=$B94),Lineups!$AW$4:$AW$41) + SUMPRODUCT(--(Lineups!$A$5:$A$42="SP*"),--(Lineups!$K$4:$K$41=$B94),Lineups!$AW$5:$AW$42))</f>
        <v>0</v>
      </c>
      <c r="H94" s="862">
        <f>IF($B94="","",SUMPRODUCT(--(Lineups!$O$4:$O$41=$B94),Lineups!$AW$4:$AW$41) + SUMPRODUCT(--(Lineups!$A$5:$A$42="SP*"),--(Lineups!$O$4:$O$41=$B94),Lineups!$AW$5:$AW$42))</f>
        <v>0</v>
      </c>
      <c r="I94" s="862">
        <f>IF($B94="","",SUMPRODUCT(--(Lineups!$S$4:$S$41=$B94),Lineups!$AW$4:$AW$41) + SUMPRODUCT(--(Lineups!$A$5:$A$42="SP*"),--(Lineups!$S$4:$S$41=$B94),Lineups!$AW$5:$AW$42))</f>
        <v>0</v>
      </c>
      <c r="J94" s="5">
        <f t="shared" si="163"/>
        <v>0</v>
      </c>
      <c r="K94" s="40"/>
      <c r="L94" s="5">
        <f t="shared" si="164"/>
        <v>0</v>
      </c>
      <c r="M94" s="40"/>
      <c r="N94" s="40"/>
      <c r="O94" s="5">
        <f>IF($B94="","",SUMPRODUCT(--(Lineups!$C$4:$C$41=$B94),Lineups!$AW$4:$AW$41) + SUMPRODUCT(--(Lineups!$A$5:$A$42="SP*"),--(Lineups!$C$4:$C$41=$B94),Lineups!$AW$5:$AW$42))</f>
        <v>0</v>
      </c>
      <c r="P94" s="40"/>
      <c r="Q94" s="5">
        <f t="shared" si="165"/>
        <v>0</v>
      </c>
      <c r="R94" s="40"/>
      <c r="S94" s="40"/>
      <c r="T94" s="5">
        <f t="shared" si="166"/>
        <v>17</v>
      </c>
      <c r="U94" s="617" t="str">
        <f t="shared" ref="U94:V94" si="200">U25</f>
        <v>731</v>
      </c>
      <c r="V94" s="617" t="str">
        <f t="shared" si="200"/>
        <v>Hand Over Fist</v>
      </c>
      <c r="W94" s="5">
        <f>IF($U94="","",SUMPRODUCT(--(Lineups!$AG$4:$AG$41=$U94),--(Lineups!$AB$4:$AB$41=""),Lineups!$W$4:$W$41)+SUMPRODUCT(--(Lineups!$AA$5:$AA$42="SP*"),--(Lineups!$AG$4:$AG$41=$U94),--(Lineups!$AB$4:$AB$41=""),Lineups!$W$5:$W$42))</f>
        <v>0</v>
      </c>
      <c r="X94" s="40"/>
      <c r="Y94" s="862">
        <f>IF($U94="","",SUMPRODUCT(--(Lineups!$AG$4:$AG$41=$U94),--(Lineups!$AB$4:$AB$41="X"),Lineups!$W$4:$W$41)+SUMPRODUCT(--(Lineups!$AA$5:$AA$42="SP*"),--(Lineups!$AG$4:$AG$41=$U94),--(Lineups!$AB$4:$AB$41="X"),Lineups!$W$5:$W$42))</f>
        <v>0</v>
      </c>
      <c r="Z94" s="862">
        <f>IF($U94="","",SUMPRODUCT(--(Lineups!$AK$4:$AK$41=$U94),Lineups!$W$4:$W$41) + SUMPRODUCT(--(Lineups!$AA$5:$AA$42="SP*"),--(Lineups!$AK$4:$AK$41=$U94),Lineups!$W$5:$W$42))</f>
        <v>0</v>
      </c>
      <c r="AA94" s="862">
        <f>IF($U94="","",SUMPRODUCT(--(Lineups!$AO$4:$AO$41=$U94),Lineups!$W$4:$W$41) + SUMPRODUCT(--(Lineups!$AA$5:$AA$42="SP*"),--(Lineups!$AO$4:$AO$41=$U94),Lineups!$W$5:$W$42))</f>
        <v>0</v>
      </c>
      <c r="AB94" s="862">
        <f>IF($U94="","",SUMPRODUCT(--(Lineups!$AS$4:$AS$41=$U94),Lineups!$W$4:$W$41) + SUMPRODUCT(--(Lineups!$AA$5:$AA$42="SP*"),--(Lineups!$AS$4:$AS$41=$U94),Lineups!$W$5:$W$42))</f>
        <v>0</v>
      </c>
      <c r="AC94" s="5">
        <f t="shared" si="168"/>
        <v>0</v>
      </c>
      <c r="AD94" s="40"/>
      <c r="AE94" s="5">
        <f t="shared" si="169"/>
        <v>0</v>
      </c>
      <c r="AF94" s="40"/>
      <c r="AG94" s="40"/>
      <c r="AH94" s="5">
        <f>IF($U94="","",SUMPRODUCT(--(Lineups!$AC$4:$AC$41=$U94),Lineups!$W$4:$W$41) + SUMPRODUCT(--(Lineups!$AA$5:$AA$42="SP*"),--(Lineups!$AC$4:$AC$41=$U94),Lineups!$W$5:$W$42))</f>
        <v>17</v>
      </c>
      <c r="AI94" s="40"/>
      <c r="AJ94" s="5">
        <f t="shared" si="170"/>
        <v>17</v>
      </c>
      <c r="AK94" s="40"/>
    </row>
    <row r="95" ht="13.5" customHeight="1">
      <c r="A95" s="864">
        <f t="shared" si="161"/>
        <v>18</v>
      </c>
      <c r="B95" s="869" t="str">
        <f t="shared" ref="B95:C95" si="201">B26</f>
        <v>90*</v>
      </c>
      <c r="C95" s="869" t="str">
        <f t="shared" si="201"/>
        <v>Shadoux</v>
      </c>
      <c r="D95" s="864">
        <f>IF($B95="","",SUMPRODUCT(--(Lineups!$G$4:$G$41=$B95),--(Lineups!$B$4:$B$41=""),Lineups!$AW$4:$AW$41)+SUMPRODUCT(--(Lineups!$A$5:$A$42="SP*"),--(Lineups!$G$4:$G$41=$B95),--(Lineups!$B$4:$B$41=""),Lineups!$AW$5:$AW$42))</f>
        <v>0</v>
      </c>
      <c r="E95" s="40"/>
      <c r="F95" s="862">
        <f>IF($B95="","",SUMPRODUCT(--(Lineups!$G$4:$G$41=$B95),--(Lineups!$B$4:$B$41="X"),Lineups!$AW$4:$AW$41)+SUMPRODUCT(--(Lineups!$A$5:$A$42="SP*"),--(Lineups!$G$4:$G$41=$B95),--(Lineups!$B$4:$B$41="X"),Lineups!$AW$5:$AW$42))</f>
        <v>0</v>
      </c>
      <c r="G95" s="862">
        <f>IF($B95="","",SUMPRODUCT(--(Lineups!$K$4:$K$41=$B95),Lineups!$AW$4:$AW$41) + SUMPRODUCT(--(Lineups!$A$5:$A$42="SP*"),--(Lineups!$K$4:$K$41=$B95),Lineups!$AW$5:$AW$42))</f>
        <v>0</v>
      </c>
      <c r="H95" s="862">
        <f>IF($B95="","",SUMPRODUCT(--(Lineups!$O$4:$O$41=$B95),Lineups!$AW$4:$AW$41) + SUMPRODUCT(--(Lineups!$A$5:$A$42="SP*"),--(Lineups!$O$4:$O$41=$B95),Lineups!$AW$5:$AW$42))</f>
        <v>0</v>
      </c>
      <c r="I95" s="862">
        <f>IF($B95="","",SUMPRODUCT(--(Lineups!$S$4:$S$41=$B95),Lineups!$AW$4:$AW$41) + SUMPRODUCT(--(Lineups!$A$5:$A$42="SP*"),--(Lineups!$S$4:$S$41=$B95),Lineups!$AW$5:$AW$42))</f>
        <v>0</v>
      </c>
      <c r="J95" s="864">
        <f t="shared" si="163"/>
        <v>0</v>
      </c>
      <c r="K95" s="40"/>
      <c r="L95" s="864">
        <f t="shared" si="164"/>
        <v>0</v>
      </c>
      <c r="M95" s="40"/>
      <c r="N95" s="40"/>
      <c r="O95" s="864">
        <f>IF($B95="","",SUMPRODUCT(--(Lineups!$C$4:$C$41=$B95),Lineups!$AW$4:$AW$41) + SUMPRODUCT(--(Lineups!$A$5:$A$42="SP*"),--(Lineups!$C$4:$C$41=$B95),Lineups!$AW$5:$AW$42))</f>
        <v>0</v>
      </c>
      <c r="P95" s="40"/>
      <c r="Q95" s="864">
        <f t="shared" si="165"/>
        <v>0</v>
      </c>
      <c r="R95" s="40"/>
      <c r="S95" s="40"/>
      <c r="T95" s="864">
        <f t="shared" si="166"/>
        <v>18</v>
      </c>
      <c r="U95" s="869" t="str">
        <f t="shared" ref="U95:V95" si="202">U26</f>
        <v>74</v>
      </c>
      <c r="V95" s="869" t="str">
        <f t="shared" si="202"/>
        <v>Velociroller</v>
      </c>
      <c r="W95" s="864">
        <f>IF($U95="","",SUMPRODUCT(--(Lineups!$AG$4:$AG$41=$U95),--(Lineups!$AB$4:$AB$41=""),Lineups!$W$4:$W$41)+SUMPRODUCT(--(Lineups!$AA$5:$AA$42="SP*"),--(Lineups!$AG$4:$AG$41=$U95),--(Lineups!$AB$4:$AB$41=""),Lineups!$W$5:$W$42))</f>
        <v>0</v>
      </c>
      <c r="X95" s="40"/>
      <c r="Y95" s="862">
        <f>IF($U95="","",SUMPRODUCT(--(Lineups!$AG$4:$AG$41=$U95),--(Lineups!$AB$4:$AB$41="X"),Lineups!$W$4:$W$41)+SUMPRODUCT(--(Lineups!$AA$5:$AA$42="SP*"),--(Lineups!$AG$4:$AG$41=$U95),--(Lineups!$AB$4:$AB$41="X"),Lineups!$W$5:$W$42))</f>
        <v>0</v>
      </c>
      <c r="Z95" s="862">
        <f>IF($U95="","",SUMPRODUCT(--(Lineups!$AK$4:$AK$41=$U95),Lineups!$W$4:$W$41) + SUMPRODUCT(--(Lineups!$AA$5:$AA$42="SP*"),--(Lineups!$AK$4:$AK$41=$U95),Lineups!$W$5:$W$42))</f>
        <v>0</v>
      </c>
      <c r="AA95" s="862">
        <f>IF($U95="","",SUMPRODUCT(--(Lineups!$AO$4:$AO$41=$U95),Lineups!$W$4:$W$41) + SUMPRODUCT(--(Lineups!$AA$5:$AA$42="SP*"),--(Lineups!$AO$4:$AO$41=$U95),Lineups!$W$5:$W$42))</f>
        <v>0</v>
      </c>
      <c r="AB95" s="862">
        <f>IF($U95="","",SUMPRODUCT(--(Lineups!$AS$4:$AS$41=$U95),Lineups!$W$4:$W$41) + SUMPRODUCT(--(Lineups!$AA$5:$AA$42="SP*"),--(Lineups!$AS$4:$AS$41=$U95),Lineups!$W$5:$W$42))</f>
        <v>0</v>
      </c>
      <c r="AC95" s="864">
        <f t="shared" si="168"/>
        <v>0</v>
      </c>
      <c r="AD95" s="40"/>
      <c r="AE95" s="864">
        <f t="shared" si="169"/>
        <v>0</v>
      </c>
      <c r="AF95" s="40"/>
      <c r="AG95" s="40"/>
      <c r="AH95" s="864">
        <f>IF($U95="","",SUMPRODUCT(--(Lineups!$AC$4:$AC$41=$U95),Lineups!$W$4:$W$41) + SUMPRODUCT(--(Lineups!$AA$5:$AA$42="SP*"),--(Lineups!$AC$4:$AC$41=$U95),Lineups!$W$5:$W$42))</f>
        <v>0</v>
      </c>
      <c r="AI95" s="40"/>
      <c r="AJ95" s="864">
        <f t="shared" si="170"/>
        <v>0</v>
      </c>
      <c r="AK95" s="40"/>
    </row>
    <row r="96" ht="13.5" customHeight="1">
      <c r="A96" s="5">
        <f t="shared" si="161"/>
        <v>19</v>
      </c>
      <c r="B96" s="617" t="str">
        <f t="shared" ref="B96:C96" si="203">B27</f>
        <v>981</v>
      </c>
      <c r="C96" s="617" t="str">
        <f t="shared" si="203"/>
        <v>duggy</v>
      </c>
      <c r="D96" s="5">
        <f>IF($B96="","",SUMPRODUCT(--(Lineups!$G$4:$G$41=$B96),--(Lineups!$B$4:$B$41=""),Lineups!$AW$4:$AW$41)+SUMPRODUCT(--(Lineups!$A$5:$A$42="SP*"),--(Lineups!$G$4:$G$41=$B96),--(Lineups!$B$4:$B$41=""),Lineups!$AW$5:$AW$42))</f>
        <v>0</v>
      </c>
      <c r="E96" s="40"/>
      <c r="F96" s="862">
        <f>IF($B96="","",SUMPRODUCT(--(Lineups!$G$4:$G$41=$B96),--(Lineups!$B$4:$B$41="X"),Lineups!$AW$4:$AW$41)+SUMPRODUCT(--(Lineups!$A$5:$A$42="SP*"),--(Lineups!$G$4:$G$41=$B96),--(Lineups!$B$4:$B$41="X"),Lineups!$AW$5:$AW$42))</f>
        <v>0</v>
      </c>
      <c r="G96" s="862">
        <f>IF($B96="","",SUMPRODUCT(--(Lineups!$K$4:$K$41=$B96),Lineups!$AW$4:$AW$41) + SUMPRODUCT(--(Lineups!$A$5:$A$42="SP*"),--(Lineups!$K$4:$K$41=$B96),Lineups!$AW$5:$AW$42))</f>
        <v>0</v>
      </c>
      <c r="H96" s="862">
        <f>IF($B96="","",SUMPRODUCT(--(Lineups!$O$4:$O$41=$B96),Lineups!$AW$4:$AW$41) + SUMPRODUCT(--(Lineups!$A$5:$A$42="SP*"),--(Lineups!$O$4:$O$41=$B96),Lineups!$AW$5:$AW$42))</f>
        <v>4</v>
      </c>
      <c r="I96" s="862">
        <f>IF($B96="","",SUMPRODUCT(--(Lineups!$S$4:$S$41=$B96),Lineups!$AW$4:$AW$41) + SUMPRODUCT(--(Lineups!$A$5:$A$42="SP*"),--(Lineups!$S$4:$S$41=$B96),Lineups!$AW$5:$AW$42))</f>
        <v>15</v>
      </c>
      <c r="J96" s="5">
        <f t="shared" si="163"/>
        <v>19</v>
      </c>
      <c r="K96" s="40"/>
      <c r="L96" s="5">
        <f t="shared" si="164"/>
        <v>19</v>
      </c>
      <c r="M96" s="40"/>
      <c r="N96" s="40"/>
      <c r="O96" s="5">
        <f>IF($B96="","",SUMPRODUCT(--(Lineups!$C$4:$C$41=$B96),Lineups!$AW$4:$AW$41) + SUMPRODUCT(--(Lineups!$A$5:$A$42="SP*"),--(Lineups!$C$4:$C$41=$B96),Lineups!$AW$5:$AW$42))</f>
        <v>0</v>
      </c>
      <c r="P96" s="40"/>
      <c r="Q96" s="5">
        <f t="shared" si="165"/>
        <v>19</v>
      </c>
      <c r="R96" s="40"/>
      <c r="S96" s="40"/>
      <c r="T96" s="5">
        <f t="shared" si="166"/>
        <v>19</v>
      </c>
      <c r="U96" s="617" t="str">
        <f t="shared" ref="U96:V96" si="204">U27</f>
        <v>802</v>
      </c>
      <c r="V96" s="617" t="str">
        <f t="shared" si="204"/>
        <v>Jenny NoNo</v>
      </c>
      <c r="W96" s="5">
        <f>IF($U96="","",SUMPRODUCT(--(Lineups!$AG$4:$AG$41=$U96),--(Lineups!$AB$4:$AB$41=""),Lineups!$W$4:$W$41)+SUMPRODUCT(--(Lineups!$AA$5:$AA$42="SP*"),--(Lineups!$AG$4:$AG$41=$U96),--(Lineups!$AB$4:$AB$41=""),Lineups!$W$5:$W$42))</f>
        <v>0</v>
      </c>
      <c r="X96" s="40"/>
      <c r="Y96" s="862">
        <f>IF($U96="","",SUMPRODUCT(--(Lineups!$AG$4:$AG$41=$U96),--(Lineups!$AB$4:$AB$41="X"),Lineups!$W$4:$W$41)+SUMPRODUCT(--(Lineups!$AA$5:$AA$42="SP*"),--(Lineups!$AG$4:$AG$41=$U96),--(Lineups!$AB$4:$AB$41="X"),Lineups!$W$5:$W$42))</f>
        <v>0</v>
      </c>
      <c r="Z96" s="862">
        <f>IF($U96="","",SUMPRODUCT(--(Lineups!$AK$4:$AK$41=$U96),Lineups!$W$4:$W$41) + SUMPRODUCT(--(Lineups!$AA$5:$AA$42="SP*"),--(Lineups!$AK$4:$AK$41=$U96),Lineups!$W$5:$W$42))</f>
        <v>0</v>
      </c>
      <c r="AA96" s="862">
        <f>IF($U96="","",SUMPRODUCT(--(Lineups!$AO$4:$AO$41=$U96),Lineups!$W$4:$W$41) + SUMPRODUCT(--(Lineups!$AA$5:$AA$42="SP*"),--(Lineups!$AO$4:$AO$41=$U96),Lineups!$W$5:$W$42))</f>
        <v>0</v>
      </c>
      <c r="AB96" s="862">
        <f>IF($U96="","",SUMPRODUCT(--(Lineups!$AS$4:$AS$41=$U96),Lineups!$W$4:$W$41) + SUMPRODUCT(--(Lineups!$AA$5:$AA$42="SP*"),--(Lineups!$AS$4:$AS$41=$U96),Lineups!$W$5:$W$42))</f>
        <v>0</v>
      </c>
      <c r="AC96" s="5">
        <f t="shared" si="168"/>
        <v>0</v>
      </c>
      <c r="AD96" s="40"/>
      <c r="AE96" s="5">
        <f t="shared" si="169"/>
        <v>0</v>
      </c>
      <c r="AF96" s="40"/>
      <c r="AG96" s="40"/>
      <c r="AH96" s="5">
        <f>IF($U96="","",SUMPRODUCT(--(Lineups!$AC$4:$AC$41=$U96),Lineups!$W$4:$W$41) + SUMPRODUCT(--(Lineups!$AA$5:$AA$42="SP*"),--(Lineups!$AC$4:$AC$41=$U96),Lineups!$W$5:$W$42))</f>
        <v>33</v>
      </c>
      <c r="AI96" s="40"/>
      <c r="AJ96" s="5">
        <f t="shared" si="170"/>
        <v>33</v>
      </c>
      <c r="AK96" s="40"/>
    </row>
    <row r="97" ht="13.5" customHeight="1">
      <c r="A97" s="864">
        <f t="shared" si="161"/>
        <v>20</v>
      </c>
      <c r="B97" s="869" t="str">
        <f t="shared" ref="B97:C97" si="205">B28</f>
        <v>99</v>
      </c>
      <c r="C97" s="869" t="str">
        <f t="shared" si="205"/>
        <v>anne t. fascism</v>
      </c>
      <c r="D97" s="864">
        <f>IF($B97="","",SUMPRODUCT(--(Lineups!$G$4:$G$41=$B97),--(Lineups!$B$4:$B$41=""),Lineups!$AW$4:$AW$41)+SUMPRODUCT(--(Lineups!$A$5:$A$42="SP*"),--(Lineups!$G$4:$G$41=$B97),--(Lineups!$B$4:$B$41=""),Lineups!$AW$5:$AW$42))</f>
        <v>30</v>
      </c>
      <c r="E97" s="40"/>
      <c r="F97" s="862">
        <f>IF($B97="","",SUMPRODUCT(--(Lineups!$G$4:$G$41=$B97),--(Lineups!$B$4:$B$41="X"),Lineups!$AW$4:$AW$41)+SUMPRODUCT(--(Lineups!$A$5:$A$42="SP*"),--(Lineups!$G$4:$G$41=$B97),--(Lineups!$B$4:$B$41="X"),Lineups!$AW$5:$AW$42))</f>
        <v>0</v>
      </c>
      <c r="G97" s="862">
        <f>IF($B97="","",SUMPRODUCT(--(Lineups!$K$4:$K$41=$B97),Lineups!$AW$4:$AW$41) + SUMPRODUCT(--(Lineups!$A$5:$A$42="SP*"),--(Lineups!$K$4:$K$41=$B97),Lineups!$AW$5:$AW$42))</f>
        <v>0</v>
      </c>
      <c r="H97" s="862">
        <f>IF($B97="","",SUMPRODUCT(--(Lineups!$O$4:$O$41=$B97),Lineups!$AW$4:$AW$41) + SUMPRODUCT(--(Lineups!$A$5:$A$42="SP*"),--(Lineups!$O$4:$O$41=$B97),Lineups!$AW$5:$AW$42))</f>
        <v>4</v>
      </c>
      <c r="I97" s="862">
        <f>IF($B97="","",SUMPRODUCT(--(Lineups!$S$4:$S$41=$B97),Lineups!$AW$4:$AW$41) + SUMPRODUCT(--(Lineups!$A$5:$A$42="SP*"),--(Lineups!$S$4:$S$41=$B97),Lineups!$AW$5:$AW$42))</f>
        <v>4</v>
      </c>
      <c r="J97" s="864">
        <f t="shared" si="163"/>
        <v>8</v>
      </c>
      <c r="K97" s="40"/>
      <c r="L97" s="864">
        <f t="shared" si="164"/>
        <v>38</v>
      </c>
      <c r="M97" s="40"/>
      <c r="N97" s="40"/>
      <c r="O97" s="864">
        <f>IF($B97="","",SUMPRODUCT(--(Lineups!$C$4:$C$41=$B97),Lineups!$AW$4:$AW$41) + SUMPRODUCT(--(Lineups!$A$5:$A$42="SP*"),--(Lineups!$C$4:$C$41=$B97),Lineups!$AW$5:$AW$42))</f>
        <v>0</v>
      </c>
      <c r="P97" s="40"/>
      <c r="Q97" s="864">
        <f t="shared" si="165"/>
        <v>38</v>
      </c>
      <c r="R97" s="40"/>
      <c r="S97" s="40"/>
      <c r="T97" s="864">
        <f t="shared" si="166"/>
        <v>20</v>
      </c>
      <c r="U97" s="869" t="str">
        <f t="shared" ref="U97:V97" si="206">U28</f>
        <v>97</v>
      </c>
      <c r="V97" s="869" t="str">
        <f t="shared" si="206"/>
        <v>Smarty Plants</v>
      </c>
      <c r="W97" s="864">
        <f>IF($U97="","",SUMPRODUCT(--(Lineups!$AG$4:$AG$41=$U97),--(Lineups!$AB$4:$AB$41=""),Lineups!$W$4:$W$41)+SUMPRODUCT(--(Lineups!$AA$5:$AA$42="SP*"),--(Lineups!$AG$4:$AG$41=$U97),--(Lineups!$AB$4:$AB$41=""),Lineups!$W$5:$W$42))</f>
        <v>0</v>
      </c>
      <c r="X97" s="40"/>
      <c r="Y97" s="862">
        <f>IF($U97="","",SUMPRODUCT(--(Lineups!$AG$4:$AG$41=$U97),--(Lineups!$AB$4:$AB$41="X"),Lineups!$W$4:$W$41)+SUMPRODUCT(--(Lineups!$AA$5:$AA$42="SP*"),--(Lineups!$AG$4:$AG$41=$U97),--(Lineups!$AB$4:$AB$41="X"),Lineups!$W$5:$W$42))</f>
        <v>0</v>
      </c>
      <c r="Z97" s="862">
        <f>IF($U97="","",SUMPRODUCT(--(Lineups!$AK$4:$AK$41=$U97),Lineups!$W$4:$W$41) + SUMPRODUCT(--(Lineups!$AA$5:$AA$42="SP*"),--(Lineups!$AK$4:$AK$41=$U97),Lineups!$W$5:$W$42))</f>
        <v>8</v>
      </c>
      <c r="AA97" s="862">
        <f>IF($U97="","",SUMPRODUCT(--(Lineups!$AO$4:$AO$41=$U97),Lineups!$W$4:$W$41) + SUMPRODUCT(--(Lineups!$AA$5:$AA$42="SP*"),--(Lineups!$AO$4:$AO$41=$U97),Lineups!$W$5:$W$42))</f>
        <v>20</v>
      </c>
      <c r="AB97" s="862">
        <f>IF($U97="","",SUMPRODUCT(--(Lineups!$AS$4:$AS$41=$U97),Lineups!$W$4:$W$41) + SUMPRODUCT(--(Lineups!$AA$5:$AA$42="SP*"),--(Lineups!$AS$4:$AS$41=$U97),Lineups!$W$5:$W$42))</f>
        <v>6</v>
      </c>
      <c r="AC97" s="864">
        <f t="shared" si="168"/>
        <v>34</v>
      </c>
      <c r="AD97" s="40"/>
      <c r="AE97" s="864">
        <f t="shared" si="169"/>
        <v>34</v>
      </c>
      <c r="AF97" s="40"/>
      <c r="AG97" s="40"/>
      <c r="AH97" s="864">
        <f>IF($U97="","",SUMPRODUCT(--(Lineups!$AC$4:$AC$41=$U97),Lineups!$W$4:$W$41) + SUMPRODUCT(--(Lineups!$AA$5:$AA$42="SP*"),--(Lineups!$AC$4:$AC$41=$U97),Lineups!$W$5:$W$42))</f>
        <v>0</v>
      </c>
      <c r="AI97" s="40"/>
      <c r="AJ97" s="864">
        <f t="shared" si="170"/>
        <v>34</v>
      </c>
      <c r="AK97" s="40"/>
    </row>
    <row r="98" ht="13.5" customHeight="1">
      <c r="A98" s="5"/>
      <c r="B98" s="40"/>
      <c r="C98" s="40"/>
      <c r="D98" s="40"/>
      <c r="E98" s="40"/>
      <c r="F98" s="40"/>
      <c r="G98" s="40"/>
      <c r="H98" s="40"/>
      <c r="I98" s="40"/>
      <c r="J98" s="40"/>
      <c r="K98" s="40"/>
      <c r="L98" s="40"/>
      <c r="M98" s="40"/>
      <c r="N98" s="40"/>
      <c r="O98" s="40"/>
      <c r="P98" s="40"/>
      <c r="Q98" s="40"/>
      <c r="R98" s="40"/>
      <c r="S98" s="40"/>
      <c r="T98" s="5"/>
      <c r="U98" s="40"/>
      <c r="V98" s="40"/>
      <c r="W98" s="40"/>
      <c r="X98" s="40"/>
      <c r="Y98" s="40"/>
      <c r="Z98" s="40"/>
      <c r="AA98" s="40"/>
      <c r="AB98" s="40"/>
      <c r="AC98" s="40"/>
      <c r="AD98" s="40"/>
      <c r="AE98" s="40"/>
      <c r="AF98" s="40"/>
      <c r="AG98" s="40"/>
      <c r="AH98" s="40"/>
      <c r="AI98" s="40"/>
      <c r="AJ98" s="40"/>
      <c r="AK98" s="40"/>
    </row>
    <row r="99" ht="13.5" customHeight="1">
      <c r="A99" s="5"/>
      <c r="B99" s="40"/>
      <c r="C99" s="40"/>
      <c r="D99" s="40"/>
      <c r="E99" s="40"/>
      <c r="F99" s="40"/>
      <c r="G99" s="40"/>
      <c r="H99" s="40"/>
      <c r="I99" s="40"/>
      <c r="J99" s="40"/>
      <c r="K99" s="40"/>
      <c r="L99" s="40"/>
      <c r="M99" s="40"/>
      <c r="N99" s="40"/>
      <c r="O99" s="40"/>
      <c r="P99" s="40"/>
      <c r="Q99" s="40"/>
      <c r="R99" s="40"/>
      <c r="S99" s="40"/>
      <c r="T99" s="5"/>
      <c r="U99" s="40"/>
      <c r="V99" s="40"/>
      <c r="W99" s="40"/>
      <c r="X99" s="40"/>
      <c r="Y99" s="40"/>
      <c r="Z99" s="40"/>
      <c r="AA99" s="40"/>
      <c r="AB99" s="40"/>
      <c r="AC99" s="40"/>
      <c r="AD99" s="40"/>
      <c r="AE99" s="40"/>
      <c r="AF99" s="40"/>
      <c r="AG99" s="40"/>
      <c r="AH99" s="40"/>
      <c r="AI99" s="40"/>
      <c r="AJ99" s="40"/>
      <c r="AK99" s="40"/>
    </row>
    <row r="100" ht="13.5" customHeight="1">
      <c r="A100" s="5"/>
      <c r="B100" s="40"/>
      <c r="C100" s="40"/>
      <c r="D100" s="40"/>
      <c r="E100" s="40"/>
      <c r="F100" s="40"/>
      <c r="G100" s="40"/>
      <c r="H100" s="40"/>
      <c r="I100" s="40"/>
      <c r="J100" s="40"/>
      <c r="K100" s="40"/>
      <c r="L100" s="40"/>
      <c r="M100" s="40"/>
      <c r="N100" s="40"/>
      <c r="O100" s="40"/>
      <c r="P100" s="40"/>
      <c r="Q100" s="40"/>
      <c r="R100" s="40"/>
      <c r="S100" s="40"/>
      <c r="T100" s="5"/>
      <c r="U100" s="40"/>
      <c r="V100" s="40"/>
      <c r="W100" s="40"/>
      <c r="X100" s="40"/>
      <c r="Y100" s="40"/>
      <c r="Z100" s="40"/>
      <c r="AA100" s="40"/>
      <c r="AB100" s="40"/>
      <c r="AC100" s="40"/>
      <c r="AD100" s="40"/>
      <c r="AE100" s="40"/>
      <c r="AF100" s="40"/>
      <c r="AG100" s="40"/>
      <c r="AH100" s="40"/>
      <c r="AI100" s="40"/>
      <c r="AJ100" s="40"/>
      <c r="AK100" s="40"/>
    </row>
    <row r="101" ht="13.5" customHeight="1">
      <c r="A101" s="5"/>
      <c r="B101" s="40"/>
      <c r="C101" s="518" t="s">
        <v>140</v>
      </c>
      <c r="D101" s="40"/>
      <c r="E101" s="40"/>
      <c r="F101" s="40"/>
      <c r="G101" s="40"/>
      <c r="H101" s="40"/>
      <c r="I101" s="40"/>
      <c r="J101" s="40"/>
      <c r="K101" s="40"/>
      <c r="L101" s="40"/>
      <c r="M101" s="40"/>
      <c r="N101" s="40"/>
      <c r="O101" s="40"/>
      <c r="P101" s="40"/>
      <c r="Q101" s="40"/>
      <c r="R101" s="40"/>
      <c r="S101" s="40"/>
      <c r="T101" s="5"/>
      <c r="U101" s="40"/>
      <c r="V101" s="518" t="s">
        <v>140</v>
      </c>
      <c r="W101" s="40"/>
      <c r="X101" s="40"/>
      <c r="Y101" s="40"/>
      <c r="Z101" s="40"/>
      <c r="AA101" s="40"/>
      <c r="AB101" s="40"/>
      <c r="AC101" s="40"/>
      <c r="AD101" s="40"/>
      <c r="AE101" s="40"/>
      <c r="AF101" s="40"/>
      <c r="AG101" s="40"/>
      <c r="AH101" s="40"/>
      <c r="AI101" s="40"/>
      <c r="AJ101" s="40"/>
      <c r="AK101" s="40"/>
    </row>
    <row r="102" ht="13.5" customHeight="1">
      <c r="A102" s="5"/>
      <c r="B102" s="40"/>
      <c r="C102" s="40" t="s">
        <v>422</v>
      </c>
      <c r="D102" s="40">
        <f>MAX(Score!A84,Score!T84)</f>
        <v>22</v>
      </c>
      <c r="E102" s="40"/>
      <c r="F102" s="40"/>
      <c r="G102" s="40"/>
      <c r="H102" s="40"/>
      <c r="I102" s="40"/>
      <c r="J102" s="40"/>
      <c r="K102" s="40"/>
      <c r="L102" s="40"/>
      <c r="M102" s="40"/>
      <c r="N102" s="40"/>
      <c r="O102" s="40"/>
      <c r="P102" s="40"/>
      <c r="Q102" s="40"/>
      <c r="R102" s="40"/>
      <c r="S102" s="40"/>
      <c r="T102" s="5"/>
      <c r="U102" s="40"/>
      <c r="V102" s="40" t="s">
        <v>422</v>
      </c>
      <c r="W102" s="40">
        <f>D102</f>
        <v>22</v>
      </c>
      <c r="X102" s="40"/>
      <c r="Y102" s="40"/>
      <c r="Z102" s="40"/>
      <c r="AA102" s="40"/>
      <c r="AB102" s="40"/>
      <c r="AC102" s="40"/>
      <c r="AD102" s="40"/>
      <c r="AE102" s="40"/>
      <c r="AF102" s="40"/>
      <c r="AG102" s="40"/>
      <c r="AH102" s="40"/>
      <c r="AI102" s="40"/>
      <c r="AJ102" s="40"/>
      <c r="AK102" s="40"/>
    </row>
    <row r="103" ht="13.5" customHeight="1">
      <c r="A103" s="5"/>
      <c r="B103" s="40"/>
      <c r="C103" s="40" t="s">
        <v>423</v>
      </c>
      <c r="D103" s="40">
        <f>SK!H164</f>
        <v>18</v>
      </c>
      <c r="E103" s="40"/>
      <c r="F103" s="40"/>
      <c r="G103" s="40"/>
      <c r="H103" s="40"/>
      <c r="I103" s="40"/>
      <c r="J103" s="40"/>
      <c r="K103" s="40"/>
      <c r="L103" s="40"/>
      <c r="M103" s="40"/>
      <c r="N103" s="40"/>
      <c r="O103" s="40"/>
      <c r="P103" s="40"/>
      <c r="Q103" s="40"/>
      <c r="R103" s="40"/>
      <c r="S103" s="40"/>
      <c r="T103" s="5"/>
      <c r="U103" s="40"/>
      <c r="V103" s="40" t="s">
        <v>424</v>
      </c>
      <c r="W103" s="40">
        <f>SK!X164</f>
        <v>3</v>
      </c>
      <c r="X103" s="40"/>
      <c r="Y103" s="40"/>
      <c r="Z103" s="40"/>
      <c r="AA103" s="40"/>
      <c r="AB103" s="40"/>
      <c r="AC103" s="40"/>
      <c r="AD103" s="40"/>
      <c r="AE103" s="40"/>
      <c r="AF103" s="40"/>
      <c r="AG103" s="40"/>
      <c r="AH103" s="40"/>
      <c r="AI103" s="40"/>
      <c r="AJ103" s="40"/>
      <c r="AK103" s="40"/>
    </row>
    <row r="104" ht="13.5" customHeight="1">
      <c r="A104" s="5"/>
      <c r="B104" s="40"/>
      <c r="C104" s="40" t="s">
        <v>425</v>
      </c>
      <c r="D104" s="40">
        <f>COUNTIF(Q108:Q127,"&gt;0")</f>
        <v>12</v>
      </c>
      <c r="E104" s="40"/>
      <c r="F104" s="40"/>
      <c r="G104" s="40"/>
      <c r="H104" s="40"/>
      <c r="I104" s="40"/>
      <c r="J104" s="40"/>
      <c r="K104" s="40"/>
      <c r="L104" s="40"/>
      <c r="M104" s="40"/>
      <c r="N104" s="40"/>
      <c r="O104" s="40"/>
      <c r="P104" s="40"/>
      <c r="Q104" s="40"/>
      <c r="R104" s="40"/>
      <c r="S104" s="40"/>
      <c r="T104" s="5"/>
      <c r="U104" s="40"/>
      <c r="V104" s="40" t="s">
        <v>426</v>
      </c>
      <c r="W104" s="40">
        <f>COUNTIF(AJ108:AJ127,"&gt;0")</f>
        <v>13</v>
      </c>
      <c r="X104" s="40"/>
      <c r="Y104" s="40"/>
      <c r="Z104" s="40"/>
      <c r="AA104" s="40"/>
      <c r="AB104" s="40"/>
      <c r="AC104" s="40"/>
      <c r="AD104" s="40"/>
      <c r="AE104" s="40"/>
      <c r="AF104" s="40"/>
      <c r="AG104" s="40"/>
      <c r="AH104" s="40"/>
      <c r="AI104" s="40"/>
      <c r="AJ104" s="40"/>
      <c r="AK104" s="40"/>
    </row>
    <row r="105" ht="13.5" customHeight="1">
      <c r="A105" s="5"/>
      <c r="B105" s="40"/>
      <c r="C105" s="40"/>
      <c r="D105" s="40"/>
      <c r="E105" s="40"/>
      <c r="F105" s="40"/>
      <c r="G105" s="40"/>
      <c r="H105" s="40"/>
      <c r="I105" s="40"/>
      <c r="J105" s="40"/>
      <c r="K105" s="40"/>
      <c r="L105" s="40"/>
      <c r="M105" s="40"/>
      <c r="N105" s="40"/>
      <c r="O105" s="40"/>
      <c r="P105" s="40"/>
      <c r="Q105" s="40"/>
      <c r="R105" s="40"/>
      <c r="S105" s="40"/>
      <c r="T105" s="5"/>
      <c r="U105" s="40"/>
      <c r="V105" s="40"/>
      <c r="W105" s="40"/>
      <c r="X105" s="40"/>
      <c r="Y105" s="40"/>
      <c r="Z105" s="40"/>
      <c r="AA105" s="40"/>
      <c r="AB105" s="40"/>
      <c r="AC105" s="40"/>
      <c r="AD105" s="40"/>
      <c r="AE105" s="40"/>
      <c r="AF105" s="40"/>
      <c r="AG105" s="40"/>
      <c r="AH105" s="40"/>
      <c r="AI105" s="40"/>
      <c r="AJ105" s="40"/>
      <c r="AK105" s="40"/>
    </row>
    <row r="106" ht="13.5" customHeight="1">
      <c r="A106" s="854" t="s">
        <v>427</v>
      </c>
      <c r="B106" s="8"/>
      <c r="C106" s="8"/>
      <c r="D106" s="855"/>
      <c r="E106" s="855"/>
      <c r="F106" s="855"/>
      <c r="G106" s="855"/>
      <c r="H106" s="855"/>
      <c r="I106" s="855"/>
      <c r="J106" s="855"/>
      <c r="K106" s="855"/>
      <c r="L106" s="855"/>
      <c r="M106" s="855"/>
      <c r="N106" s="855"/>
      <c r="O106" s="855"/>
      <c r="P106" s="855"/>
      <c r="Q106" s="855"/>
      <c r="R106" s="855"/>
      <c r="S106" s="40"/>
      <c r="T106" s="854" t="s">
        <v>427</v>
      </c>
      <c r="U106" s="8"/>
      <c r="V106" s="8"/>
      <c r="W106" s="855"/>
      <c r="X106" s="855"/>
      <c r="Y106" s="855"/>
      <c r="Z106" s="855"/>
      <c r="AA106" s="855"/>
      <c r="AB106" s="855"/>
      <c r="AC106" s="855"/>
      <c r="AD106" s="855"/>
      <c r="AE106" s="855"/>
      <c r="AF106" s="855"/>
      <c r="AG106" s="855"/>
      <c r="AH106" s="855"/>
      <c r="AI106" s="855"/>
      <c r="AJ106" s="855"/>
      <c r="AK106" s="855"/>
    </row>
    <row r="107" ht="13.5" customHeight="1">
      <c r="A107" s="856">
        <v>0.0</v>
      </c>
      <c r="B107" s="856" t="s">
        <v>428</v>
      </c>
      <c r="C107" s="856" t="s">
        <v>429</v>
      </c>
      <c r="D107" s="856" t="s">
        <v>286</v>
      </c>
      <c r="E107" s="857" t="s">
        <v>430</v>
      </c>
      <c r="F107" s="858" t="s">
        <v>287</v>
      </c>
      <c r="G107" s="858" t="s">
        <v>287</v>
      </c>
      <c r="H107" s="858" t="s">
        <v>287</v>
      </c>
      <c r="I107" s="858" t="s">
        <v>287</v>
      </c>
      <c r="J107" s="856" t="s">
        <v>431</v>
      </c>
      <c r="K107" s="857" t="s">
        <v>432</v>
      </c>
      <c r="L107" s="856" t="s">
        <v>433</v>
      </c>
      <c r="M107" s="857" t="s">
        <v>434</v>
      </c>
      <c r="N107" s="859" t="s">
        <v>435</v>
      </c>
      <c r="O107" s="856" t="s">
        <v>284</v>
      </c>
      <c r="P107" s="857" t="s">
        <v>436</v>
      </c>
      <c r="Q107" s="856" t="s">
        <v>402</v>
      </c>
      <c r="R107" s="857" t="s">
        <v>437</v>
      </c>
      <c r="S107" s="5"/>
      <c r="T107" s="856">
        <v>0.0</v>
      </c>
      <c r="U107" s="856" t="s">
        <v>428</v>
      </c>
      <c r="V107" s="856" t="s">
        <v>429</v>
      </c>
      <c r="W107" s="856" t="s">
        <v>286</v>
      </c>
      <c r="X107" s="857" t="s">
        <v>430</v>
      </c>
      <c r="Y107" s="858" t="s">
        <v>287</v>
      </c>
      <c r="Z107" s="858" t="s">
        <v>287</v>
      </c>
      <c r="AA107" s="858" t="s">
        <v>287</v>
      </c>
      <c r="AB107" s="858" t="s">
        <v>287</v>
      </c>
      <c r="AC107" s="856" t="s">
        <v>431</v>
      </c>
      <c r="AD107" s="857" t="s">
        <v>432</v>
      </c>
      <c r="AE107" s="856" t="s">
        <v>433</v>
      </c>
      <c r="AF107" s="857" t="s">
        <v>434</v>
      </c>
      <c r="AG107" s="859" t="s">
        <v>435</v>
      </c>
      <c r="AH107" s="856" t="s">
        <v>284</v>
      </c>
      <c r="AI107" s="857" t="s">
        <v>436</v>
      </c>
      <c r="AJ107" s="856" t="s">
        <v>402</v>
      </c>
      <c r="AK107" s="857" t="s">
        <v>437</v>
      </c>
    </row>
    <row r="108" ht="13.5" customHeight="1">
      <c r="A108" s="5">
        <f t="shared" ref="A108:A127" si="209">A107+1</f>
        <v>1</v>
      </c>
      <c r="B108" s="860" t="str">
        <f t="shared" ref="B108:C108" si="207">B9</f>
        <v>112*</v>
      </c>
      <c r="C108" s="860" t="str">
        <f t="shared" si="207"/>
        <v>Whoopsie Daisy</v>
      </c>
      <c r="D108" s="40">
        <f>IF($B108="","",SUMPRODUCT(--(Lineups!G$46:G$83=$B108),--(Lineups!B$46:B$83="")))</f>
        <v>0</v>
      </c>
      <c r="E108" s="861">
        <f t="shared" ref="E108:E127" si="211">IF($B108="","",IF($D$102=0,"",D108/$D$102))</f>
        <v>0</v>
      </c>
      <c r="F108" s="862">
        <f>IF($B108="","",SUMPRODUCT(--(Lineups!G$46:G$83=$B108),--(Lineups!B$46:B$83="X")))</f>
        <v>0</v>
      </c>
      <c r="G108" s="862">
        <f>IF($B108="","",SUMPRODUCT(--(Lineups!K$46:K$83=$B108),--(Lineups!A$46:A$83&lt;&gt;"SP")))</f>
        <v>0</v>
      </c>
      <c r="H108" s="862">
        <f>IF($B108="","",SUMPRODUCT(--(Lineups!O$46:O$83=$B108),--(Lineups!A$46:A$83&lt;&gt;"SP")))</f>
        <v>0</v>
      </c>
      <c r="I108" s="862">
        <f>IF($B108="","",SUMPRODUCT(--(Lineups!S$46:S$83=$B108),--(Lineups!A$46:A$83&lt;&gt;"SP")))</f>
        <v>0</v>
      </c>
      <c r="J108" s="40">
        <f t="shared" ref="J108:J127" si="212">IF(B108="","",SUM(F108:I108))</f>
        <v>0</v>
      </c>
      <c r="K108" s="861">
        <f t="shared" ref="K108:K127" si="213">IF($B108="","",IF($D$102=0,"",J108/$D$102))</f>
        <v>0</v>
      </c>
      <c r="L108" s="40">
        <f t="shared" ref="L108:L127" si="214">IF(B108="","",SUM(D108,J108))</f>
        <v>0</v>
      </c>
      <c r="M108" s="861">
        <f t="shared" ref="M108:M127" si="215">IF($B108="","",IF($D$102=0,"",L108/$D$102))</f>
        <v>0</v>
      </c>
      <c r="N108" s="863" t="str">
        <f>IF(B108="","",IF(OR(SK!E173="",SK!E173=0),"",SK!H173))</f>
        <v/>
      </c>
      <c r="O108" s="40">
        <f>IF($B108="","",SUMPRODUCT(--(Lineups!C$46:C$83=$B108)))</f>
        <v>0</v>
      </c>
      <c r="P108" s="861">
        <f t="shared" ref="P108:P127" si="216">IF($B108="","",IF($D$102=0,"",O108/$D$102))</f>
        <v>0</v>
      </c>
      <c r="Q108" s="40">
        <f t="shared" ref="Q108:Q127" si="217">IF(B108="","",SUM(L108,O108))</f>
        <v>0</v>
      </c>
      <c r="R108" s="861">
        <f t="shared" ref="R108:R127" si="218">IF($B108="","",IF($D$102=0,"",Q108/$D$102))</f>
        <v>0</v>
      </c>
      <c r="S108" s="40"/>
      <c r="T108" s="5">
        <f t="shared" ref="T108:T127" si="219">T107+1</f>
        <v>1</v>
      </c>
      <c r="U108" s="860" t="str">
        <f t="shared" ref="U108:V108" si="208">U9</f>
        <v>10</v>
      </c>
      <c r="V108" s="860" t="str">
        <f t="shared" si="208"/>
        <v>J. Sandin</v>
      </c>
      <c r="W108" s="40">
        <f>IF($U108="","",SUMPRODUCT(--(Lineups!AG$46:AG$83=$U108),--(Lineups!AB$46:AB$83="")))</f>
        <v>11</v>
      </c>
      <c r="X108" s="861">
        <f t="shared" ref="X108:X127" si="221">IF($U108="","",IF($W$102=0,"",W108/$W$102))</f>
        <v>0.5</v>
      </c>
      <c r="Y108" s="862">
        <f>IF($U108="","",SUMPRODUCT(--(Lineups!AG$46:AG$83=$U108),--(Lineups!AB$46:AB$83="X")))</f>
        <v>0</v>
      </c>
      <c r="Z108" s="862">
        <f>IF($U108="","",SUMPRODUCT(--(Lineups!AK$46:AK$83=$U108),--(Lineups!AA$46:AA$83&lt;&gt;"SP")))</f>
        <v>0</v>
      </c>
      <c r="AA108" s="862">
        <f>IF($U108="","",SUMPRODUCT(--(Lineups!AO$46:AO$83=$U108),--(Lineups!AA$46:AA$83&lt;&gt;"SP")))</f>
        <v>1</v>
      </c>
      <c r="AB108" s="862">
        <f>IF($U108="","",SUMPRODUCT(--(Lineups!AS$46:AS$83=$U108),--(Lineups!AA$46:AA$83&lt;&gt;"SP")))</f>
        <v>0</v>
      </c>
      <c r="AC108" s="40">
        <f t="shared" ref="AC108:AC127" si="222">IF(U108="","",SUM(Y108:AB108))</f>
        <v>1</v>
      </c>
      <c r="AD108" s="861">
        <f t="shared" ref="AD108:AD127" si="223">IF($U108="","",IF($W$102=0,"",AC108/$W$102))</f>
        <v>0.04545454545</v>
      </c>
      <c r="AE108" s="40">
        <f t="shared" ref="AE108:AE127" si="224">IF(U108="","",SUM(W108,AC108))</f>
        <v>12</v>
      </c>
      <c r="AF108" s="861">
        <f t="shared" ref="AF108:AF127" si="225">IF($U108="","",IF($W$102=0,"",AE108/$W$102))</f>
        <v>0.5454545455</v>
      </c>
      <c r="AG108" s="863">
        <f>IF(U108="","",IF(OR(SK!U173="",SK!U173=0),"",SK!X173))</f>
        <v>0</v>
      </c>
      <c r="AH108" s="40">
        <f>IF($U108="","",SUMPRODUCT(--(Lineups!AC$46:AC$83=$U108)))</f>
        <v>1</v>
      </c>
      <c r="AI108" s="861">
        <f t="shared" ref="AI108:AI127" si="226">IF($U108="","",IF($W$102=0,"",AH108/$W$102))</f>
        <v>0.04545454545</v>
      </c>
      <c r="AJ108" s="40">
        <f t="shared" ref="AJ108:AJ127" si="227">IF(U108="","",SUM(AE108,AH108))</f>
        <v>13</v>
      </c>
      <c r="AK108" s="861">
        <f t="shared" ref="AK108:AK127" si="228">IF($U108="","",IF($W$102=0,"",AJ108/$W$102))</f>
        <v>0.5909090909</v>
      </c>
    </row>
    <row r="109" ht="13.5" customHeight="1">
      <c r="A109" s="864">
        <f t="shared" si="209"/>
        <v>2</v>
      </c>
      <c r="B109" s="865" t="str">
        <f t="shared" ref="B109:C109" si="210">B10</f>
        <v>1128</v>
      </c>
      <c r="C109" s="865" t="str">
        <f t="shared" si="210"/>
        <v>Poysenberry Pie</v>
      </c>
      <c r="D109" s="866">
        <f>IF($B109="","",SUMPRODUCT(--(Lineups!G$46:G$83=$B109),--(Lineups!B$46:B$83="")))</f>
        <v>11</v>
      </c>
      <c r="E109" s="867">
        <f t="shared" si="211"/>
        <v>0.5</v>
      </c>
      <c r="F109" s="862">
        <f>IF($B109="","",SUMPRODUCT(--(Lineups!G$46:G$83=$B109),--(Lineups!B$46:B$83="X")))</f>
        <v>0</v>
      </c>
      <c r="G109" s="862">
        <f>IF($B109="","",SUMPRODUCT(--(Lineups!K$46:K$83=$B109),--(Lineups!A$46:A$83&lt;&gt;"SP")))</f>
        <v>0</v>
      </c>
      <c r="H109" s="862">
        <f>IF($B109="","",SUMPRODUCT(--(Lineups!O$46:O$83=$B109),--(Lineups!A$46:A$83&lt;&gt;"SP")))</f>
        <v>0</v>
      </c>
      <c r="I109" s="862">
        <f>IF($B109="","",SUMPRODUCT(--(Lineups!S$46:S$83=$B109),--(Lineups!A$46:A$83&lt;&gt;"SP")))</f>
        <v>0</v>
      </c>
      <c r="J109" s="866">
        <f t="shared" si="212"/>
        <v>0</v>
      </c>
      <c r="K109" s="867">
        <f t="shared" si="213"/>
        <v>0</v>
      </c>
      <c r="L109" s="866">
        <f t="shared" si="214"/>
        <v>11</v>
      </c>
      <c r="M109" s="867">
        <f t="shared" si="215"/>
        <v>0.5</v>
      </c>
      <c r="N109" s="868" t="str">
        <f>IF(B109="","",IF(OR(SK!E176="",SK!E176=0),"",SK!H176))</f>
        <v/>
      </c>
      <c r="O109" s="866">
        <f>IF($B109="","",SUMPRODUCT(--(Lineups!C$46:C$83=$B109)))</f>
        <v>0</v>
      </c>
      <c r="P109" s="867">
        <f t="shared" si="216"/>
        <v>0</v>
      </c>
      <c r="Q109" s="866">
        <f t="shared" si="217"/>
        <v>11</v>
      </c>
      <c r="R109" s="867">
        <f t="shared" si="218"/>
        <v>0.5</v>
      </c>
      <c r="S109" s="40"/>
      <c r="T109" s="864">
        <f t="shared" si="219"/>
        <v>2</v>
      </c>
      <c r="U109" s="865" t="str">
        <f t="shared" ref="U109:V109" si="220">U10</f>
        <v>125</v>
      </c>
      <c r="V109" s="865" t="str">
        <f t="shared" si="220"/>
        <v>Murder by Proxy</v>
      </c>
      <c r="W109" s="866">
        <f>IF($U109="","",SUMPRODUCT(--(Lineups!AG$46:AG$83=$U109),--(Lineups!AB$46:AB$83="")))</f>
        <v>0</v>
      </c>
      <c r="X109" s="867">
        <f t="shared" si="221"/>
        <v>0</v>
      </c>
      <c r="Y109" s="862">
        <f>IF($U109="","",SUMPRODUCT(--(Lineups!AG$46:AG$83=$U109),--(Lineups!AB$46:AB$83="X")))</f>
        <v>0</v>
      </c>
      <c r="Z109" s="862">
        <f>IF($U109="","",SUMPRODUCT(--(Lineups!AK$46:AK$83=$U109),--(Lineups!AA$46:AA$83&lt;&gt;"SP")))</f>
        <v>5</v>
      </c>
      <c r="AA109" s="862">
        <f>IF($U109="","",SUMPRODUCT(--(Lineups!AO$46:AO$83=$U109),--(Lineups!AA$46:AA$83&lt;&gt;"SP")))</f>
        <v>3</v>
      </c>
      <c r="AB109" s="862">
        <f>IF($U109="","",SUMPRODUCT(--(Lineups!AS$46:AS$83=$U109),--(Lineups!AA$46:AA$83&lt;&gt;"SP")))</f>
        <v>1</v>
      </c>
      <c r="AC109" s="866">
        <f t="shared" si="222"/>
        <v>9</v>
      </c>
      <c r="AD109" s="867">
        <f t="shared" si="223"/>
        <v>0.4090909091</v>
      </c>
      <c r="AE109" s="866">
        <f t="shared" si="224"/>
        <v>9</v>
      </c>
      <c r="AF109" s="867">
        <f t="shared" si="225"/>
        <v>0.4090909091</v>
      </c>
      <c r="AG109" s="868" t="str">
        <f>IF(U109="","",IF(OR(SK!U176="",SK!U176=0),"",SK!X176))</f>
        <v/>
      </c>
      <c r="AH109" s="866">
        <f>IF($U109="","",SUMPRODUCT(--(Lineups!AC$46:AC$83=$U109)))</f>
        <v>0</v>
      </c>
      <c r="AI109" s="867">
        <f t="shared" si="226"/>
        <v>0</v>
      </c>
      <c r="AJ109" s="866">
        <f t="shared" si="227"/>
        <v>9</v>
      </c>
      <c r="AK109" s="867">
        <f t="shared" si="228"/>
        <v>0.4090909091</v>
      </c>
    </row>
    <row r="110" ht="13.5" customHeight="1">
      <c r="A110" s="5">
        <f t="shared" si="209"/>
        <v>3</v>
      </c>
      <c r="B110" s="860" t="str">
        <f t="shared" ref="B110:C110" si="229">B11</f>
        <v>14</v>
      </c>
      <c r="C110" s="860" t="str">
        <f t="shared" si="229"/>
        <v>Bri Zuss</v>
      </c>
      <c r="D110" s="40">
        <f>IF($B110="","",SUMPRODUCT(--(Lineups!G$46:G$83=$B110),--(Lineups!B$46:B$83="")))</f>
        <v>0</v>
      </c>
      <c r="E110" s="861">
        <f t="shared" si="211"/>
        <v>0</v>
      </c>
      <c r="F110" s="862">
        <f>IF($B110="","",SUMPRODUCT(--(Lineups!G$46:G$83=$B110),--(Lineups!B$46:B$83="X")))</f>
        <v>0</v>
      </c>
      <c r="G110" s="862">
        <f>IF($B110="","",SUMPRODUCT(--(Lineups!K$46:K$83=$B110),--(Lineups!A$46:A$83&lt;&gt;"SP")))</f>
        <v>0</v>
      </c>
      <c r="H110" s="862">
        <f>IF($B110="","",SUMPRODUCT(--(Lineups!O$46:O$83=$B110),--(Lineups!A$46:A$83&lt;&gt;"SP")))</f>
        <v>0</v>
      </c>
      <c r="I110" s="862">
        <f>IF($B110="","",SUMPRODUCT(--(Lineups!S$46:S$83=$B110),--(Lineups!A$46:A$83&lt;&gt;"SP")))</f>
        <v>0</v>
      </c>
      <c r="J110" s="40">
        <f t="shared" si="212"/>
        <v>0</v>
      </c>
      <c r="K110" s="861">
        <f t="shared" si="213"/>
        <v>0</v>
      </c>
      <c r="L110" s="40">
        <f t="shared" si="214"/>
        <v>0</v>
      </c>
      <c r="M110" s="861">
        <f t="shared" si="215"/>
        <v>0</v>
      </c>
      <c r="N110" s="863">
        <f>IF(B110="","",IF(OR(SK!E179="",SK!E179=0),"",SK!H179))</f>
        <v>4</v>
      </c>
      <c r="O110" s="40">
        <f>IF($B110="","",SUMPRODUCT(--(Lineups!C$46:C$83=$B110)))</f>
        <v>5</v>
      </c>
      <c r="P110" s="861">
        <f t="shared" si="216"/>
        <v>0.2272727273</v>
      </c>
      <c r="Q110" s="40">
        <f t="shared" si="217"/>
        <v>5</v>
      </c>
      <c r="R110" s="861">
        <f t="shared" si="218"/>
        <v>0.2272727273</v>
      </c>
      <c r="S110" s="40"/>
      <c r="T110" s="5">
        <f t="shared" si="219"/>
        <v>3</v>
      </c>
      <c r="U110" s="860" t="str">
        <f t="shared" ref="U110:V110" si="230">U11</f>
        <v>14</v>
      </c>
      <c r="V110" s="860" t="str">
        <f t="shared" si="230"/>
        <v>Sonnet Boom</v>
      </c>
      <c r="W110" s="40">
        <f>IF($U110="","",SUMPRODUCT(--(Lineups!AG$46:AG$83=$U110),--(Lineups!AB$46:AB$83="")))</f>
        <v>0</v>
      </c>
      <c r="X110" s="861">
        <f t="shared" si="221"/>
        <v>0</v>
      </c>
      <c r="Y110" s="862">
        <f>IF($U110="","",SUMPRODUCT(--(Lineups!AG$46:AG$83=$U110),--(Lineups!AB$46:AB$83="X")))</f>
        <v>1</v>
      </c>
      <c r="Z110" s="862">
        <f>IF($U110="","",SUMPRODUCT(--(Lineups!AK$46:AK$83=$U110),--(Lineups!AA$46:AA$83&lt;&gt;"SP")))</f>
        <v>0</v>
      </c>
      <c r="AA110" s="862">
        <f>IF($U110="","",SUMPRODUCT(--(Lineups!AO$46:AO$83=$U110),--(Lineups!AA$46:AA$83&lt;&gt;"SP")))</f>
        <v>0</v>
      </c>
      <c r="AB110" s="862">
        <f>IF($U110="","",SUMPRODUCT(--(Lineups!AS$46:AS$83=$U110),--(Lineups!AA$46:AA$83&lt;&gt;"SP")))</f>
        <v>0</v>
      </c>
      <c r="AC110" s="40">
        <f t="shared" si="222"/>
        <v>1</v>
      </c>
      <c r="AD110" s="861">
        <f t="shared" si="223"/>
        <v>0.04545454545</v>
      </c>
      <c r="AE110" s="40">
        <f t="shared" si="224"/>
        <v>1</v>
      </c>
      <c r="AF110" s="861">
        <f t="shared" si="225"/>
        <v>0.04545454545</v>
      </c>
      <c r="AG110" s="863">
        <f>IF(U110="","",IF(OR(SK!U179="",SK!U179=0),"",SK!X179))</f>
        <v>2</v>
      </c>
      <c r="AH110" s="40">
        <f>IF($U110="","",SUMPRODUCT(--(Lineups!AC$46:AC$83=$U110)))</f>
        <v>7</v>
      </c>
      <c r="AI110" s="861">
        <f t="shared" si="226"/>
        <v>0.3181818182</v>
      </c>
      <c r="AJ110" s="40">
        <f t="shared" si="227"/>
        <v>8</v>
      </c>
      <c r="AK110" s="861">
        <f t="shared" si="228"/>
        <v>0.3636363636</v>
      </c>
    </row>
    <row r="111" ht="13.5" customHeight="1">
      <c r="A111" s="864">
        <f t="shared" si="209"/>
        <v>4</v>
      </c>
      <c r="B111" s="865" t="str">
        <f t="shared" ref="B111:C111" si="231">B12</f>
        <v>1618</v>
      </c>
      <c r="C111" s="865" t="str">
        <f t="shared" si="231"/>
        <v>Sintripetal Force</v>
      </c>
      <c r="D111" s="866">
        <f>IF($B111="","",SUMPRODUCT(--(Lineups!G$46:G$83=$B111),--(Lineups!B$46:B$83="")))</f>
        <v>0</v>
      </c>
      <c r="E111" s="867">
        <f t="shared" si="211"/>
        <v>0</v>
      </c>
      <c r="F111" s="862">
        <f>IF($B111="","",SUMPRODUCT(--(Lineups!G$46:G$83=$B111),--(Lineups!B$46:B$83="X")))</f>
        <v>0</v>
      </c>
      <c r="G111" s="862">
        <f>IF($B111="","",SUMPRODUCT(--(Lineups!K$46:K$83=$B111),--(Lineups!A$46:A$83&lt;&gt;"SP")))</f>
        <v>0</v>
      </c>
      <c r="H111" s="862">
        <f>IF($B111="","",SUMPRODUCT(--(Lineups!O$46:O$83=$B111),--(Lineups!A$46:A$83&lt;&gt;"SP")))</f>
        <v>0</v>
      </c>
      <c r="I111" s="862">
        <f>IF($B111="","",SUMPRODUCT(--(Lineups!S$46:S$83=$B111),--(Lineups!A$46:A$83&lt;&gt;"SP")))</f>
        <v>0</v>
      </c>
      <c r="J111" s="866">
        <f t="shared" si="212"/>
        <v>0</v>
      </c>
      <c r="K111" s="867">
        <f t="shared" si="213"/>
        <v>0</v>
      </c>
      <c r="L111" s="866">
        <f t="shared" si="214"/>
        <v>0</v>
      </c>
      <c r="M111" s="867">
        <f t="shared" si="215"/>
        <v>0</v>
      </c>
      <c r="N111" s="868">
        <f>IF(B111="","",IF(OR(SK!E182="",SK!E182=0),"",SK!H182))</f>
        <v>5</v>
      </c>
      <c r="O111" s="866">
        <f>IF($B111="","",SUMPRODUCT(--(Lineups!C$46:C$83=$B111)))</f>
        <v>6</v>
      </c>
      <c r="P111" s="867">
        <f t="shared" si="216"/>
        <v>0.2727272727</v>
      </c>
      <c r="Q111" s="866">
        <f t="shared" si="217"/>
        <v>6</v>
      </c>
      <c r="R111" s="867">
        <f t="shared" si="218"/>
        <v>0.2727272727</v>
      </c>
      <c r="S111" s="40"/>
      <c r="T111" s="864">
        <f t="shared" si="219"/>
        <v>4</v>
      </c>
      <c r="U111" s="865" t="str">
        <f t="shared" ref="U111:V111" si="232">U12</f>
        <v>15*</v>
      </c>
      <c r="V111" s="865" t="str">
        <f t="shared" si="232"/>
        <v>Cora Slain</v>
      </c>
      <c r="W111" s="866">
        <f>IF($U111="","",SUMPRODUCT(--(Lineups!AG$46:AG$83=$U111),--(Lineups!AB$46:AB$83="")))</f>
        <v>0</v>
      </c>
      <c r="X111" s="867">
        <f t="shared" si="221"/>
        <v>0</v>
      </c>
      <c r="Y111" s="862">
        <f>IF($U111="","",SUMPRODUCT(--(Lineups!AG$46:AG$83=$U111),--(Lineups!AB$46:AB$83="X")))</f>
        <v>0</v>
      </c>
      <c r="Z111" s="862">
        <f>IF($U111="","",SUMPRODUCT(--(Lineups!AK$46:AK$83=$U111),--(Lineups!AA$46:AA$83&lt;&gt;"SP")))</f>
        <v>0</v>
      </c>
      <c r="AA111" s="862">
        <f>IF($U111="","",SUMPRODUCT(--(Lineups!AO$46:AO$83=$U111),--(Lineups!AA$46:AA$83&lt;&gt;"SP")))</f>
        <v>0</v>
      </c>
      <c r="AB111" s="862">
        <f>IF($U111="","",SUMPRODUCT(--(Lineups!AS$46:AS$83=$U111),--(Lineups!AA$46:AA$83&lt;&gt;"SP")))</f>
        <v>0</v>
      </c>
      <c r="AC111" s="866">
        <f t="shared" si="222"/>
        <v>0</v>
      </c>
      <c r="AD111" s="867">
        <f t="shared" si="223"/>
        <v>0</v>
      </c>
      <c r="AE111" s="866">
        <f t="shared" si="224"/>
        <v>0</v>
      </c>
      <c r="AF111" s="867">
        <f t="shared" si="225"/>
        <v>0</v>
      </c>
      <c r="AG111" s="868" t="str">
        <f>IF(U111="","",IF(OR(SK!U182="",SK!U182=0),"",SK!X182))</f>
        <v/>
      </c>
      <c r="AH111" s="866">
        <f>IF($U111="","",SUMPRODUCT(--(Lineups!AC$46:AC$83=$U111)))</f>
        <v>0</v>
      </c>
      <c r="AI111" s="867">
        <f t="shared" si="226"/>
        <v>0</v>
      </c>
      <c r="AJ111" s="866">
        <f t="shared" si="227"/>
        <v>0</v>
      </c>
      <c r="AK111" s="867">
        <f t="shared" si="228"/>
        <v>0</v>
      </c>
    </row>
    <row r="112" ht="13.5" customHeight="1">
      <c r="A112" s="5">
        <f t="shared" si="209"/>
        <v>5</v>
      </c>
      <c r="B112" s="860" t="str">
        <f t="shared" ref="B112:C112" si="233">B13</f>
        <v>18</v>
      </c>
      <c r="C112" s="860" t="str">
        <f t="shared" si="233"/>
        <v>BooBoo</v>
      </c>
      <c r="D112" s="40">
        <f>IF($B112="","",SUMPRODUCT(--(Lineups!G$46:G$83=$B112),--(Lineups!B$46:B$83="")))</f>
        <v>0</v>
      </c>
      <c r="E112" s="861">
        <f t="shared" si="211"/>
        <v>0</v>
      </c>
      <c r="F112" s="862">
        <f>IF($B112="","",SUMPRODUCT(--(Lineups!G$46:G$83=$B112),--(Lineups!B$46:B$83="X")))</f>
        <v>0</v>
      </c>
      <c r="G112" s="862">
        <f>IF($B112="","",SUMPRODUCT(--(Lineups!K$46:K$83=$B112),--(Lineups!A$46:A$83&lt;&gt;"SP")))</f>
        <v>0</v>
      </c>
      <c r="H112" s="862">
        <f>IF($B112="","",SUMPRODUCT(--(Lineups!O$46:O$83=$B112),--(Lineups!A$46:A$83&lt;&gt;"SP")))</f>
        <v>0</v>
      </c>
      <c r="I112" s="862">
        <f>IF($B112="","",SUMPRODUCT(--(Lineups!S$46:S$83=$B112),--(Lineups!A$46:A$83&lt;&gt;"SP")))</f>
        <v>0</v>
      </c>
      <c r="J112" s="40">
        <f t="shared" si="212"/>
        <v>0</v>
      </c>
      <c r="K112" s="861">
        <f t="shared" si="213"/>
        <v>0</v>
      </c>
      <c r="L112" s="40">
        <f t="shared" si="214"/>
        <v>0</v>
      </c>
      <c r="M112" s="861">
        <f t="shared" si="215"/>
        <v>0</v>
      </c>
      <c r="N112" s="863" t="str">
        <f>IF(B112="","",IF(OR(SK!E185="",SK!E185=0),"",SK!H185))</f>
        <v/>
      </c>
      <c r="O112" s="40">
        <f>IF($B112="","",SUMPRODUCT(--(Lineups!C$46:C$83=$B112)))</f>
        <v>0</v>
      </c>
      <c r="P112" s="861">
        <f t="shared" si="216"/>
        <v>0</v>
      </c>
      <c r="Q112" s="40">
        <f t="shared" si="217"/>
        <v>0</v>
      </c>
      <c r="R112" s="861">
        <f t="shared" si="218"/>
        <v>0</v>
      </c>
      <c r="S112" s="40"/>
      <c r="T112" s="5">
        <f t="shared" si="219"/>
        <v>5</v>
      </c>
      <c r="U112" s="860" t="str">
        <f t="shared" ref="U112:V112" si="234">U13</f>
        <v>16*</v>
      </c>
      <c r="V112" s="860" t="str">
        <f t="shared" si="234"/>
        <v>Derive</v>
      </c>
      <c r="W112" s="40">
        <f>IF($U112="","",SUMPRODUCT(--(Lineups!AG$46:AG$83=$U112),--(Lineups!AB$46:AB$83="")))</f>
        <v>0</v>
      </c>
      <c r="X112" s="861">
        <f t="shared" si="221"/>
        <v>0</v>
      </c>
      <c r="Y112" s="862">
        <f>IF($U112="","",SUMPRODUCT(--(Lineups!AG$46:AG$83=$U112),--(Lineups!AB$46:AB$83="X")))</f>
        <v>0</v>
      </c>
      <c r="Z112" s="862">
        <f>IF($U112="","",SUMPRODUCT(--(Lineups!AK$46:AK$83=$U112),--(Lineups!AA$46:AA$83&lt;&gt;"SP")))</f>
        <v>0</v>
      </c>
      <c r="AA112" s="862">
        <f>IF($U112="","",SUMPRODUCT(--(Lineups!AO$46:AO$83=$U112),--(Lineups!AA$46:AA$83&lt;&gt;"SP")))</f>
        <v>0</v>
      </c>
      <c r="AB112" s="862">
        <f>IF($U112="","",SUMPRODUCT(--(Lineups!AS$46:AS$83=$U112),--(Lineups!AA$46:AA$83&lt;&gt;"SP")))</f>
        <v>0</v>
      </c>
      <c r="AC112" s="40">
        <f t="shared" si="222"/>
        <v>0</v>
      </c>
      <c r="AD112" s="861">
        <f t="shared" si="223"/>
        <v>0</v>
      </c>
      <c r="AE112" s="40">
        <f t="shared" si="224"/>
        <v>0</v>
      </c>
      <c r="AF112" s="861">
        <f t="shared" si="225"/>
        <v>0</v>
      </c>
      <c r="AG112" s="863" t="str">
        <f>IF(U112="","",IF(OR(SK!U185="",SK!U185=0),"",SK!X185))</f>
        <v/>
      </c>
      <c r="AH112" s="40">
        <f>IF($U112="","",SUMPRODUCT(--(Lineups!AC$46:AC$83=$U112)))</f>
        <v>0</v>
      </c>
      <c r="AI112" s="861">
        <f t="shared" si="226"/>
        <v>0</v>
      </c>
      <c r="AJ112" s="40">
        <f t="shared" si="227"/>
        <v>0</v>
      </c>
      <c r="AK112" s="861">
        <f t="shared" si="228"/>
        <v>0</v>
      </c>
    </row>
    <row r="113" ht="13.5" customHeight="1">
      <c r="A113" s="864">
        <f t="shared" si="209"/>
        <v>6</v>
      </c>
      <c r="B113" s="865" t="str">
        <f t="shared" ref="B113:C113" si="235">B14</f>
        <v>187</v>
      </c>
      <c r="C113" s="865" t="str">
        <f t="shared" si="235"/>
        <v>Lexi Cuter</v>
      </c>
      <c r="D113" s="866">
        <f>IF($B113="","",SUMPRODUCT(--(Lineups!G$46:G$83=$B113),--(Lineups!B$46:B$83="")))</f>
        <v>0</v>
      </c>
      <c r="E113" s="867">
        <f t="shared" si="211"/>
        <v>0</v>
      </c>
      <c r="F113" s="862">
        <f>IF($B113="","",SUMPRODUCT(--(Lineups!G$46:G$83=$B113),--(Lineups!B$46:B$83="X")))</f>
        <v>0</v>
      </c>
      <c r="G113" s="862">
        <f>IF($B113="","",SUMPRODUCT(--(Lineups!K$46:K$83=$B113),--(Lineups!A$46:A$83&lt;&gt;"SP")))</f>
        <v>0</v>
      </c>
      <c r="H113" s="862">
        <f>IF($B113="","",SUMPRODUCT(--(Lineups!O$46:O$83=$B113),--(Lineups!A$46:A$83&lt;&gt;"SP")))</f>
        <v>0</v>
      </c>
      <c r="I113" s="862">
        <f>IF($B113="","",SUMPRODUCT(--(Lineups!S$46:S$83=$B113),--(Lineups!A$46:A$83&lt;&gt;"SP")))</f>
        <v>0</v>
      </c>
      <c r="J113" s="866">
        <f t="shared" si="212"/>
        <v>0</v>
      </c>
      <c r="K113" s="867">
        <f t="shared" si="213"/>
        <v>0</v>
      </c>
      <c r="L113" s="866">
        <f t="shared" si="214"/>
        <v>0</v>
      </c>
      <c r="M113" s="867">
        <f t="shared" si="215"/>
        <v>0</v>
      </c>
      <c r="N113" s="868">
        <f>IF(B113="","",IF(OR(SK!E188="",SK!E188=0),"",SK!H188))</f>
        <v>3</v>
      </c>
      <c r="O113" s="866">
        <f>IF($B113="","",SUMPRODUCT(--(Lineups!C$46:C$83=$B113)))</f>
        <v>5</v>
      </c>
      <c r="P113" s="867">
        <f t="shared" si="216"/>
        <v>0.2272727273</v>
      </c>
      <c r="Q113" s="866">
        <f t="shared" si="217"/>
        <v>5</v>
      </c>
      <c r="R113" s="867">
        <f t="shared" si="218"/>
        <v>0.2272727273</v>
      </c>
      <c r="S113" s="40"/>
      <c r="T113" s="864">
        <f t="shared" si="219"/>
        <v>6</v>
      </c>
      <c r="U113" s="865" t="str">
        <f t="shared" ref="U113:V113" si="236">U14</f>
        <v>187*</v>
      </c>
      <c r="V113" s="865" t="str">
        <f t="shared" si="236"/>
        <v>Slamlet</v>
      </c>
      <c r="W113" s="866">
        <f>IF($U113="","",SUMPRODUCT(--(Lineups!AG$46:AG$83=$U113),--(Lineups!AB$46:AB$83="")))</f>
        <v>0</v>
      </c>
      <c r="X113" s="867">
        <f t="shared" si="221"/>
        <v>0</v>
      </c>
      <c r="Y113" s="862">
        <f>IF($U113="","",SUMPRODUCT(--(Lineups!AG$46:AG$83=$U113),--(Lineups!AB$46:AB$83="X")))</f>
        <v>0</v>
      </c>
      <c r="Z113" s="862">
        <f>IF($U113="","",SUMPRODUCT(--(Lineups!AK$46:AK$83=$U113),--(Lineups!AA$46:AA$83&lt;&gt;"SP")))</f>
        <v>0</v>
      </c>
      <c r="AA113" s="862">
        <f>IF($U113="","",SUMPRODUCT(--(Lineups!AO$46:AO$83=$U113),--(Lineups!AA$46:AA$83&lt;&gt;"SP")))</f>
        <v>0</v>
      </c>
      <c r="AB113" s="862">
        <f>IF($U113="","",SUMPRODUCT(--(Lineups!AS$46:AS$83=$U113),--(Lineups!AA$46:AA$83&lt;&gt;"SP")))</f>
        <v>0</v>
      </c>
      <c r="AC113" s="866">
        <f t="shared" si="222"/>
        <v>0</v>
      </c>
      <c r="AD113" s="867">
        <f t="shared" si="223"/>
        <v>0</v>
      </c>
      <c r="AE113" s="866">
        <f t="shared" si="224"/>
        <v>0</v>
      </c>
      <c r="AF113" s="867">
        <f t="shared" si="225"/>
        <v>0</v>
      </c>
      <c r="AG113" s="868" t="str">
        <f>IF(U113="","",IF(OR(SK!U188="",SK!U188=0),"",SK!X188))</f>
        <v/>
      </c>
      <c r="AH113" s="866">
        <f>IF($U113="","",SUMPRODUCT(--(Lineups!AC$46:AC$83=$U113)))</f>
        <v>0</v>
      </c>
      <c r="AI113" s="867">
        <f t="shared" si="226"/>
        <v>0</v>
      </c>
      <c r="AJ113" s="866">
        <f t="shared" si="227"/>
        <v>0</v>
      </c>
      <c r="AK113" s="867">
        <f t="shared" si="228"/>
        <v>0</v>
      </c>
    </row>
    <row r="114" ht="13.5" customHeight="1">
      <c r="A114" s="5">
        <f t="shared" si="209"/>
        <v>7</v>
      </c>
      <c r="B114" s="860" t="str">
        <f t="shared" ref="B114:C114" si="237">B15</f>
        <v>196</v>
      </c>
      <c r="C114" s="860" t="str">
        <f t="shared" si="237"/>
        <v>madrad</v>
      </c>
      <c r="D114" s="40">
        <f>IF($B114="","",SUMPRODUCT(--(Lineups!G$46:G$83=$B114),--(Lineups!B$46:B$83="")))</f>
        <v>0</v>
      </c>
      <c r="E114" s="861">
        <f t="shared" si="211"/>
        <v>0</v>
      </c>
      <c r="F114" s="862">
        <f>IF($B114="","",SUMPRODUCT(--(Lineups!G$46:G$83=$B114),--(Lineups!B$46:B$83="X")))</f>
        <v>0</v>
      </c>
      <c r="G114" s="862">
        <f>IF($B114="","",SUMPRODUCT(--(Lineups!K$46:K$83=$B114),--(Lineups!A$46:A$83&lt;&gt;"SP")))</f>
        <v>2</v>
      </c>
      <c r="H114" s="862">
        <f>IF($B114="","",SUMPRODUCT(--(Lineups!O$46:O$83=$B114),--(Lineups!A$46:A$83&lt;&gt;"SP")))</f>
        <v>8</v>
      </c>
      <c r="I114" s="862">
        <f>IF($B114="","",SUMPRODUCT(--(Lineups!S$46:S$83=$B114),--(Lineups!A$46:A$83&lt;&gt;"SP")))</f>
        <v>0</v>
      </c>
      <c r="J114" s="40">
        <f t="shared" si="212"/>
        <v>10</v>
      </c>
      <c r="K114" s="861">
        <f t="shared" si="213"/>
        <v>0.4545454545</v>
      </c>
      <c r="L114" s="40">
        <f t="shared" si="214"/>
        <v>10</v>
      </c>
      <c r="M114" s="861">
        <f t="shared" si="215"/>
        <v>0.4545454545</v>
      </c>
      <c r="N114" s="863" t="str">
        <f>IF(B114="","",IF(OR(SK!E191="",SK!E191=0),"",SK!H191))</f>
        <v/>
      </c>
      <c r="O114" s="40">
        <f>IF($B114="","",SUMPRODUCT(--(Lineups!C$46:C$83=$B114)))</f>
        <v>0</v>
      </c>
      <c r="P114" s="861">
        <f t="shared" si="216"/>
        <v>0</v>
      </c>
      <c r="Q114" s="40">
        <f t="shared" si="217"/>
        <v>10</v>
      </c>
      <c r="R114" s="861">
        <f t="shared" si="218"/>
        <v>0.4545454545</v>
      </c>
      <c r="S114" s="40"/>
      <c r="T114" s="5">
        <f t="shared" si="219"/>
        <v>7</v>
      </c>
      <c r="U114" s="860" t="str">
        <f t="shared" ref="U114:V114" si="238">U15</f>
        <v>1870</v>
      </c>
      <c r="V114" s="860" t="str">
        <f t="shared" si="238"/>
        <v>Bettie Lockdown</v>
      </c>
      <c r="W114" s="40">
        <f>IF($U114="","",SUMPRODUCT(--(Lineups!AG$46:AG$83=$U114),--(Lineups!AB$46:AB$83="")))</f>
        <v>0</v>
      </c>
      <c r="X114" s="861">
        <f t="shared" si="221"/>
        <v>0</v>
      </c>
      <c r="Y114" s="862">
        <f>IF($U114="","",SUMPRODUCT(--(Lineups!AG$46:AG$83=$U114),--(Lineups!AB$46:AB$83="X")))</f>
        <v>0</v>
      </c>
      <c r="Z114" s="862">
        <f>IF($U114="","",SUMPRODUCT(--(Lineups!AK$46:AK$83=$U114),--(Lineups!AA$46:AA$83&lt;&gt;"SP")))</f>
        <v>3</v>
      </c>
      <c r="AA114" s="862">
        <f>IF($U114="","",SUMPRODUCT(--(Lineups!AO$46:AO$83=$U114),--(Lineups!AA$46:AA$83&lt;&gt;"SP")))</f>
        <v>3</v>
      </c>
      <c r="AB114" s="862">
        <f>IF($U114="","",SUMPRODUCT(--(Lineups!AS$46:AS$83=$U114),--(Lineups!AA$46:AA$83&lt;&gt;"SP")))</f>
        <v>8</v>
      </c>
      <c r="AC114" s="40">
        <f t="shared" si="222"/>
        <v>14</v>
      </c>
      <c r="AD114" s="861">
        <f t="shared" si="223"/>
        <v>0.6363636364</v>
      </c>
      <c r="AE114" s="40">
        <f t="shared" si="224"/>
        <v>14</v>
      </c>
      <c r="AF114" s="861">
        <f t="shared" si="225"/>
        <v>0.6363636364</v>
      </c>
      <c r="AG114" s="863" t="str">
        <f>IF(U114="","",IF(OR(SK!U191="",SK!U191=0),"",SK!X191))</f>
        <v/>
      </c>
      <c r="AH114" s="40">
        <f>IF($U114="","",SUMPRODUCT(--(Lineups!AC$46:AC$83=$U114)))</f>
        <v>0</v>
      </c>
      <c r="AI114" s="861">
        <f t="shared" si="226"/>
        <v>0</v>
      </c>
      <c r="AJ114" s="40">
        <f t="shared" si="227"/>
        <v>14</v>
      </c>
      <c r="AK114" s="861">
        <f t="shared" si="228"/>
        <v>0.6363636364</v>
      </c>
    </row>
    <row r="115" ht="13.5" customHeight="1">
      <c r="A115" s="864">
        <f t="shared" si="209"/>
        <v>8</v>
      </c>
      <c r="B115" s="865" t="str">
        <f t="shared" ref="B115:C115" si="239">B16</f>
        <v>29</v>
      </c>
      <c r="C115" s="865" t="str">
        <f t="shared" si="239"/>
        <v>Killer Bea</v>
      </c>
      <c r="D115" s="866">
        <f>IF($B115="","",SUMPRODUCT(--(Lineups!G$46:G$83=$B115),--(Lineups!B$46:B$83="")))</f>
        <v>0</v>
      </c>
      <c r="E115" s="867">
        <f t="shared" si="211"/>
        <v>0</v>
      </c>
      <c r="F115" s="862">
        <f>IF($B115="","",SUMPRODUCT(--(Lineups!G$46:G$83=$B115),--(Lineups!B$46:B$83="X")))</f>
        <v>0</v>
      </c>
      <c r="G115" s="862">
        <f>IF($B115="","",SUMPRODUCT(--(Lineups!K$46:K$83=$B115),--(Lineups!A$46:A$83&lt;&gt;"SP")))</f>
        <v>5</v>
      </c>
      <c r="H115" s="862">
        <f>IF($B115="","",SUMPRODUCT(--(Lineups!O$46:O$83=$B115),--(Lineups!A$46:A$83&lt;&gt;"SP")))</f>
        <v>1</v>
      </c>
      <c r="I115" s="862">
        <f>IF($B115="","",SUMPRODUCT(--(Lineups!S$46:S$83=$B115),--(Lineups!A$46:A$83&lt;&gt;"SP")))</f>
        <v>5</v>
      </c>
      <c r="J115" s="866">
        <f t="shared" si="212"/>
        <v>11</v>
      </c>
      <c r="K115" s="867">
        <f t="shared" si="213"/>
        <v>0.5</v>
      </c>
      <c r="L115" s="866">
        <f t="shared" si="214"/>
        <v>11</v>
      </c>
      <c r="M115" s="867">
        <f t="shared" si="215"/>
        <v>0.5</v>
      </c>
      <c r="N115" s="868" t="str">
        <f>IF(B115="","",IF(OR(SK!E194="",SK!E194=0),"",SK!H194))</f>
        <v/>
      </c>
      <c r="O115" s="866">
        <f>IF($B115="","",SUMPRODUCT(--(Lineups!C$46:C$83=$B115)))</f>
        <v>0</v>
      </c>
      <c r="P115" s="867">
        <f t="shared" si="216"/>
        <v>0</v>
      </c>
      <c r="Q115" s="866">
        <f t="shared" si="217"/>
        <v>11</v>
      </c>
      <c r="R115" s="867">
        <f t="shared" si="218"/>
        <v>0.5</v>
      </c>
      <c r="S115" s="40"/>
      <c r="T115" s="864">
        <f t="shared" si="219"/>
        <v>8</v>
      </c>
      <c r="U115" s="865" t="str">
        <f t="shared" ref="U115:V115" si="240">U16</f>
        <v>31</v>
      </c>
      <c r="V115" s="865" t="str">
        <f t="shared" si="240"/>
        <v>Hammer</v>
      </c>
      <c r="W115" s="866">
        <f>IF($U115="","",SUMPRODUCT(--(Lineups!AG$46:AG$83=$U115),--(Lineups!AB$46:AB$83="")))</f>
        <v>2</v>
      </c>
      <c r="X115" s="867">
        <f t="shared" si="221"/>
        <v>0.09090909091</v>
      </c>
      <c r="Y115" s="862">
        <f>IF($U115="","",SUMPRODUCT(--(Lineups!AG$46:AG$83=$U115),--(Lineups!AB$46:AB$83="X")))</f>
        <v>0</v>
      </c>
      <c r="Z115" s="862">
        <f>IF($U115="","",SUMPRODUCT(--(Lineups!AK$46:AK$83=$U115),--(Lineups!AA$46:AA$83&lt;&gt;"SP")))</f>
        <v>0</v>
      </c>
      <c r="AA115" s="862">
        <f>IF($U115="","",SUMPRODUCT(--(Lineups!AO$46:AO$83=$U115),--(Lineups!AA$46:AA$83&lt;&gt;"SP")))</f>
        <v>0</v>
      </c>
      <c r="AB115" s="862">
        <f>IF($U115="","",SUMPRODUCT(--(Lineups!AS$46:AS$83=$U115),--(Lineups!AA$46:AA$83&lt;&gt;"SP")))</f>
        <v>0</v>
      </c>
      <c r="AC115" s="866">
        <f t="shared" si="222"/>
        <v>0</v>
      </c>
      <c r="AD115" s="867">
        <f t="shared" si="223"/>
        <v>0</v>
      </c>
      <c r="AE115" s="866">
        <f t="shared" si="224"/>
        <v>2</v>
      </c>
      <c r="AF115" s="867">
        <f t="shared" si="225"/>
        <v>0.09090909091</v>
      </c>
      <c r="AG115" s="868">
        <f>IF(U115="","",IF(OR(SK!U194="",SK!U194=0),"",SK!X194))</f>
        <v>0</v>
      </c>
      <c r="AH115" s="866">
        <f>IF($U115="","",SUMPRODUCT(--(Lineups!AC$46:AC$83=$U115)))</f>
        <v>4</v>
      </c>
      <c r="AI115" s="867">
        <f t="shared" si="226"/>
        <v>0.1818181818</v>
      </c>
      <c r="AJ115" s="866">
        <f t="shared" si="227"/>
        <v>6</v>
      </c>
      <c r="AK115" s="867">
        <f t="shared" si="228"/>
        <v>0.2727272727</v>
      </c>
    </row>
    <row r="116" ht="13.5" customHeight="1">
      <c r="A116" s="5">
        <f t="shared" si="209"/>
        <v>9</v>
      </c>
      <c r="B116" s="860" t="str">
        <f t="shared" ref="B116:C116" si="241">B17</f>
        <v>3*</v>
      </c>
      <c r="C116" s="860" t="str">
        <f t="shared" si="241"/>
        <v>Triple Shock Latte</v>
      </c>
      <c r="D116" s="40">
        <f>IF($B116="","",SUMPRODUCT(--(Lineups!G$46:G$83=$B116),--(Lineups!B$46:B$83="")))</f>
        <v>0</v>
      </c>
      <c r="E116" s="861">
        <f t="shared" si="211"/>
        <v>0</v>
      </c>
      <c r="F116" s="862">
        <f>IF($B116="","",SUMPRODUCT(--(Lineups!G$46:G$83=$B116),--(Lineups!B$46:B$83="X")))</f>
        <v>0</v>
      </c>
      <c r="G116" s="862">
        <f>IF($B116="","",SUMPRODUCT(--(Lineups!K$46:K$83=$B116),--(Lineups!A$46:A$83&lt;&gt;"SP")))</f>
        <v>0</v>
      </c>
      <c r="H116" s="862">
        <f>IF($B116="","",SUMPRODUCT(--(Lineups!O$46:O$83=$B116),--(Lineups!A$46:A$83&lt;&gt;"SP")))</f>
        <v>0</v>
      </c>
      <c r="I116" s="862">
        <f>IF($B116="","",SUMPRODUCT(--(Lineups!S$46:S$83=$B116),--(Lineups!A$46:A$83&lt;&gt;"SP")))</f>
        <v>0</v>
      </c>
      <c r="J116" s="40">
        <f t="shared" si="212"/>
        <v>0</v>
      </c>
      <c r="K116" s="861">
        <f t="shared" si="213"/>
        <v>0</v>
      </c>
      <c r="L116" s="40">
        <f t="shared" si="214"/>
        <v>0</v>
      </c>
      <c r="M116" s="861">
        <f t="shared" si="215"/>
        <v>0</v>
      </c>
      <c r="N116" s="863" t="str">
        <f>IF(B116="","",IF(OR(SK!E197="",SK!E197=0),"",SK!H197))</f>
        <v/>
      </c>
      <c r="O116" s="40">
        <f>IF($B116="","",SUMPRODUCT(--(Lineups!C$46:C$83=$B116)))</f>
        <v>0</v>
      </c>
      <c r="P116" s="861">
        <f t="shared" si="216"/>
        <v>0</v>
      </c>
      <c r="Q116" s="40">
        <f t="shared" si="217"/>
        <v>0</v>
      </c>
      <c r="R116" s="861">
        <f t="shared" si="218"/>
        <v>0</v>
      </c>
      <c r="S116" s="40"/>
      <c r="T116" s="5">
        <f t="shared" si="219"/>
        <v>9</v>
      </c>
      <c r="U116" s="860" t="str">
        <f t="shared" ref="U116:V116" si="242">U17</f>
        <v>359*</v>
      </c>
      <c r="V116" s="860" t="str">
        <f t="shared" si="242"/>
        <v>Wolfstonecrash</v>
      </c>
      <c r="W116" s="40">
        <f>IF($U116="","",SUMPRODUCT(--(Lineups!AG$46:AG$83=$U116),--(Lineups!AB$46:AB$83="")))</f>
        <v>0</v>
      </c>
      <c r="X116" s="861">
        <f t="shared" si="221"/>
        <v>0</v>
      </c>
      <c r="Y116" s="862">
        <f>IF($U116="","",SUMPRODUCT(--(Lineups!AG$46:AG$83=$U116),--(Lineups!AB$46:AB$83="X")))</f>
        <v>0</v>
      </c>
      <c r="Z116" s="862">
        <f>IF($U116="","",SUMPRODUCT(--(Lineups!AK$46:AK$83=$U116),--(Lineups!AA$46:AA$83&lt;&gt;"SP")))</f>
        <v>0</v>
      </c>
      <c r="AA116" s="862">
        <f>IF($U116="","",SUMPRODUCT(--(Lineups!AO$46:AO$83=$U116),--(Lineups!AA$46:AA$83&lt;&gt;"SP")))</f>
        <v>0</v>
      </c>
      <c r="AB116" s="862">
        <f>IF($U116="","",SUMPRODUCT(--(Lineups!AS$46:AS$83=$U116),--(Lineups!AA$46:AA$83&lt;&gt;"SP")))</f>
        <v>0</v>
      </c>
      <c r="AC116" s="40">
        <f t="shared" si="222"/>
        <v>0</v>
      </c>
      <c r="AD116" s="861">
        <f t="shared" si="223"/>
        <v>0</v>
      </c>
      <c r="AE116" s="40">
        <f t="shared" si="224"/>
        <v>0</v>
      </c>
      <c r="AF116" s="861">
        <f t="shared" si="225"/>
        <v>0</v>
      </c>
      <c r="AG116" s="863" t="str">
        <f>IF(U116="","",IF(OR(SK!U197="",SK!U197=0),"",SK!X197))</f>
        <v/>
      </c>
      <c r="AH116" s="40">
        <f>IF($U116="","",SUMPRODUCT(--(Lineups!AC$46:AC$83=$U116)))</f>
        <v>0</v>
      </c>
      <c r="AI116" s="861">
        <f t="shared" si="226"/>
        <v>0</v>
      </c>
      <c r="AJ116" s="40">
        <f t="shared" si="227"/>
        <v>0</v>
      </c>
      <c r="AK116" s="861">
        <f t="shared" si="228"/>
        <v>0</v>
      </c>
    </row>
    <row r="117" ht="13.5" customHeight="1">
      <c r="A117" s="864">
        <f t="shared" si="209"/>
        <v>10</v>
      </c>
      <c r="B117" s="865" t="str">
        <f t="shared" ref="B117:C117" si="243">B18</f>
        <v>34</v>
      </c>
      <c r="C117" s="865" t="str">
        <f t="shared" si="243"/>
        <v>Pretty Rackless</v>
      </c>
      <c r="D117" s="866">
        <f>IF($B117="","",SUMPRODUCT(--(Lineups!G$46:G$83=$B117),--(Lineups!B$46:B$83="")))</f>
        <v>0</v>
      </c>
      <c r="E117" s="867">
        <f t="shared" si="211"/>
        <v>0</v>
      </c>
      <c r="F117" s="862">
        <f>IF($B117="","",SUMPRODUCT(--(Lineups!G$46:G$83=$B117),--(Lineups!B$46:B$83="X")))</f>
        <v>0</v>
      </c>
      <c r="G117" s="862">
        <f>IF($B117="","",SUMPRODUCT(--(Lineups!K$46:K$83=$B117),--(Lineups!A$46:A$83&lt;&gt;"SP")))</f>
        <v>1</v>
      </c>
      <c r="H117" s="862">
        <f>IF($B117="","",SUMPRODUCT(--(Lineups!O$46:O$83=$B117),--(Lineups!A$46:A$83&lt;&gt;"SP")))</f>
        <v>3</v>
      </c>
      <c r="I117" s="862">
        <f>IF($B117="","",SUMPRODUCT(--(Lineups!S$46:S$83=$B117),--(Lineups!A$46:A$83&lt;&gt;"SP")))</f>
        <v>8</v>
      </c>
      <c r="J117" s="866">
        <f t="shared" si="212"/>
        <v>12</v>
      </c>
      <c r="K117" s="867">
        <f t="shared" si="213"/>
        <v>0.5454545455</v>
      </c>
      <c r="L117" s="866">
        <f t="shared" si="214"/>
        <v>12</v>
      </c>
      <c r="M117" s="867">
        <f t="shared" si="215"/>
        <v>0.5454545455</v>
      </c>
      <c r="N117" s="868" t="str">
        <f>IF(B117="","",IF(OR(SK!E200="",SK!E200=0),"",SK!H200))</f>
        <v/>
      </c>
      <c r="O117" s="866">
        <f>IF($B117="","",SUMPRODUCT(--(Lineups!C$46:C$83=$B117)))</f>
        <v>0</v>
      </c>
      <c r="P117" s="867">
        <f t="shared" si="216"/>
        <v>0</v>
      </c>
      <c r="Q117" s="866">
        <f t="shared" si="217"/>
        <v>12</v>
      </c>
      <c r="R117" s="867">
        <f t="shared" si="218"/>
        <v>0.5454545455</v>
      </c>
      <c r="S117" s="40"/>
      <c r="T117" s="864">
        <f t="shared" si="219"/>
        <v>10</v>
      </c>
      <c r="U117" s="865" t="str">
        <f t="shared" ref="U117:V117" si="244">U18</f>
        <v>420</v>
      </c>
      <c r="V117" s="865" t="str">
        <f t="shared" si="244"/>
        <v>Ash Tray</v>
      </c>
      <c r="W117" s="866">
        <f>IF($U117="","",SUMPRODUCT(--(Lineups!AG$46:AG$83=$U117),--(Lineups!AB$46:AB$83="")))</f>
        <v>0</v>
      </c>
      <c r="X117" s="867">
        <f t="shared" si="221"/>
        <v>0</v>
      </c>
      <c r="Y117" s="862">
        <f>IF($U117="","",SUMPRODUCT(--(Lineups!AG$46:AG$83=$U117),--(Lineups!AB$46:AB$83="X")))</f>
        <v>0</v>
      </c>
      <c r="Z117" s="862">
        <f>IF($U117="","",SUMPRODUCT(--(Lineups!AK$46:AK$83=$U117),--(Lineups!AA$46:AA$83&lt;&gt;"SP")))</f>
        <v>3</v>
      </c>
      <c r="AA117" s="862">
        <f>IF($U117="","",SUMPRODUCT(--(Lineups!AO$46:AO$83=$U117),--(Lineups!AA$46:AA$83&lt;&gt;"SP")))</f>
        <v>2</v>
      </c>
      <c r="AB117" s="862">
        <f>IF($U117="","",SUMPRODUCT(--(Lineups!AS$46:AS$83=$U117),--(Lineups!AA$46:AA$83&lt;&gt;"SP")))</f>
        <v>5</v>
      </c>
      <c r="AC117" s="866">
        <f t="shared" si="222"/>
        <v>10</v>
      </c>
      <c r="AD117" s="867">
        <f t="shared" si="223"/>
        <v>0.4545454545</v>
      </c>
      <c r="AE117" s="866">
        <f t="shared" si="224"/>
        <v>10</v>
      </c>
      <c r="AF117" s="867">
        <f t="shared" si="225"/>
        <v>0.4545454545</v>
      </c>
      <c r="AG117" s="868" t="str">
        <f>IF(U117="","",IF(OR(SK!U200="",SK!U200=0),"",SK!X200))</f>
        <v/>
      </c>
      <c r="AH117" s="866">
        <f>IF($U117="","",SUMPRODUCT(--(Lineups!AC$46:AC$83=$U117)))</f>
        <v>0</v>
      </c>
      <c r="AI117" s="867">
        <f t="shared" si="226"/>
        <v>0</v>
      </c>
      <c r="AJ117" s="866">
        <f t="shared" si="227"/>
        <v>10</v>
      </c>
      <c r="AK117" s="867">
        <f t="shared" si="228"/>
        <v>0.4545454545</v>
      </c>
    </row>
    <row r="118" ht="13.5" customHeight="1">
      <c r="A118" s="5">
        <f t="shared" si="209"/>
        <v>11</v>
      </c>
      <c r="B118" s="860" t="str">
        <f t="shared" ref="B118:C118" si="245">B19</f>
        <v>511*</v>
      </c>
      <c r="C118" s="860" t="str">
        <f t="shared" si="245"/>
        <v>Wheelie Nelson</v>
      </c>
      <c r="D118" s="40">
        <f>IF($B118="","",SUMPRODUCT(--(Lineups!G$46:G$83=$B118),--(Lineups!B$46:B$83="")))</f>
        <v>0</v>
      </c>
      <c r="E118" s="861">
        <f t="shared" si="211"/>
        <v>0</v>
      </c>
      <c r="F118" s="862">
        <f>IF($B118="","",SUMPRODUCT(--(Lineups!G$46:G$83=$B118),--(Lineups!B$46:B$83="X")))</f>
        <v>0</v>
      </c>
      <c r="G118" s="862">
        <f>IF($B118="","",SUMPRODUCT(--(Lineups!K$46:K$83=$B118),--(Lineups!A$46:A$83&lt;&gt;"SP")))</f>
        <v>0</v>
      </c>
      <c r="H118" s="862">
        <f>IF($B118="","",SUMPRODUCT(--(Lineups!O$46:O$83=$B118),--(Lineups!A$46:A$83&lt;&gt;"SP")))</f>
        <v>0</v>
      </c>
      <c r="I118" s="862">
        <f>IF($B118="","",SUMPRODUCT(--(Lineups!S$46:S$83=$B118),--(Lineups!A$46:A$83&lt;&gt;"SP")))</f>
        <v>0</v>
      </c>
      <c r="J118" s="40">
        <f t="shared" si="212"/>
        <v>0</v>
      </c>
      <c r="K118" s="861">
        <f t="shared" si="213"/>
        <v>0</v>
      </c>
      <c r="L118" s="40">
        <f t="shared" si="214"/>
        <v>0</v>
      </c>
      <c r="M118" s="861">
        <f t="shared" si="215"/>
        <v>0</v>
      </c>
      <c r="N118" s="863" t="str">
        <f>IF(B118="","",IF(OR(SK!E203="",SK!E203=0),"",SK!H203))</f>
        <v/>
      </c>
      <c r="O118" s="40">
        <f>IF($B118="","",SUMPRODUCT(--(Lineups!C$46:C$83=$B118)))</f>
        <v>0</v>
      </c>
      <c r="P118" s="861">
        <f t="shared" si="216"/>
        <v>0</v>
      </c>
      <c r="Q118" s="40">
        <f t="shared" si="217"/>
        <v>0</v>
      </c>
      <c r="R118" s="861">
        <f t="shared" si="218"/>
        <v>0</v>
      </c>
      <c r="S118" s="40"/>
      <c r="T118" s="5">
        <f t="shared" si="219"/>
        <v>11</v>
      </c>
      <c r="U118" s="860" t="str">
        <f t="shared" ref="U118:V118" si="246">U19</f>
        <v>44*</v>
      </c>
      <c r="V118" s="860" t="str">
        <f t="shared" si="246"/>
        <v>Helen Killer</v>
      </c>
      <c r="W118" s="40">
        <f>IF($U118="","",SUMPRODUCT(--(Lineups!AG$46:AG$83=$U118),--(Lineups!AB$46:AB$83="")))</f>
        <v>0</v>
      </c>
      <c r="X118" s="861">
        <f t="shared" si="221"/>
        <v>0</v>
      </c>
      <c r="Y118" s="862">
        <f>IF($U118="","",SUMPRODUCT(--(Lineups!AG$46:AG$83=$U118),--(Lineups!AB$46:AB$83="X")))</f>
        <v>0</v>
      </c>
      <c r="Z118" s="862">
        <f>IF($U118="","",SUMPRODUCT(--(Lineups!AK$46:AK$83=$U118),--(Lineups!AA$46:AA$83&lt;&gt;"SP")))</f>
        <v>0</v>
      </c>
      <c r="AA118" s="862">
        <f>IF($U118="","",SUMPRODUCT(--(Lineups!AO$46:AO$83=$U118),--(Lineups!AA$46:AA$83&lt;&gt;"SP")))</f>
        <v>0</v>
      </c>
      <c r="AB118" s="862">
        <f>IF($U118="","",SUMPRODUCT(--(Lineups!AS$46:AS$83=$U118),--(Lineups!AA$46:AA$83&lt;&gt;"SP")))</f>
        <v>0</v>
      </c>
      <c r="AC118" s="40">
        <f t="shared" si="222"/>
        <v>0</v>
      </c>
      <c r="AD118" s="861">
        <f t="shared" si="223"/>
        <v>0</v>
      </c>
      <c r="AE118" s="40">
        <f t="shared" si="224"/>
        <v>0</v>
      </c>
      <c r="AF118" s="861">
        <f t="shared" si="225"/>
        <v>0</v>
      </c>
      <c r="AG118" s="863" t="str">
        <f>IF(U118="","",IF(OR(SK!U203="",SK!U203=0),"",SK!X203))</f>
        <v/>
      </c>
      <c r="AH118" s="40">
        <f>IF($U118="","",SUMPRODUCT(--(Lineups!AC$46:AC$83=$U118)))</f>
        <v>0</v>
      </c>
      <c r="AI118" s="861">
        <f t="shared" si="226"/>
        <v>0</v>
      </c>
      <c r="AJ118" s="40">
        <f t="shared" si="227"/>
        <v>0</v>
      </c>
      <c r="AK118" s="861">
        <f t="shared" si="228"/>
        <v>0</v>
      </c>
    </row>
    <row r="119" ht="13.5" customHeight="1">
      <c r="A119" s="864">
        <f t="shared" si="209"/>
        <v>12</v>
      </c>
      <c r="B119" s="865" t="str">
        <f t="shared" ref="B119:C119" si="247">B20</f>
        <v>616</v>
      </c>
      <c r="C119" s="865" t="str">
        <f t="shared" si="247"/>
        <v>Bizzquick</v>
      </c>
      <c r="D119" s="866">
        <f>IF($B119="","",SUMPRODUCT(--(Lineups!G$46:G$83=$B119),--(Lineups!B$46:B$83="")))</f>
        <v>0</v>
      </c>
      <c r="E119" s="867">
        <f t="shared" si="211"/>
        <v>0</v>
      </c>
      <c r="F119" s="862">
        <f>IF($B119="","",SUMPRODUCT(--(Lineups!G$46:G$83=$B119),--(Lineups!B$46:B$83="X")))</f>
        <v>0</v>
      </c>
      <c r="G119" s="862">
        <f>IF($B119="","",SUMPRODUCT(--(Lineups!K$46:K$83=$B119),--(Lineups!A$46:A$83&lt;&gt;"SP")))</f>
        <v>0</v>
      </c>
      <c r="H119" s="862">
        <f>IF($B119="","",SUMPRODUCT(--(Lineups!O$46:O$83=$B119),--(Lineups!A$46:A$83&lt;&gt;"SP")))</f>
        <v>0</v>
      </c>
      <c r="I119" s="862">
        <f>IF($B119="","",SUMPRODUCT(--(Lineups!S$46:S$83=$B119),--(Lineups!A$46:A$83&lt;&gt;"SP")))</f>
        <v>0</v>
      </c>
      <c r="J119" s="866">
        <f t="shared" si="212"/>
        <v>0</v>
      </c>
      <c r="K119" s="867">
        <f t="shared" si="213"/>
        <v>0</v>
      </c>
      <c r="L119" s="866">
        <f t="shared" si="214"/>
        <v>0</v>
      </c>
      <c r="M119" s="867">
        <f t="shared" si="215"/>
        <v>0</v>
      </c>
      <c r="N119" s="868" t="str">
        <f>IF(B119="","",IF(OR(SK!E206="",SK!E206=0),"",SK!H206))</f>
        <v/>
      </c>
      <c r="O119" s="866">
        <f>IF($B119="","",SUMPRODUCT(--(Lineups!C$46:C$83=$B119)))</f>
        <v>0</v>
      </c>
      <c r="P119" s="867">
        <f t="shared" si="216"/>
        <v>0</v>
      </c>
      <c r="Q119" s="866">
        <f t="shared" si="217"/>
        <v>0</v>
      </c>
      <c r="R119" s="867">
        <f t="shared" si="218"/>
        <v>0</v>
      </c>
      <c r="S119" s="40"/>
      <c r="T119" s="864">
        <f t="shared" si="219"/>
        <v>12</v>
      </c>
      <c r="U119" s="865" t="str">
        <f t="shared" ref="U119:V119" si="248">U20</f>
        <v>55</v>
      </c>
      <c r="V119" s="865" t="str">
        <f t="shared" si="248"/>
        <v>Meg A. Bacon</v>
      </c>
      <c r="W119" s="866">
        <f>IF($U119="","",SUMPRODUCT(--(Lineups!AG$46:AG$83=$U119),--(Lineups!AB$46:AB$83="")))</f>
        <v>0</v>
      </c>
      <c r="X119" s="867">
        <f t="shared" si="221"/>
        <v>0</v>
      </c>
      <c r="Y119" s="862">
        <f>IF($U119="","",SUMPRODUCT(--(Lineups!AG$46:AG$83=$U119),--(Lineups!AB$46:AB$83="X")))</f>
        <v>0</v>
      </c>
      <c r="Z119" s="862">
        <f>IF($U119="","",SUMPRODUCT(--(Lineups!AK$46:AK$83=$U119),--(Lineups!AA$46:AA$83&lt;&gt;"SP")))</f>
        <v>5</v>
      </c>
      <c r="AA119" s="862">
        <f>IF($U119="","",SUMPRODUCT(--(Lineups!AO$46:AO$83=$U119),--(Lineups!AA$46:AA$83&lt;&gt;"SP")))</f>
        <v>6</v>
      </c>
      <c r="AB119" s="862">
        <f>IF($U119="","",SUMPRODUCT(--(Lineups!AS$46:AS$83=$U119),--(Lineups!AA$46:AA$83&lt;&gt;"SP")))</f>
        <v>2</v>
      </c>
      <c r="AC119" s="866">
        <f t="shared" si="222"/>
        <v>13</v>
      </c>
      <c r="AD119" s="867">
        <f t="shared" si="223"/>
        <v>0.5909090909</v>
      </c>
      <c r="AE119" s="866">
        <f t="shared" si="224"/>
        <v>13</v>
      </c>
      <c r="AF119" s="867">
        <f t="shared" si="225"/>
        <v>0.5909090909</v>
      </c>
      <c r="AG119" s="868" t="str">
        <f>IF(U119="","",IF(OR(SK!U206="",SK!U206=0),"",SK!X206))</f>
        <v/>
      </c>
      <c r="AH119" s="866">
        <f>IF($U119="","",SUMPRODUCT(--(Lineups!AC$46:AC$83=$U119)))</f>
        <v>0</v>
      </c>
      <c r="AI119" s="867">
        <f t="shared" si="226"/>
        <v>0</v>
      </c>
      <c r="AJ119" s="866">
        <f t="shared" si="227"/>
        <v>13</v>
      </c>
      <c r="AK119" s="867">
        <f t="shared" si="228"/>
        <v>0.5909090909</v>
      </c>
    </row>
    <row r="120" ht="13.5" customHeight="1">
      <c r="A120" s="5">
        <f t="shared" si="209"/>
        <v>13</v>
      </c>
      <c r="B120" s="860" t="str">
        <f t="shared" ref="B120:C120" si="249">B21</f>
        <v>651</v>
      </c>
      <c r="C120" s="860" t="str">
        <f t="shared" si="249"/>
        <v>Chippa Tooth</v>
      </c>
      <c r="D120" s="40">
        <f>IF($B120="","",SUMPRODUCT(--(Lineups!G$46:G$83=$B120),--(Lineups!B$46:B$83="")))</f>
        <v>0</v>
      </c>
      <c r="E120" s="861">
        <f t="shared" si="211"/>
        <v>0</v>
      </c>
      <c r="F120" s="862">
        <f>IF($B120="","",SUMPRODUCT(--(Lineups!G$46:G$83=$B120),--(Lineups!B$46:B$83="X")))</f>
        <v>0</v>
      </c>
      <c r="G120" s="862">
        <f>IF($B120="","",SUMPRODUCT(--(Lineups!K$46:K$83=$B120),--(Lineups!A$46:A$83&lt;&gt;"SP")))</f>
        <v>0</v>
      </c>
      <c r="H120" s="862">
        <f>IF($B120="","",SUMPRODUCT(--(Lineups!O$46:O$83=$B120),--(Lineups!A$46:A$83&lt;&gt;"SP")))</f>
        <v>0</v>
      </c>
      <c r="I120" s="862">
        <f>IF($B120="","",SUMPRODUCT(--(Lineups!S$46:S$83=$B120),--(Lineups!A$46:A$83&lt;&gt;"SP")))</f>
        <v>0</v>
      </c>
      <c r="J120" s="40">
        <f t="shared" si="212"/>
        <v>0</v>
      </c>
      <c r="K120" s="861">
        <f t="shared" si="213"/>
        <v>0</v>
      </c>
      <c r="L120" s="40">
        <f t="shared" si="214"/>
        <v>0</v>
      </c>
      <c r="M120" s="861">
        <f t="shared" si="215"/>
        <v>0</v>
      </c>
      <c r="N120" s="863">
        <f>IF(B120="","",IF(OR(SK!E209="",SK!E209=0),"",SK!H209))</f>
        <v>6</v>
      </c>
      <c r="O120" s="40">
        <f>IF($B120="","",SUMPRODUCT(--(Lineups!C$46:C$83=$B120)))</f>
        <v>6</v>
      </c>
      <c r="P120" s="861">
        <f t="shared" si="216"/>
        <v>0.2727272727</v>
      </c>
      <c r="Q120" s="40">
        <f t="shared" si="217"/>
        <v>6</v>
      </c>
      <c r="R120" s="861">
        <f t="shared" si="218"/>
        <v>0.2727272727</v>
      </c>
      <c r="S120" s="40"/>
      <c r="T120" s="5">
        <f t="shared" si="219"/>
        <v>13</v>
      </c>
      <c r="U120" s="860" t="str">
        <f t="shared" ref="U120:V120" si="250">U21</f>
        <v>62</v>
      </c>
      <c r="V120" s="860" t="str">
        <f t="shared" si="250"/>
        <v>Fracture Mechanics</v>
      </c>
      <c r="W120" s="40">
        <f>IF($U120="","",SUMPRODUCT(--(Lineups!AG$46:AG$83=$U120),--(Lineups!AB$46:AB$83="")))</f>
        <v>8</v>
      </c>
      <c r="X120" s="861">
        <f t="shared" si="221"/>
        <v>0.3636363636</v>
      </c>
      <c r="Y120" s="862">
        <f>IF($U120="","",SUMPRODUCT(--(Lineups!AG$46:AG$83=$U120),--(Lineups!AB$46:AB$83="X")))</f>
        <v>0</v>
      </c>
      <c r="Z120" s="862">
        <f>IF($U120="","",SUMPRODUCT(--(Lineups!AK$46:AK$83=$U120),--(Lineups!AA$46:AA$83&lt;&gt;"SP")))</f>
        <v>1</v>
      </c>
      <c r="AA120" s="862">
        <f>IF($U120="","",SUMPRODUCT(--(Lineups!AO$46:AO$83=$U120),--(Lineups!AA$46:AA$83&lt;&gt;"SP")))</f>
        <v>0</v>
      </c>
      <c r="AB120" s="862">
        <f>IF($U120="","",SUMPRODUCT(--(Lineups!AS$46:AS$83=$U120),--(Lineups!AA$46:AA$83&lt;&gt;"SP")))</f>
        <v>1</v>
      </c>
      <c r="AC120" s="40">
        <f t="shared" si="222"/>
        <v>2</v>
      </c>
      <c r="AD120" s="861">
        <f t="shared" si="223"/>
        <v>0.09090909091</v>
      </c>
      <c r="AE120" s="40">
        <f t="shared" si="224"/>
        <v>10</v>
      </c>
      <c r="AF120" s="861">
        <f t="shared" si="225"/>
        <v>0.4545454545</v>
      </c>
      <c r="AG120" s="863">
        <f>IF(U120="","",IF(OR(SK!U209="",SK!U209=0),"",SK!X209))</f>
        <v>0</v>
      </c>
      <c r="AH120" s="40">
        <f>IF($U120="","",SUMPRODUCT(--(Lineups!AC$46:AC$83=$U120)))</f>
        <v>2</v>
      </c>
      <c r="AI120" s="861">
        <f t="shared" si="226"/>
        <v>0.09090909091</v>
      </c>
      <c r="AJ120" s="40">
        <f t="shared" si="227"/>
        <v>12</v>
      </c>
      <c r="AK120" s="861">
        <f t="shared" si="228"/>
        <v>0.5454545455</v>
      </c>
    </row>
    <row r="121" ht="13.5" customHeight="1">
      <c r="A121" s="864">
        <f t="shared" si="209"/>
        <v>14</v>
      </c>
      <c r="B121" s="865" t="str">
        <f t="shared" ref="B121:C121" si="251">B22</f>
        <v>69</v>
      </c>
      <c r="C121" s="865" t="str">
        <f t="shared" si="251"/>
        <v>Amanda Lorian</v>
      </c>
      <c r="D121" s="866">
        <f>IF($B121="","",SUMPRODUCT(--(Lineups!G$46:G$83=$B121),--(Lineups!B$46:B$83="")))</f>
        <v>0</v>
      </c>
      <c r="E121" s="867">
        <f t="shared" si="211"/>
        <v>0</v>
      </c>
      <c r="F121" s="862">
        <f>IF($B121="","",SUMPRODUCT(--(Lineups!G$46:G$83=$B121),--(Lineups!B$46:B$83="X")))</f>
        <v>0</v>
      </c>
      <c r="G121" s="862">
        <f>IF($B121="","",SUMPRODUCT(--(Lineups!K$46:K$83=$B121),--(Lineups!A$46:A$83&lt;&gt;"SP")))</f>
        <v>4</v>
      </c>
      <c r="H121" s="862">
        <f>IF($B121="","",SUMPRODUCT(--(Lineups!O$46:O$83=$B121),--(Lineups!A$46:A$83&lt;&gt;"SP")))</f>
        <v>4</v>
      </c>
      <c r="I121" s="862">
        <f>IF($B121="","",SUMPRODUCT(--(Lineups!S$46:S$83=$B121),--(Lineups!A$46:A$83&lt;&gt;"SP")))</f>
        <v>3</v>
      </c>
      <c r="J121" s="866">
        <f t="shared" si="212"/>
        <v>11</v>
      </c>
      <c r="K121" s="867">
        <f t="shared" si="213"/>
        <v>0.5</v>
      </c>
      <c r="L121" s="866">
        <f t="shared" si="214"/>
        <v>11</v>
      </c>
      <c r="M121" s="867">
        <f t="shared" si="215"/>
        <v>0.5</v>
      </c>
      <c r="N121" s="868" t="str">
        <f>IF(B121="","",IF(OR(SK!E212="",SK!E212=0),"",SK!H212))</f>
        <v/>
      </c>
      <c r="O121" s="866">
        <f>IF($B121="","",SUMPRODUCT(--(Lineups!C$46:C$83=$B121)))</f>
        <v>0</v>
      </c>
      <c r="P121" s="867">
        <f t="shared" si="216"/>
        <v>0</v>
      </c>
      <c r="Q121" s="866">
        <f t="shared" si="217"/>
        <v>11</v>
      </c>
      <c r="R121" s="867">
        <f t="shared" si="218"/>
        <v>0.5</v>
      </c>
      <c r="S121" s="40"/>
      <c r="T121" s="864">
        <f t="shared" si="219"/>
        <v>14</v>
      </c>
      <c r="U121" s="865" t="str">
        <f t="shared" ref="U121:V121" si="252">U22</f>
        <v>66</v>
      </c>
      <c r="V121" s="865" t="str">
        <f t="shared" si="252"/>
        <v>Crush</v>
      </c>
      <c r="W121" s="866">
        <f>IF($U121="","",SUMPRODUCT(--(Lineups!AG$46:AG$83=$U121),--(Lineups!AB$46:AB$83="")))</f>
        <v>1</v>
      </c>
      <c r="X121" s="867">
        <f t="shared" si="221"/>
        <v>0.04545454545</v>
      </c>
      <c r="Y121" s="862">
        <f>IF($U121="","",SUMPRODUCT(--(Lineups!AG$46:AG$83=$U121),--(Lineups!AB$46:AB$83="X")))</f>
        <v>0</v>
      </c>
      <c r="Z121" s="862">
        <f>IF($U121="","",SUMPRODUCT(--(Lineups!AK$46:AK$83=$U121),--(Lineups!AA$46:AA$83&lt;&gt;"SP")))</f>
        <v>3</v>
      </c>
      <c r="AA121" s="862">
        <f>IF($U121="","",SUMPRODUCT(--(Lineups!AO$46:AO$83=$U121),--(Lineups!AA$46:AA$83&lt;&gt;"SP")))</f>
        <v>3</v>
      </c>
      <c r="AB121" s="862">
        <f>IF($U121="","",SUMPRODUCT(--(Lineups!AS$46:AS$83=$U121),--(Lineups!AA$46:AA$83&lt;&gt;"SP")))</f>
        <v>0</v>
      </c>
      <c r="AC121" s="866">
        <f t="shared" si="222"/>
        <v>6</v>
      </c>
      <c r="AD121" s="867">
        <f t="shared" si="223"/>
        <v>0.2727272727</v>
      </c>
      <c r="AE121" s="866">
        <f t="shared" si="224"/>
        <v>7</v>
      </c>
      <c r="AF121" s="867">
        <f t="shared" si="225"/>
        <v>0.3181818182</v>
      </c>
      <c r="AG121" s="868" t="str">
        <f>IF(U121="","",IF(OR(SK!U212="",SK!U212=0),"",SK!X212))</f>
        <v/>
      </c>
      <c r="AH121" s="866">
        <f>IF($U121="","",SUMPRODUCT(--(Lineups!AC$46:AC$83=$U121)))</f>
        <v>0</v>
      </c>
      <c r="AI121" s="867">
        <f t="shared" si="226"/>
        <v>0</v>
      </c>
      <c r="AJ121" s="866">
        <f t="shared" si="227"/>
        <v>7</v>
      </c>
      <c r="AK121" s="867">
        <f t="shared" si="228"/>
        <v>0.3181818182</v>
      </c>
    </row>
    <row r="122" ht="13.5" customHeight="1">
      <c r="A122" s="5">
        <f t="shared" si="209"/>
        <v>15</v>
      </c>
      <c r="B122" s="860" t="str">
        <f t="shared" ref="B122:C122" si="253">B23</f>
        <v>727</v>
      </c>
      <c r="C122" s="860" t="str">
        <f t="shared" si="253"/>
        <v>Hurtrude Stein</v>
      </c>
      <c r="D122" s="40">
        <f>IF($B122="","",SUMPRODUCT(--(Lineups!G$46:G$83=$B122),--(Lineups!B$46:B$83="")))</f>
        <v>0</v>
      </c>
      <c r="E122" s="861">
        <f t="shared" si="211"/>
        <v>0</v>
      </c>
      <c r="F122" s="862">
        <f>IF($B122="","",SUMPRODUCT(--(Lineups!G$46:G$83=$B122),--(Lineups!B$46:B$83="X")))</f>
        <v>0</v>
      </c>
      <c r="G122" s="862">
        <f>IF($B122="","",SUMPRODUCT(--(Lineups!K$46:K$83=$B122),--(Lineups!A$46:A$83&lt;&gt;"SP")))</f>
        <v>0</v>
      </c>
      <c r="H122" s="862">
        <f>IF($B122="","",SUMPRODUCT(--(Lineups!O$46:O$83=$B122),--(Lineups!A$46:A$83&lt;&gt;"SP")))</f>
        <v>0</v>
      </c>
      <c r="I122" s="862">
        <f>IF($B122="","",SUMPRODUCT(--(Lineups!S$46:S$83=$B122),--(Lineups!A$46:A$83&lt;&gt;"SP")))</f>
        <v>0</v>
      </c>
      <c r="J122" s="40">
        <f t="shared" si="212"/>
        <v>0</v>
      </c>
      <c r="K122" s="861">
        <f t="shared" si="213"/>
        <v>0</v>
      </c>
      <c r="L122" s="40">
        <f t="shared" si="214"/>
        <v>0</v>
      </c>
      <c r="M122" s="861">
        <f t="shared" si="215"/>
        <v>0</v>
      </c>
      <c r="N122" s="863" t="str">
        <f>IF(B122="","",IF(OR(SK!E215="",SK!E215=0),"",SK!H215))</f>
        <v/>
      </c>
      <c r="O122" s="40">
        <f>IF($B122="","",SUMPRODUCT(--(Lineups!C$46:C$83=$B122)))</f>
        <v>0</v>
      </c>
      <c r="P122" s="861">
        <f t="shared" si="216"/>
        <v>0</v>
      </c>
      <c r="Q122" s="40">
        <f t="shared" si="217"/>
        <v>0</v>
      </c>
      <c r="R122" s="861">
        <f t="shared" si="218"/>
        <v>0</v>
      </c>
      <c r="S122" s="40"/>
      <c r="T122" s="5">
        <f t="shared" si="219"/>
        <v>15</v>
      </c>
      <c r="U122" s="860" t="str">
        <f t="shared" ref="U122:V122" si="254">U23</f>
        <v>71</v>
      </c>
      <c r="V122" s="860" t="str">
        <f t="shared" si="254"/>
        <v>Fresh AF</v>
      </c>
      <c r="W122" s="40">
        <f>IF($U122="","",SUMPRODUCT(--(Lineups!AG$46:AG$83=$U122),--(Lineups!AB$46:AB$83="")))</f>
        <v>0</v>
      </c>
      <c r="X122" s="861">
        <f t="shared" si="221"/>
        <v>0</v>
      </c>
      <c r="Y122" s="862">
        <f>IF($U122="","",SUMPRODUCT(--(Lineups!AG$46:AG$83=$U122),--(Lineups!AB$46:AB$83="X")))</f>
        <v>0</v>
      </c>
      <c r="Z122" s="862">
        <f>IF($U122="","",SUMPRODUCT(--(Lineups!AK$46:AK$83=$U122),--(Lineups!AA$46:AA$83&lt;&gt;"SP")))</f>
        <v>0</v>
      </c>
      <c r="AA122" s="862">
        <f>IF($U122="","",SUMPRODUCT(--(Lineups!AO$46:AO$83=$U122),--(Lineups!AA$46:AA$83&lt;&gt;"SP")))</f>
        <v>0</v>
      </c>
      <c r="AB122" s="862">
        <f>IF($U122="","",SUMPRODUCT(--(Lineups!AS$46:AS$83=$U122),--(Lineups!AA$46:AA$83&lt;&gt;"SP")))</f>
        <v>0</v>
      </c>
      <c r="AC122" s="40">
        <f t="shared" si="222"/>
        <v>0</v>
      </c>
      <c r="AD122" s="861">
        <f t="shared" si="223"/>
        <v>0</v>
      </c>
      <c r="AE122" s="40">
        <f t="shared" si="224"/>
        <v>0</v>
      </c>
      <c r="AF122" s="861">
        <f t="shared" si="225"/>
        <v>0</v>
      </c>
      <c r="AG122" s="863" t="str">
        <f>IF(U122="","",IF(OR(SK!U215="",SK!U215=0),"",SK!X215))</f>
        <v/>
      </c>
      <c r="AH122" s="40">
        <f>IF($U122="","",SUMPRODUCT(--(Lineups!AC$46:AC$83=$U122)))</f>
        <v>0</v>
      </c>
      <c r="AI122" s="861">
        <f t="shared" si="226"/>
        <v>0</v>
      </c>
      <c r="AJ122" s="40">
        <f t="shared" si="227"/>
        <v>0</v>
      </c>
      <c r="AK122" s="861">
        <f t="shared" si="228"/>
        <v>0</v>
      </c>
    </row>
    <row r="123" ht="13.5" customHeight="1">
      <c r="A123" s="864">
        <f t="shared" si="209"/>
        <v>16</v>
      </c>
      <c r="B123" s="865" t="str">
        <f t="shared" ref="B123:C123" si="255">B24</f>
        <v>86</v>
      </c>
      <c r="C123" s="865" t="str">
        <f t="shared" si="255"/>
        <v>Whacks Poetic</v>
      </c>
      <c r="D123" s="866">
        <f>IF($B123="","",SUMPRODUCT(--(Lineups!G$46:G$83=$B123),--(Lineups!B$46:B$83="")))</f>
        <v>0</v>
      </c>
      <c r="E123" s="867">
        <f t="shared" si="211"/>
        <v>0</v>
      </c>
      <c r="F123" s="862">
        <f>IF($B123="","",SUMPRODUCT(--(Lineups!G$46:G$83=$B123),--(Lineups!B$46:B$83="X")))</f>
        <v>0</v>
      </c>
      <c r="G123" s="862">
        <f>IF($B123="","",SUMPRODUCT(--(Lineups!K$46:K$83=$B123),--(Lineups!A$46:A$83&lt;&gt;"SP")))</f>
        <v>8</v>
      </c>
      <c r="H123" s="862">
        <f>IF($B123="","",SUMPRODUCT(--(Lineups!O$46:O$83=$B123),--(Lineups!A$46:A$83&lt;&gt;"SP")))</f>
        <v>1</v>
      </c>
      <c r="I123" s="862">
        <f>IF($B123="","",SUMPRODUCT(--(Lineups!S$46:S$83=$B123),--(Lineups!A$46:A$83&lt;&gt;"SP")))</f>
        <v>3</v>
      </c>
      <c r="J123" s="866">
        <f t="shared" si="212"/>
        <v>12</v>
      </c>
      <c r="K123" s="867">
        <f t="shared" si="213"/>
        <v>0.5454545455</v>
      </c>
      <c r="L123" s="866">
        <f t="shared" si="214"/>
        <v>12</v>
      </c>
      <c r="M123" s="867">
        <f t="shared" si="215"/>
        <v>0.5454545455</v>
      </c>
      <c r="N123" s="868" t="str">
        <f>IF(B123="","",IF(OR(SK!E218="",SK!E218=0),"",SK!H218))</f>
        <v/>
      </c>
      <c r="O123" s="866">
        <f>IF($B123="","",SUMPRODUCT(--(Lineups!C$46:C$83=$B123)))</f>
        <v>0</v>
      </c>
      <c r="P123" s="867">
        <f t="shared" si="216"/>
        <v>0</v>
      </c>
      <c r="Q123" s="866">
        <f t="shared" si="217"/>
        <v>12</v>
      </c>
      <c r="R123" s="867">
        <f t="shared" si="218"/>
        <v>0.5454545455</v>
      </c>
      <c r="S123" s="40"/>
      <c r="T123" s="864">
        <f t="shared" si="219"/>
        <v>16</v>
      </c>
      <c r="U123" s="865" t="str">
        <f t="shared" ref="U123:V123" si="256">U24</f>
        <v>713</v>
      </c>
      <c r="V123" s="865" t="str">
        <f t="shared" si="256"/>
        <v>Shrewd Folly</v>
      </c>
      <c r="W123" s="866">
        <f>IF($U123="","",SUMPRODUCT(--(Lineups!AG$46:AG$83=$U123),--(Lineups!AB$46:AB$83="")))</f>
        <v>0</v>
      </c>
      <c r="X123" s="867">
        <f t="shared" si="221"/>
        <v>0</v>
      </c>
      <c r="Y123" s="862">
        <f>IF($U123="","",SUMPRODUCT(--(Lineups!AG$46:AG$83=$U123),--(Lineups!AB$46:AB$83="X")))</f>
        <v>0</v>
      </c>
      <c r="Z123" s="862">
        <f>IF($U123="","",SUMPRODUCT(--(Lineups!AK$46:AK$83=$U123),--(Lineups!AA$46:AA$83&lt;&gt;"SP")))</f>
        <v>1</v>
      </c>
      <c r="AA123" s="862">
        <f>IF($U123="","",SUMPRODUCT(--(Lineups!AO$46:AO$83=$U123),--(Lineups!AA$46:AA$83&lt;&gt;"SP")))</f>
        <v>1</v>
      </c>
      <c r="AB123" s="862">
        <f>IF($U123="","",SUMPRODUCT(--(Lineups!AS$46:AS$83=$U123),--(Lineups!AA$46:AA$83&lt;&gt;"SP")))</f>
        <v>0</v>
      </c>
      <c r="AC123" s="866">
        <f t="shared" si="222"/>
        <v>2</v>
      </c>
      <c r="AD123" s="867">
        <f t="shared" si="223"/>
        <v>0.09090909091</v>
      </c>
      <c r="AE123" s="866">
        <f t="shared" si="224"/>
        <v>2</v>
      </c>
      <c r="AF123" s="867">
        <f t="shared" si="225"/>
        <v>0.09090909091</v>
      </c>
      <c r="AG123" s="868" t="str">
        <f>IF(U123="","",IF(OR(SK!U218="",SK!U218=0),"",SK!X218))</f>
        <v/>
      </c>
      <c r="AH123" s="866">
        <f>IF($U123="","",SUMPRODUCT(--(Lineups!AC$46:AC$83=$U123)))</f>
        <v>0</v>
      </c>
      <c r="AI123" s="867">
        <f t="shared" si="226"/>
        <v>0</v>
      </c>
      <c r="AJ123" s="866">
        <f t="shared" si="227"/>
        <v>2</v>
      </c>
      <c r="AK123" s="867">
        <f t="shared" si="228"/>
        <v>0.09090909091</v>
      </c>
    </row>
    <row r="124" ht="13.5" customHeight="1">
      <c r="A124" s="5">
        <f t="shared" si="209"/>
        <v>17</v>
      </c>
      <c r="B124" s="860" t="str">
        <f t="shared" ref="B124:C124" si="257">B25</f>
        <v>89*</v>
      </c>
      <c r="C124" s="860" t="str">
        <f t="shared" si="257"/>
        <v>Fanny Smack</v>
      </c>
      <c r="D124" s="40">
        <f>IF($B124="","",SUMPRODUCT(--(Lineups!G$46:G$83=$B124),--(Lineups!B$46:B$83="")))</f>
        <v>0</v>
      </c>
      <c r="E124" s="861">
        <f t="shared" si="211"/>
        <v>0</v>
      </c>
      <c r="F124" s="862">
        <f>IF($B124="","",SUMPRODUCT(--(Lineups!G$46:G$83=$B124),--(Lineups!B$46:B$83="X")))</f>
        <v>0</v>
      </c>
      <c r="G124" s="862">
        <f>IF($B124="","",SUMPRODUCT(--(Lineups!K$46:K$83=$B124),--(Lineups!A$46:A$83&lt;&gt;"SP")))</f>
        <v>0</v>
      </c>
      <c r="H124" s="862">
        <f>IF($B124="","",SUMPRODUCT(--(Lineups!O$46:O$83=$B124),--(Lineups!A$46:A$83&lt;&gt;"SP")))</f>
        <v>0</v>
      </c>
      <c r="I124" s="862">
        <f>IF($B124="","",SUMPRODUCT(--(Lineups!S$46:S$83=$B124),--(Lineups!A$46:A$83&lt;&gt;"SP")))</f>
        <v>0</v>
      </c>
      <c r="J124" s="40">
        <f t="shared" si="212"/>
        <v>0</v>
      </c>
      <c r="K124" s="861">
        <f t="shared" si="213"/>
        <v>0</v>
      </c>
      <c r="L124" s="40">
        <f t="shared" si="214"/>
        <v>0</v>
      </c>
      <c r="M124" s="861">
        <f t="shared" si="215"/>
        <v>0</v>
      </c>
      <c r="N124" s="863" t="str">
        <f>IF(B124="","",IF(OR(SK!E221="",SK!E221=0),"",SK!H221))</f>
        <v/>
      </c>
      <c r="O124" s="40">
        <f>IF($B124="","",SUMPRODUCT(--(Lineups!C$46:C$83=$B124)))</f>
        <v>0</v>
      </c>
      <c r="P124" s="861">
        <f t="shared" si="216"/>
        <v>0</v>
      </c>
      <c r="Q124" s="40">
        <f t="shared" si="217"/>
        <v>0</v>
      </c>
      <c r="R124" s="861">
        <f t="shared" si="218"/>
        <v>0</v>
      </c>
      <c r="S124" s="40"/>
      <c r="T124" s="5">
        <f t="shared" si="219"/>
        <v>17</v>
      </c>
      <c r="U124" s="860" t="str">
        <f t="shared" ref="U124:V124" si="258">U25</f>
        <v>731</v>
      </c>
      <c r="V124" s="860" t="str">
        <f t="shared" si="258"/>
        <v>Hand Over Fist</v>
      </c>
      <c r="W124" s="40">
        <f>IF($U124="","",SUMPRODUCT(--(Lineups!AG$46:AG$83=$U124),--(Lineups!AB$46:AB$83="")))</f>
        <v>0</v>
      </c>
      <c r="X124" s="861">
        <f t="shared" si="221"/>
        <v>0</v>
      </c>
      <c r="Y124" s="862">
        <f>IF($U124="","",SUMPRODUCT(--(Lineups!AG$46:AG$83=$U124),--(Lineups!AB$46:AB$83="X")))</f>
        <v>1</v>
      </c>
      <c r="Z124" s="862">
        <f>IF($U124="","",SUMPRODUCT(--(Lineups!AK$46:AK$83=$U124),--(Lineups!AA$46:AA$83&lt;&gt;"SP")))</f>
        <v>0</v>
      </c>
      <c r="AA124" s="862">
        <f>IF($U124="","",SUMPRODUCT(--(Lineups!AO$46:AO$83=$U124),--(Lineups!AA$46:AA$83&lt;&gt;"SP")))</f>
        <v>0</v>
      </c>
      <c r="AB124" s="862">
        <f>IF($U124="","",SUMPRODUCT(--(Lineups!AS$46:AS$83=$U124),--(Lineups!AA$46:AA$83&lt;&gt;"SP")))</f>
        <v>0</v>
      </c>
      <c r="AC124" s="40">
        <f t="shared" si="222"/>
        <v>1</v>
      </c>
      <c r="AD124" s="861">
        <f t="shared" si="223"/>
        <v>0.04545454545</v>
      </c>
      <c r="AE124" s="40">
        <f t="shared" si="224"/>
        <v>1</v>
      </c>
      <c r="AF124" s="861">
        <f t="shared" si="225"/>
        <v>0.04545454545</v>
      </c>
      <c r="AG124" s="863">
        <f>IF(U124="","",IF(OR(SK!U221="",SK!U221=0),"",SK!X221))</f>
        <v>1</v>
      </c>
      <c r="AH124" s="40">
        <f>IF($U124="","",SUMPRODUCT(--(Lineups!AC$46:AC$83=$U124)))</f>
        <v>7</v>
      </c>
      <c r="AI124" s="861">
        <f t="shared" si="226"/>
        <v>0.3181818182</v>
      </c>
      <c r="AJ124" s="40">
        <f t="shared" si="227"/>
        <v>8</v>
      </c>
      <c r="AK124" s="861">
        <f t="shared" si="228"/>
        <v>0.3636363636</v>
      </c>
    </row>
    <row r="125" ht="13.5" customHeight="1">
      <c r="A125" s="864">
        <f t="shared" si="209"/>
        <v>18</v>
      </c>
      <c r="B125" s="865" t="str">
        <f t="shared" ref="B125:C125" si="259">B26</f>
        <v>90*</v>
      </c>
      <c r="C125" s="865" t="str">
        <f t="shared" si="259"/>
        <v>Shadoux</v>
      </c>
      <c r="D125" s="866">
        <f>IF($B125="","",SUMPRODUCT(--(Lineups!G$46:G$83=$B125),--(Lineups!B$46:B$83="")))</f>
        <v>0</v>
      </c>
      <c r="E125" s="867">
        <f t="shared" si="211"/>
        <v>0</v>
      </c>
      <c r="F125" s="862">
        <f>IF($B125="","",SUMPRODUCT(--(Lineups!G$46:G$83=$B125),--(Lineups!B$46:B$83="X")))</f>
        <v>0</v>
      </c>
      <c r="G125" s="862">
        <f>IF($B125="","",SUMPRODUCT(--(Lineups!K$46:K$83=$B125),--(Lineups!A$46:A$83&lt;&gt;"SP")))</f>
        <v>0</v>
      </c>
      <c r="H125" s="862">
        <f>IF($B125="","",SUMPRODUCT(--(Lineups!O$46:O$83=$B125),--(Lineups!A$46:A$83&lt;&gt;"SP")))</f>
        <v>0</v>
      </c>
      <c r="I125" s="862">
        <f>IF($B125="","",SUMPRODUCT(--(Lineups!S$46:S$83=$B125),--(Lineups!A$46:A$83&lt;&gt;"SP")))</f>
        <v>0</v>
      </c>
      <c r="J125" s="866">
        <f t="shared" si="212"/>
        <v>0</v>
      </c>
      <c r="K125" s="867">
        <f t="shared" si="213"/>
        <v>0</v>
      </c>
      <c r="L125" s="866">
        <f t="shared" si="214"/>
        <v>0</v>
      </c>
      <c r="M125" s="867">
        <f t="shared" si="215"/>
        <v>0</v>
      </c>
      <c r="N125" s="868" t="str">
        <f>IF(B125="","",IF(OR(SK!E224="",SK!E224=0),"",SK!H224))</f>
        <v/>
      </c>
      <c r="O125" s="866">
        <f>IF($B125="","",SUMPRODUCT(--(Lineups!C$46:C$83=$B125)))</f>
        <v>0</v>
      </c>
      <c r="P125" s="867">
        <f t="shared" si="216"/>
        <v>0</v>
      </c>
      <c r="Q125" s="866">
        <f t="shared" si="217"/>
        <v>0</v>
      </c>
      <c r="R125" s="867">
        <f t="shared" si="218"/>
        <v>0</v>
      </c>
      <c r="S125" s="40"/>
      <c r="T125" s="864">
        <f t="shared" si="219"/>
        <v>18</v>
      </c>
      <c r="U125" s="865" t="str">
        <f t="shared" ref="U125:V125" si="260">U26</f>
        <v>74</v>
      </c>
      <c r="V125" s="865" t="str">
        <f t="shared" si="260"/>
        <v>Velociroller</v>
      </c>
      <c r="W125" s="866">
        <f>IF($U125="","",SUMPRODUCT(--(Lineups!AG$46:AG$83=$U125),--(Lineups!AB$46:AB$83="")))</f>
        <v>0</v>
      </c>
      <c r="X125" s="867">
        <f t="shared" si="221"/>
        <v>0</v>
      </c>
      <c r="Y125" s="862">
        <f>IF($U125="","",SUMPRODUCT(--(Lineups!AG$46:AG$83=$U125),--(Lineups!AB$46:AB$83="X")))</f>
        <v>0</v>
      </c>
      <c r="Z125" s="862">
        <f>IF($U125="","",SUMPRODUCT(--(Lineups!AK$46:AK$83=$U125),--(Lineups!AA$46:AA$83&lt;&gt;"SP")))</f>
        <v>0</v>
      </c>
      <c r="AA125" s="862">
        <f>IF($U125="","",SUMPRODUCT(--(Lineups!AO$46:AO$83=$U125),--(Lineups!AA$46:AA$83&lt;&gt;"SP")))</f>
        <v>0</v>
      </c>
      <c r="AB125" s="862">
        <f>IF($U125="","",SUMPRODUCT(--(Lineups!AS$46:AS$83=$U125),--(Lineups!AA$46:AA$83&lt;&gt;"SP")))</f>
        <v>0</v>
      </c>
      <c r="AC125" s="866">
        <f t="shared" si="222"/>
        <v>0</v>
      </c>
      <c r="AD125" s="867">
        <f t="shared" si="223"/>
        <v>0</v>
      </c>
      <c r="AE125" s="866">
        <f t="shared" si="224"/>
        <v>0</v>
      </c>
      <c r="AF125" s="867">
        <f t="shared" si="225"/>
        <v>0</v>
      </c>
      <c r="AG125" s="868" t="str">
        <f>IF(U125="","",IF(OR(SK!U224="",SK!U224=0),"",SK!X224))</f>
        <v/>
      </c>
      <c r="AH125" s="866">
        <f>IF($U125="","",SUMPRODUCT(--(Lineups!AC$46:AC$83=$U125)))</f>
        <v>0</v>
      </c>
      <c r="AI125" s="867">
        <f t="shared" si="226"/>
        <v>0</v>
      </c>
      <c r="AJ125" s="866">
        <f t="shared" si="227"/>
        <v>0</v>
      </c>
      <c r="AK125" s="867">
        <f t="shared" si="228"/>
        <v>0</v>
      </c>
    </row>
    <row r="126" ht="13.5" customHeight="1">
      <c r="A126" s="5">
        <f t="shared" si="209"/>
        <v>19</v>
      </c>
      <c r="B126" s="860" t="str">
        <f t="shared" ref="B126:C126" si="261">B27</f>
        <v>981</v>
      </c>
      <c r="C126" s="860" t="str">
        <f t="shared" si="261"/>
        <v>duggy</v>
      </c>
      <c r="D126" s="40">
        <f>IF($B126="","",SUMPRODUCT(--(Lineups!G$46:G$83=$B126),--(Lineups!B$46:B$83="")))</f>
        <v>0</v>
      </c>
      <c r="E126" s="861">
        <f t="shared" si="211"/>
        <v>0</v>
      </c>
      <c r="F126" s="862">
        <f>IF($B126="","",SUMPRODUCT(--(Lineups!G$46:G$83=$B126),--(Lineups!B$46:B$83="X")))</f>
        <v>0</v>
      </c>
      <c r="G126" s="862">
        <f>IF($B126="","",SUMPRODUCT(--(Lineups!K$46:K$83=$B126),--(Lineups!A$46:A$83&lt;&gt;"SP")))</f>
        <v>2</v>
      </c>
      <c r="H126" s="862">
        <f>IF($B126="","",SUMPRODUCT(--(Lineups!O$46:O$83=$B126),--(Lineups!A$46:A$83&lt;&gt;"SP")))</f>
        <v>5</v>
      </c>
      <c r="I126" s="862">
        <f>IF($B126="","",SUMPRODUCT(--(Lineups!S$46:S$83=$B126),--(Lineups!A$46:A$83&lt;&gt;"SP")))</f>
        <v>3</v>
      </c>
      <c r="J126" s="40">
        <f t="shared" si="212"/>
        <v>10</v>
      </c>
      <c r="K126" s="861">
        <f t="shared" si="213"/>
        <v>0.4545454545</v>
      </c>
      <c r="L126" s="40">
        <f t="shared" si="214"/>
        <v>10</v>
      </c>
      <c r="M126" s="861">
        <f t="shared" si="215"/>
        <v>0.4545454545</v>
      </c>
      <c r="N126" s="863" t="str">
        <f>IF(B126="","",IF(OR(SK!E227="",SK!E227=0),"",SK!H227))</f>
        <v/>
      </c>
      <c r="O126" s="40">
        <f>IF($B126="","",SUMPRODUCT(--(Lineups!C$46:C$83=$B126)))</f>
        <v>0</v>
      </c>
      <c r="P126" s="861">
        <f t="shared" si="216"/>
        <v>0</v>
      </c>
      <c r="Q126" s="40">
        <f t="shared" si="217"/>
        <v>10</v>
      </c>
      <c r="R126" s="861">
        <f t="shared" si="218"/>
        <v>0.4545454545</v>
      </c>
      <c r="S126" s="40"/>
      <c r="T126" s="5">
        <f t="shared" si="219"/>
        <v>19</v>
      </c>
      <c r="U126" s="860" t="str">
        <f t="shared" ref="U126:V126" si="262">U27</f>
        <v>802</v>
      </c>
      <c r="V126" s="860" t="str">
        <f t="shared" si="262"/>
        <v>Jenny NoNo</v>
      </c>
      <c r="W126" s="40">
        <f>IF($U126="","",SUMPRODUCT(--(Lineups!AG$46:AG$83=$U126),--(Lineups!AB$46:AB$83="")))</f>
        <v>0</v>
      </c>
      <c r="X126" s="861">
        <f t="shared" si="221"/>
        <v>0</v>
      </c>
      <c r="Y126" s="862">
        <f>IF($U126="","",SUMPRODUCT(--(Lineups!AG$46:AG$83=$U126),--(Lineups!AB$46:AB$83="X")))</f>
        <v>1</v>
      </c>
      <c r="Z126" s="862">
        <f>IF($U126="","",SUMPRODUCT(--(Lineups!AK$46:AK$83=$U126),--(Lineups!AA$46:AA$83&lt;&gt;"SP")))</f>
        <v>0</v>
      </c>
      <c r="AA126" s="862">
        <f>IF($U126="","",SUMPRODUCT(--(Lineups!AO$46:AO$83=$U126),--(Lineups!AA$46:AA$83&lt;&gt;"SP")))</f>
        <v>1</v>
      </c>
      <c r="AB126" s="862">
        <f>IF($U126="","",SUMPRODUCT(--(Lineups!AS$46:AS$83=$U126),--(Lineups!AA$46:AA$83&lt;&gt;"SP")))</f>
        <v>0</v>
      </c>
      <c r="AC126" s="40">
        <f t="shared" si="222"/>
        <v>2</v>
      </c>
      <c r="AD126" s="861">
        <f t="shared" si="223"/>
        <v>0.09090909091</v>
      </c>
      <c r="AE126" s="40">
        <f t="shared" si="224"/>
        <v>2</v>
      </c>
      <c r="AF126" s="861">
        <f t="shared" si="225"/>
        <v>0.09090909091</v>
      </c>
      <c r="AG126" s="863">
        <f>IF(U122="","",IF(OR(SK!U227="",SK!U227=0),"",SK!X227))</f>
        <v>0</v>
      </c>
      <c r="AH126" s="40">
        <f>IF($U126="","",SUMPRODUCT(--(Lineups!AC$46:AC$83=$U126)))</f>
        <v>4</v>
      </c>
      <c r="AI126" s="861">
        <f t="shared" si="226"/>
        <v>0.1818181818</v>
      </c>
      <c r="AJ126" s="40">
        <f t="shared" si="227"/>
        <v>6</v>
      </c>
      <c r="AK126" s="861">
        <f t="shared" si="228"/>
        <v>0.2727272727</v>
      </c>
    </row>
    <row r="127" ht="13.5" customHeight="1">
      <c r="A127" s="864">
        <f t="shared" si="209"/>
        <v>20</v>
      </c>
      <c r="B127" s="865" t="str">
        <f t="shared" ref="B127:C127" si="263">B28</f>
        <v>99</v>
      </c>
      <c r="C127" s="865" t="str">
        <f t="shared" si="263"/>
        <v>anne t. fascism</v>
      </c>
      <c r="D127" s="866">
        <f>IF($B127="","",SUMPRODUCT(--(Lineups!G$46:G$83=$B127),--(Lineups!B$46:B$83="")))</f>
        <v>11</v>
      </c>
      <c r="E127" s="867">
        <f t="shared" si="211"/>
        <v>0.5</v>
      </c>
      <c r="F127" s="862">
        <f>IF($B127="","",SUMPRODUCT(--(Lineups!G$46:G$83=$B127),--(Lineups!B$46:B$83="X")))</f>
        <v>0</v>
      </c>
      <c r="G127" s="862">
        <f>IF($B127="","",SUMPRODUCT(--(Lineups!K$46:K$83=$B127),--(Lineups!A$46:A$83&lt;&gt;"SP")))</f>
        <v>0</v>
      </c>
      <c r="H127" s="862">
        <f>IF($B127="","",SUMPRODUCT(--(Lineups!O$46:O$83=$B127),--(Lineups!A$46:A$83&lt;&gt;"SP")))</f>
        <v>0</v>
      </c>
      <c r="I127" s="862">
        <f>IF($B127="","",SUMPRODUCT(--(Lineups!S$46:S$83=$B127),--(Lineups!A$46:A$83&lt;&gt;"SP")))</f>
        <v>0</v>
      </c>
      <c r="J127" s="866">
        <f t="shared" si="212"/>
        <v>0</v>
      </c>
      <c r="K127" s="867">
        <f t="shared" si="213"/>
        <v>0</v>
      </c>
      <c r="L127" s="866">
        <f t="shared" si="214"/>
        <v>11</v>
      </c>
      <c r="M127" s="867">
        <f t="shared" si="215"/>
        <v>0.5</v>
      </c>
      <c r="N127" s="868" t="str">
        <f>IF(B127="","",IF(OR(SK!E230="",SK!E230=0),"",SK!H230))</f>
        <v/>
      </c>
      <c r="O127" s="866">
        <f>IF($B127="","",SUMPRODUCT(--(Lineups!C$46:C$83=$B127)))</f>
        <v>0</v>
      </c>
      <c r="P127" s="867">
        <f t="shared" si="216"/>
        <v>0</v>
      </c>
      <c r="Q127" s="866">
        <f t="shared" si="217"/>
        <v>11</v>
      </c>
      <c r="R127" s="867">
        <f t="shared" si="218"/>
        <v>0.5</v>
      </c>
      <c r="S127" s="40"/>
      <c r="T127" s="864">
        <f t="shared" si="219"/>
        <v>20</v>
      </c>
      <c r="U127" s="865" t="str">
        <f t="shared" ref="U127:V127" si="264">U28</f>
        <v>97</v>
      </c>
      <c r="V127" s="865" t="str">
        <f t="shared" si="264"/>
        <v>Smarty Plants</v>
      </c>
      <c r="W127" s="866">
        <f>IF($U127="","",SUMPRODUCT(--(Lineups!AG$46:AG$83=$U127),--(Lineups!AB$46:AB$83="")))</f>
        <v>0</v>
      </c>
      <c r="X127" s="867">
        <f t="shared" si="221"/>
        <v>0</v>
      </c>
      <c r="Y127" s="862">
        <f>IF($U127="","",SUMPRODUCT(--(Lineups!AG$46:AG$83=$U127),--(Lineups!AB$46:AB$83="X")))</f>
        <v>0</v>
      </c>
      <c r="Z127" s="862">
        <f>IF($U127="","",SUMPRODUCT(--(Lineups!AK$46:AK$83=$U127),--(Lineups!AA$46:AA$83&lt;&gt;"SP")))</f>
        <v>1</v>
      </c>
      <c r="AA127" s="862">
        <f>IF($U127="","",SUMPRODUCT(--(Lineups!AO$46:AO$83=$U127),--(Lineups!AA$46:AA$83&lt;&gt;"SP")))</f>
        <v>2</v>
      </c>
      <c r="AB127" s="862">
        <f>IF($U127="","",SUMPRODUCT(--(Lineups!AS$46:AS$83=$U127),--(Lineups!AA$46:AA$83&lt;&gt;"SP")))</f>
        <v>5</v>
      </c>
      <c r="AC127" s="866">
        <f t="shared" si="222"/>
        <v>8</v>
      </c>
      <c r="AD127" s="867">
        <f t="shared" si="223"/>
        <v>0.3636363636</v>
      </c>
      <c r="AE127" s="866">
        <f t="shared" si="224"/>
        <v>8</v>
      </c>
      <c r="AF127" s="867">
        <f t="shared" si="225"/>
        <v>0.3636363636</v>
      </c>
      <c r="AG127" s="868" t="str">
        <f>IF(U127="","",IF(OR(SK!U230="",SK!U230=0),"",SK!X230))</f>
        <v/>
      </c>
      <c r="AH127" s="866">
        <f>IF($U127="","",SUMPRODUCT(--(Lineups!AC$46:AC$83=$U127)))</f>
        <v>0</v>
      </c>
      <c r="AI127" s="867">
        <f t="shared" si="226"/>
        <v>0</v>
      </c>
      <c r="AJ127" s="866">
        <f t="shared" si="227"/>
        <v>8</v>
      </c>
      <c r="AK127" s="867">
        <f t="shared" si="228"/>
        <v>0.3636363636</v>
      </c>
    </row>
    <row r="128" ht="13.5" customHeight="1">
      <c r="A128" s="5"/>
      <c r="B128" s="40"/>
      <c r="C128" s="40"/>
      <c r="D128" s="40"/>
      <c r="E128" s="40"/>
      <c r="F128" s="40"/>
      <c r="G128" s="40"/>
      <c r="H128" s="40"/>
      <c r="I128" s="40"/>
      <c r="J128" s="40"/>
      <c r="K128" s="40"/>
      <c r="L128" s="40"/>
      <c r="M128" s="40"/>
      <c r="N128" s="40"/>
      <c r="O128" s="40"/>
      <c r="P128" s="40"/>
      <c r="Q128" s="40"/>
      <c r="R128" s="40"/>
      <c r="S128" s="40"/>
      <c r="T128" s="5"/>
      <c r="U128" s="40"/>
      <c r="V128" s="40"/>
      <c r="W128" s="40"/>
      <c r="X128" s="40"/>
      <c r="Y128" s="40"/>
      <c r="Z128" s="40"/>
      <c r="AA128" s="40"/>
      <c r="AB128" s="40"/>
      <c r="AC128" s="40"/>
      <c r="AD128" s="40"/>
      <c r="AE128" s="40"/>
      <c r="AF128" s="40"/>
      <c r="AG128" s="40"/>
      <c r="AH128" s="40"/>
      <c r="AI128" s="40"/>
      <c r="AJ128" s="40"/>
      <c r="AK128" s="40"/>
    </row>
    <row r="129" ht="13.5" customHeight="1">
      <c r="A129" s="854" t="s">
        <v>438</v>
      </c>
      <c r="B129" s="8"/>
      <c r="C129" s="8"/>
      <c r="D129" s="855"/>
      <c r="E129" s="855"/>
      <c r="F129" s="855"/>
      <c r="G129" s="855"/>
      <c r="H129" s="855"/>
      <c r="I129" s="855"/>
      <c r="J129" s="855"/>
      <c r="K129" s="855"/>
      <c r="L129" s="855"/>
      <c r="M129" s="855"/>
      <c r="N129" s="855"/>
      <c r="O129" s="855"/>
      <c r="P129" s="855"/>
      <c r="Q129" s="855"/>
      <c r="R129" s="855"/>
      <c r="S129" s="40"/>
      <c r="T129" s="854" t="s">
        <v>438</v>
      </c>
      <c r="U129" s="8"/>
      <c r="V129" s="8"/>
      <c r="W129" s="855"/>
      <c r="X129" s="855"/>
      <c r="Y129" s="855"/>
      <c r="Z129" s="855"/>
      <c r="AA129" s="855"/>
      <c r="AB129" s="855"/>
      <c r="AC129" s="855"/>
      <c r="AD129" s="855"/>
      <c r="AE129" s="855"/>
      <c r="AF129" s="855"/>
      <c r="AG129" s="855"/>
      <c r="AH129" s="855"/>
      <c r="AI129" s="855"/>
      <c r="AJ129" s="855"/>
      <c r="AK129" s="855"/>
    </row>
    <row r="130" ht="13.5" customHeight="1">
      <c r="A130" s="856">
        <v>0.0</v>
      </c>
      <c r="B130" s="856" t="s">
        <v>428</v>
      </c>
      <c r="C130" s="856" t="s">
        <v>429</v>
      </c>
      <c r="D130" s="856" t="s">
        <v>286</v>
      </c>
      <c r="E130" s="5"/>
      <c r="F130" s="858" t="s">
        <v>287</v>
      </c>
      <c r="G130" s="858" t="s">
        <v>287</v>
      </c>
      <c r="H130" s="858" t="s">
        <v>287</v>
      </c>
      <c r="I130" s="858" t="s">
        <v>287</v>
      </c>
      <c r="J130" s="856" t="s">
        <v>431</v>
      </c>
      <c r="K130" s="5"/>
      <c r="L130" s="856" t="s">
        <v>433</v>
      </c>
      <c r="M130" s="5"/>
      <c r="N130" s="859" t="s">
        <v>435</v>
      </c>
      <c r="O130" s="856" t="s">
        <v>284</v>
      </c>
      <c r="P130" s="5"/>
      <c r="Q130" s="856" t="s">
        <v>402</v>
      </c>
      <c r="R130" s="5"/>
      <c r="S130" s="40"/>
      <c r="T130" s="856">
        <v>0.0</v>
      </c>
      <c r="U130" s="856" t="s">
        <v>428</v>
      </c>
      <c r="V130" s="856" t="s">
        <v>429</v>
      </c>
      <c r="W130" s="856" t="s">
        <v>286</v>
      </c>
      <c r="X130" s="5"/>
      <c r="Y130" s="858" t="s">
        <v>287</v>
      </c>
      <c r="Z130" s="858" t="s">
        <v>287</v>
      </c>
      <c r="AA130" s="858" t="s">
        <v>287</v>
      </c>
      <c r="AB130" s="858" t="s">
        <v>287</v>
      </c>
      <c r="AC130" s="856" t="s">
        <v>431</v>
      </c>
      <c r="AD130" s="5"/>
      <c r="AE130" s="856" t="s">
        <v>433</v>
      </c>
      <c r="AF130" s="5"/>
      <c r="AG130" s="859" t="s">
        <v>435</v>
      </c>
      <c r="AH130" s="856" t="s">
        <v>284</v>
      </c>
      <c r="AI130" s="5"/>
      <c r="AJ130" s="856" t="s">
        <v>402</v>
      </c>
      <c r="AK130" s="5"/>
    </row>
    <row r="131" ht="13.5" customHeight="1">
      <c r="A131" s="5">
        <f t="shared" ref="A131:A150" si="269">A130+1</f>
        <v>1</v>
      </c>
      <c r="B131" s="617" t="str">
        <f t="shared" ref="B131:C131" si="265">B108</f>
        <v>112*</v>
      </c>
      <c r="C131" s="617" t="str">
        <f t="shared" si="265"/>
        <v>Whoopsie Daisy</v>
      </c>
      <c r="D131" s="5">
        <f t="shared" ref="D131:D150" si="271">IF($B131="","",D154-D177)</f>
        <v>0</v>
      </c>
      <c r="E131" s="40"/>
      <c r="F131" s="862">
        <f t="shared" ref="F131:I131" si="266">IF($B131="","",F154-F177)</f>
        <v>0</v>
      </c>
      <c r="G131" s="862">
        <f t="shared" si="266"/>
        <v>0</v>
      </c>
      <c r="H131" s="862">
        <f t="shared" si="266"/>
        <v>0</v>
      </c>
      <c r="I131" s="862">
        <f t="shared" si="266"/>
        <v>0</v>
      </c>
      <c r="J131" s="5">
        <f t="shared" ref="J131:J150" si="273">IF(B131="","",SUM(F131:I131))</f>
        <v>0</v>
      </c>
      <c r="K131" s="40"/>
      <c r="L131" s="5">
        <f t="shared" ref="L131:L150" si="274">IF(B131="","",SUM(D131,J131))</f>
        <v>0</v>
      </c>
      <c r="M131" s="40"/>
      <c r="N131" s="40"/>
      <c r="O131" s="5">
        <f t="shared" ref="O131:O150" si="275">IF($B131="","",O154-O177)</f>
        <v>0</v>
      </c>
      <c r="P131" s="40"/>
      <c r="Q131" s="5">
        <f t="shared" ref="Q131:Q150" si="276">IF(B131="","",SUM(L131,O131))</f>
        <v>0</v>
      </c>
      <c r="R131" s="40"/>
      <c r="S131" s="40"/>
      <c r="T131" s="5">
        <f t="shared" ref="T131:T150" si="277">T130+1</f>
        <v>1</v>
      </c>
      <c r="U131" s="617" t="str">
        <f t="shared" ref="U131:V131" si="267">U108</f>
        <v>10</v>
      </c>
      <c r="V131" s="617" t="str">
        <f t="shared" si="267"/>
        <v>J. Sandin</v>
      </c>
      <c r="W131" s="5">
        <f t="shared" ref="W131:W150" si="279">IF($U131="","",W154-W177)</f>
        <v>-54</v>
      </c>
      <c r="X131" s="40"/>
      <c r="Y131" s="862">
        <f t="shared" ref="Y131:AB131" si="268">IF($U131="","",Y154-Y177)</f>
        <v>0</v>
      </c>
      <c r="Z131" s="862">
        <f t="shared" si="268"/>
        <v>0</v>
      </c>
      <c r="AA131" s="862">
        <f t="shared" si="268"/>
        <v>-12</v>
      </c>
      <c r="AB131" s="862">
        <f t="shared" si="268"/>
        <v>0</v>
      </c>
      <c r="AC131" s="5">
        <f t="shared" ref="AC131:AC150" si="281">IF(U131="","",SUM(Y131:AB131))</f>
        <v>-12</v>
      </c>
      <c r="AD131" s="40"/>
      <c r="AE131" s="5">
        <f t="shared" ref="AE131:AE150" si="282">IF(U131="","",SUM(W131,AC131))</f>
        <v>-66</v>
      </c>
      <c r="AF131" s="40"/>
      <c r="AG131" s="40"/>
      <c r="AH131" s="5">
        <f t="shared" ref="AH131:AH150" si="283">IF($U131="","",AH154-AH177)</f>
        <v>2</v>
      </c>
      <c r="AI131" s="40"/>
      <c r="AJ131" s="5">
        <f t="shared" ref="AJ131:AJ150" si="284">IF(U131="","",SUM(AE131,AH131))</f>
        <v>-64</v>
      </c>
      <c r="AK131" s="40"/>
    </row>
    <row r="132" ht="13.5" customHeight="1">
      <c r="A132" s="864">
        <f t="shared" si="269"/>
        <v>2</v>
      </c>
      <c r="B132" s="869" t="str">
        <f t="shared" ref="B132:C132" si="270">B109</f>
        <v>1128</v>
      </c>
      <c r="C132" s="869" t="str">
        <f t="shared" si="270"/>
        <v>Poysenberry Pie</v>
      </c>
      <c r="D132" s="864">
        <f t="shared" si="271"/>
        <v>60</v>
      </c>
      <c r="E132" s="40"/>
      <c r="F132" s="862">
        <f t="shared" ref="F132:I132" si="272">IF($B132="","",F155-F178)</f>
        <v>0</v>
      </c>
      <c r="G132" s="862">
        <f t="shared" si="272"/>
        <v>0</v>
      </c>
      <c r="H132" s="862">
        <f t="shared" si="272"/>
        <v>0</v>
      </c>
      <c r="I132" s="862">
        <f t="shared" si="272"/>
        <v>0</v>
      </c>
      <c r="J132" s="864">
        <f t="shared" si="273"/>
        <v>0</v>
      </c>
      <c r="K132" s="40"/>
      <c r="L132" s="864">
        <f t="shared" si="274"/>
        <v>60</v>
      </c>
      <c r="M132" s="40"/>
      <c r="N132" s="40"/>
      <c r="O132" s="864">
        <f t="shared" si="275"/>
        <v>0</v>
      </c>
      <c r="P132" s="40"/>
      <c r="Q132" s="864">
        <f t="shared" si="276"/>
        <v>60</v>
      </c>
      <c r="R132" s="40"/>
      <c r="S132" s="40"/>
      <c r="T132" s="864">
        <f t="shared" si="277"/>
        <v>2</v>
      </c>
      <c r="U132" s="869" t="str">
        <f t="shared" ref="U132:V132" si="278">U109</f>
        <v>125</v>
      </c>
      <c r="V132" s="869" t="str">
        <f t="shared" si="278"/>
        <v>Murder by Proxy</v>
      </c>
      <c r="W132" s="864">
        <f t="shared" si="279"/>
        <v>0</v>
      </c>
      <c r="X132" s="40"/>
      <c r="Y132" s="862">
        <f t="shared" ref="Y132:AB132" si="280">IF($U132="","",Y155-Y178)</f>
        <v>0</v>
      </c>
      <c r="Z132" s="862">
        <f t="shared" si="280"/>
        <v>-32</v>
      </c>
      <c r="AA132" s="862">
        <f t="shared" si="280"/>
        <v>-18</v>
      </c>
      <c r="AB132" s="862">
        <f t="shared" si="280"/>
        <v>-2</v>
      </c>
      <c r="AC132" s="864">
        <f t="shared" si="281"/>
        <v>-52</v>
      </c>
      <c r="AD132" s="40"/>
      <c r="AE132" s="864">
        <f t="shared" si="282"/>
        <v>-52</v>
      </c>
      <c r="AF132" s="40"/>
      <c r="AG132" s="40"/>
      <c r="AH132" s="864">
        <f t="shared" si="283"/>
        <v>0</v>
      </c>
      <c r="AI132" s="40"/>
      <c r="AJ132" s="864">
        <f t="shared" si="284"/>
        <v>-52</v>
      </c>
      <c r="AK132" s="40"/>
    </row>
    <row r="133" ht="13.5" customHeight="1">
      <c r="A133" s="5">
        <f t="shared" si="269"/>
        <v>3</v>
      </c>
      <c r="B133" s="617" t="str">
        <f t="shared" ref="B133:C133" si="285">B110</f>
        <v>14</v>
      </c>
      <c r="C133" s="617" t="str">
        <f t="shared" si="285"/>
        <v>Bri Zuss</v>
      </c>
      <c r="D133" s="5">
        <f t="shared" si="271"/>
        <v>0</v>
      </c>
      <c r="E133" s="40"/>
      <c r="F133" s="862">
        <f t="shared" ref="F133:I133" si="286">IF($B133="","",F156-F179)</f>
        <v>0</v>
      </c>
      <c r="G133" s="862">
        <f t="shared" si="286"/>
        <v>0</v>
      </c>
      <c r="H133" s="862">
        <f t="shared" si="286"/>
        <v>0</v>
      </c>
      <c r="I133" s="862">
        <f t="shared" si="286"/>
        <v>0</v>
      </c>
      <c r="J133" s="5">
        <f t="shared" si="273"/>
        <v>0</v>
      </c>
      <c r="K133" s="40"/>
      <c r="L133" s="5">
        <f t="shared" si="274"/>
        <v>0</v>
      </c>
      <c r="M133" s="40"/>
      <c r="N133" s="40"/>
      <c r="O133" s="5">
        <f t="shared" si="275"/>
        <v>15</v>
      </c>
      <c r="P133" s="40"/>
      <c r="Q133" s="5">
        <f t="shared" si="276"/>
        <v>15</v>
      </c>
      <c r="R133" s="40"/>
      <c r="S133" s="40"/>
      <c r="T133" s="5">
        <f t="shared" si="277"/>
        <v>3</v>
      </c>
      <c r="U133" s="617" t="str">
        <f t="shared" ref="U133:V133" si="287">U110</f>
        <v>14</v>
      </c>
      <c r="V133" s="617" t="str">
        <f t="shared" si="287"/>
        <v>Sonnet Boom</v>
      </c>
      <c r="W133" s="5">
        <f t="shared" si="279"/>
        <v>0</v>
      </c>
      <c r="X133" s="40"/>
      <c r="Y133" s="862">
        <f t="shared" ref="Y133:AB133" si="288">IF($U133="","",Y156-Y179)</f>
        <v>0</v>
      </c>
      <c r="Z133" s="862">
        <f t="shared" si="288"/>
        <v>0</v>
      </c>
      <c r="AA133" s="862">
        <f t="shared" si="288"/>
        <v>0</v>
      </c>
      <c r="AB133" s="862">
        <f t="shared" si="288"/>
        <v>0</v>
      </c>
      <c r="AC133" s="5">
        <f t="shared" si="281"/>
        <v>0</v>
      </c>
      <c r="AD133" s="40"/>
      <c r="AE133" s="5">
        <f t="shared" si="282"/>
        <v>0</v>
      </c>
      <c r="AF133" s="40"/>
      <c r="AG133" s="40"/>
      <c r="AH133" s="5">
        <f t="shared" si="283"/>
        <v>-42</v>
      </c>
      <c r="AI133" s="40"/>
      <c r="AJ133" s="5">
        <f t="shared" si="284"/>
        <v>-42</v>
      </c>
      <c r="AK133" s="40"/>
    </row>
    <row r="134" ht="13.5" customHeight="1">
      <c r="A134" s="864">
        <f t="shared" si="269"/>
        <v>4</v>
      </c>
      <c r="B134" s="869" t="str">
        <f t="shared" ref="B134:C134" si="289">B111</f>
        <v>1618</v>
      </c>
      <c r="C134" s="869" t="str">
        <f t="shared" si="289"/>
        <v>Sintripetal Force</v>
      </c>
      <c r="D134" s="864">
        <f t="shared" si="271"/>
        <v>0</v>
      </c>
      <c r="E134" s="40"/>
      <c r="F134" s="862">
        <f t="shared" ref="F134:I134" si="290">IF($B134="","",F157-F180)</f>
        <v>0</v>
      </c>
      <c r="G134" s="862">
        <f t="shared" si="290"/>
        <v>0</v>
      </c>
      <c r="H134" s="862">
        <f t="shared" si="290"/>
        <v>0</v>
      </c>
      <c r="I134" s="862">
        <f t="shared" si="290"/>
        <v>0</v>
      </c>
      <c r="J134" s="864">
        <f t="shared" si="273"/>
        <v>0</v>
      </c>
      <c r="K134" s="40"/>
      <c r="L134" s="864">
        <f t="shared" si="274"/>
        <v>0</v>
      </c>
      <c r="M134" s="40"/>
      <c r="N134" s="40"/>
      <c r="O134" s="864">
        <f t="shared" si="275"/>
        <v>20</v>
      </c>
      <c r="P134" s="40"/>
      <c r="Q134" s="864">
        <f t="shared" si="276"/>
        <v>20</v>
      </c>
      <c r="R134" s="40"/>
      <c r="S134" s="40"/>
      <c r="T134" s="864">
        <f t="shared" si="277"/>
        <v>4</v>
      </c>
      <c r="U134" s="869" t="str">
        <f t="shared" ref="U134:V134" si="291">U111</f>
        <v>15*</v>
      </c>
      <c r="V134" s="869" t="str">
        <f t="shared" si="291"/>
        <v>Cora Slain</v>
      </c>
      <c r="W134" s="864">
        <f t="shared" si="279"/>
        <v>0</v>
      </c>
      <c r="X134" s="40"/>
      <c r="Y134" s="862">
        <f t="shared" ref="Y134:AB134" si="292">IF($U134="","",Y157-Y180)</f>
        <v>0</v>
      </c>
      <c r="Z134" s="862">
        <f t="shared" si="292"/>
        <v>0</v>
      </c>
      <c r="AA134" s="862">
        <f t="shared" si="292"/>
        <v>0</v>
      </c>
      <c r="AB134" s="862">
        <f t="shared" si="292"/>
        <v>0</v>
      </c>
      <c r="AC134" s="864">
        <f t="shared" si="281"/>
        <v>0</v>
      </c>
      <c r="AD134" s="40"/>
      <c r="AE134" s="864">
        <f t="shared" si="282"/>
        <v>0</v>
      </c>
      <c r="AF134" s="40"/>
      <c r="AG134" s="40"/>
      <c r="AH134" s="864">
        <f t="shared" si="283"/>
        <v>0</v>
      </c>
      <c r="AI134" s="40"/>
      <c r="AJ134" s="864">
        <f t="shared" si="284"/>
        <v>0</v>
      </c>
      <c r="AK134" s="40"/>
    </row>
    <row r="135" ht="13.5" customHeight="1">
      <c r="A135" s="5">
        <f t="shared" si="269"/>
        <v>5</v>
      </c>
      <c r="B135" s="617" t="str">
        <f t="shared" ref="B135:C135" si="293">B112</f>
        <v>18</v>
      </c>
      <c r="C135" s="617" t="str">
        <f t="shared" si="293"/>
        <v>BooBoo</v>
      </c>
      <c r="D135" s="5">
        <f t="shared" si="271"/>
        <v>0</v>
      </c>
      <c r="E135" s="40"/>
      <c r="F135" s="862">
        <f t="shared" ref="F135:I135" si="294">IF($B135="","",F158-F181)</f>
        <v>0</v>
      </c>
      <c r="G135" s="862">
        <f t="shared" si="294"/>
        <v>0</v>
      </c>
      <c r="H135" s="862">
        <f t="shared" si="294"/>
        <v>0</v>
      </c>
      <c r="I135" s="862">
        <f t="shared" si="294"/>
        <v>0</v>
      </c>
      <c r="J135" s="5">
        <f t="shared" si="273"/>
        <v>0</v>
      </c>
      <c r="K135" s="40"/>
      <c r="L135" s="5">
        <f t="shared" si="274"/>
        <v>0</v>
      </c>
      <c r="M135" s="40"/>
      <c r="N135" s="40"/>
      <c r="O135" s="5">
        <f t="shared" si="275"/>
        <v>0</v>
      </c>
      <c r="P135" s="40"/>
      <c r="Q135" s="5">
        <f t="shared" si="276"/>
        <v>0</v>
      </c>
      <c r="R135" s="40"/>
      <c r="S135" s="40"/>
      <c r="T135" s="5">
        <f t="shared" si="277"/>
        <v>5</v>
      </c>
      <c r="U135" s="617" t="str">
        <f t="shared" ref="U135:V135" si="295">U112</f>
        <v>16*</v>
      </c>
      <c r="V135" s="617" t="str">
        <f t="shared" si="295"/>
        <v>Derive</v>
      </c>
      <c r="W135" s="5">
        <f t="shared" si="279"/>
        <v>0</v>
      </c>
      <c r="X135" s="40"/>
      <c r="Y135" s="862">
        <f t="shared" ref="Y135:AB135" si="296">IF($U135="","",Y158-Y181)</f>
        <v>0</v>
      </c>
      <c r="Z135" s="862">
        <f t="shared" si="296"/>
        <v>0</v>
      </c>
      <c r="AA135" s="862">
        <f t="shared" si="296"/>
        <v>0</v>
      </c>
      <c r="AB135" s="862">
        <f t="shared" si="296"/>
        <v>0</v>
      </c>
      <c r="AC135" s="5">
        <f t="shared" si="281"/>
        <v>0</v>
      </c>
      <c r="AD135" s="40"/>
      <c r="AE135" s="5">
        <f t="shared" si="282"/>
        <v>0</v>
      </c>
      <c r="AF135" s="40"/>
      <c r="AG135" s="40"/>
      <c r="AH135" s="5">
        <f t="shared" si="283"/>
        <v>0</v>
      </c>
      <c r="AI135" s="40"/>
      <c r="AJ135" s="5">
        <f t="shared" si="284"/>
        <v>0</v>
      </c>
      <c r="AK135" s="40"/>
    </row>
    <row r="136" ht="13.5" customHeight="1">
      <c r="A136" s="864">
        <f t="shared" si="269"/>
        <v>6</v>
      </c>
      <c r="B136" s="869" t="str">
        <f t="shared" ref="B136:C136" si="297">B113</f>
        <v>187</v>
      </c>
      <c r="C136" s="869" t="str">
        <f t="shared" si="297"/>
        <v>Lexi Cuter</v>
      </c>
      <c r="D136" s="864">
        <f t="shared" si="271"/>
        <v>0</v>
      </c>
      <c r="E136" s="40"/>
      <c r="F136" s="862">
        <f t="shared" ref="F136:I136" si="298">IF($B136="","",F159-F182)</f>
        <v>0</v>
      </c>
      <c r="G136" s="862">
        <f t="shared" si="298"/>
        <v>0</v>
      </c>
      <c r="H136" s="862">
        <f t="shared" si="298"/>
        <v>0</v>
      </c>
      <c r="I136" s="862">
        <f t="shared" si="298"/>
        <v>0</v>
      </c>
      <c r="J136" s="864">
        <f t="shared" si="273"/>
        <v>0</v>
      </c>
      <c r="K136" s="40"/>
      <c r="L136" s="864">
        <f t="shared" si="274"/>
        <v>0</v>
      </c>
      <c r="M136" s="40"/>
      <c r="N136" s="40"/>
      <c r="O136" s="864">
        <f t="shared" si="275"/>
        <v>13</v>
      </c>
      <c r="P136" s="40"/>
      <c r="Q136" s="864">
        <f t="shared" si="276"/>
        <v>13</v>
      </c>
      <c r="R136" s="40"/>
      <c r="S136" s="40"/>
      <c r="T136" s="864">
        <f t="shared" si="277"/>
        <v>6</v>
      </c>
      <c r="U136" s="869" t="str">
        <f t="shared" ref="U136:V136" si="299">U113</f>
        <v>187*</v>
      </c>
      <c r="V136" s="869" t="str">
        <f t="shared" si="299"/>
        <v>Slamlet</v>
      </c>
      <c r="W136" s="864">
        <f t="shared" si="279"/>
        <v>0</v>
      </c>
      <c r="X136" s="40"/>
      <c r="Y136" s="862">
        <f t="shared" ref="Y136:AB136" si="300">IF($U136="","",Y159-Y182)</f>
        <v>0</v>
      </c>
      <c r="Z136" s="862">
        <f t="shared" si="300"/>
        <v>0</v>
      </c>
      <c r="AA136" s="862">
        <f t="shared" si="300"/>
        <v>0</v>
      </c>
      <c r="AB136" s="862">
        <f t="shared" si="300"/>
        <v>0</v>
      </c>
      <c r="AC136" s="864">
        <f t="shared" si="281"/>
        <v>0</v>
      </c>
      <c r="AD136" s="40"/>
      <c r="AE136" s="864">
        <f t="shared" si="282"/>
        <v>0</v>
      </c>
      <c r="AF136" s="40"/>
      <c r="AG136" s="40"/>
      <c r="AH136" s="864">
        <f t="shared" si="283"/>
        <v>0</v>
      </c>
      <c r="AI136" s="40"/>
      <c r="AJ136" s="864">
        <f t="shared" si="284"/>
        <v>0</v>
      </c>
      <c r="AK136" s="40"/>
    </row>
    <row r="137" ht="13.5" customHeight="1">
      <c r="A137" s="5">
        <f t="shared" si="269"/>
        <v>7</v>
      </c>
      <c r="B137" s="617" t="str">
        <f t="shared" ref="B137:C137" si="301">B114</f>
        <v>196</v>
      </c>
      <c r="C137" s="617" t="str">
        <f t="shared" si="301"/>
        <v>madrad</v>
      </c>
      <c r="D137" s="5">
        <f t="shared" si="271"/>
        <v>0</v>
      </c>
      <c r="E137" s="40"/>
      <c r="F137" s="862">
        <f t="shared" ref="F137:I137" si="302">IF($B137="","",F160-F183)</f>
        <v>0</v>
      </c>
      <c r="G137" s="862">
        <f t="shared" si="302"/>
        <v>12</v>
      </c>
      <c r="H137" s="862">
        <f t="shared" si="302"/>
        <v>11</v>
      </c>
      <c r="I137" s="862">
        <f t="shared" si="302"/>
        <v>0</v>
      </c>
      <c r="J137" s="5">
        <f t="shared" si="273"/>
        <v>23</v>
      </c>
      <c r="K137" s="40"/>
      <c r="L137" s="5">
        <f t="shared" si="274"/>
        <v>23</v>
      </c>
      <c r="M137" s="40"/>
      <c r="N137" s="40"/>
      <c r="O137" s="5">
        <f t="shared" si="275"/>
        <v>0</v>
      </c>
      <c r="P137" s="40"/>
      <c r="Q137" s="5">
        <f t="shared" si="276"/>
        <v>23</v>
      </c>
      <c r="R137" s="40"/>
      <c r="S137" s="40"/>
      <c r="T137" s="5">
        <f t="shared" si="277"/>
        <v>7</v>
      </c>
      <c r="U137" s="617" t="str">
        <f t="shared" ref="U137:V137" si="303">U114</f>
        <v>1870</v>
      </c>
      <c r="V137" s="617" t="str">
        <f t="shared" si="303"/>
        <v>Bettie Lockdown</v>
      </c>
      <c r="W137" s="5">
        <f t="shared" si="279"/>
        <v>0</v>
      </c>
      <c r="X137" s="40"/>
      <c r="Y137" s="862">
        <f t="shared" ref="Y137:AB137" si="304">IF($U137="","",Y160-Y183)</f>
        <v>0</v>
      </c>
      <c r="Z137" s="862">
        <f t="shared" si="304"/>
        <v>-21</v>
      </c>
      <c r="AA137" s="862">
        <f t="shared" si="304"/>
        <v>-1</v>
      </c>
      <c r="AB137" s="862">
        <f t="shared" si="304"/>
        <v>-48</v>
      </c>
      <c r="AC137" s="5">
        <f t="shared" si="281"/>
        <v>-70</v>
      </c>
      <c r="AD137" s="40"/>
      <c r="AE137" s="5">
        <f t="shared" si="282"/>
        <v>-70</v>
      </c>
      <c r="AF137" s="40"/>
      <c r="AG137" s="40"/>
      <c r="AH137" s="5">
        <f t="shared" si="283"/>
        <v>0</v>
      </c>
      <c r="AI137" s="40"/>
      <c r="AJ137" s="5">
        <f t="shared" si="284"/>
        <v>-70</v>
      </c>
      <c r="AK137" s="40"/>
    </row>
    <row r="138" ht="13.5" customHeight="1">
      <c r="A138" s="864">
        <f t="shared" si="269"/>
        <v>8</v>
      </c>
      <c r="B138" s="869" t="str">
        <f t="shared" ref="B138:C138" si="305">B115</f>
        <v>29</v>
      </c>
      <c r="C138" s="869" t="str">
        <f t="shared" si="305"/>
        <v>Killer Bea</v>
      </c>
      <c r="D138" s="864">
        <f t="shared" si="271"/>
        <v>0</v>
      </c>
      <c r="E138" s="40"/>
      <c r="F138" s="862">
        <f t="shared" ref="F138:I138" si="306">IF($B138="","",F161-F184)</f>
        <v>0</v>
      </c>
      <c r="G138" s="862">
        <f t="shared" si="306"/>
        <v>9</v>
      </c>
      <c r="H138" s="862">
        <f t="shared" si="306"/>
        <v>3</v>
      </c>
      <c r="I138" s="862">
        <f t="shared" si="306"/>
        <v>20</v>
      </c>
      <c r="J138" s="864">
        <f t="shared" si="273"/>
        <v>32</v>
      </c>
      <c r="K138" s="40"/>
      <c r="L138" s="864">
        <f t="shared" si="274"/>
        <v>32</v>
      </c>
      <c r="M138" s="40"/>
      <c r="N138" s="40"/>
      <c r="O138" s="864">
        <f t="shared" si="275"/>
        <v>0</v>
      </c>
      <c r="P138" s="40"/>
      <c r="Q138" s="864">
        <f t="shared" si="276"/>
        <v>32</v>
      </c>
      <c r="R138" s="40"/>
      <c r="S138" s="40"/>
      <c r="T138" s="864">
        <f t="shared" si="277"/>
        <v>8</v>
      </c>
      <c r="U138" s="869" t="str">
        <f t="shared" ref="U138:V138" si="307">U115</f>
        <v>31</v>
      </c>
      <c r="V138" s="869" t="str">
        <f t="shared" si="307"/>
        <v>Hammer</v>
      </c>
      <c r="W138" s="864">
        <f t="shared" si="279"/>
        <v>-18</v>
      </c>
      <c r="X138" s="40"/>
      <c r="Y138" s="862">
        <f t="shared" ref="Y138:AB138" si="308">IF($U138="","",Y161-Y184)</f>
        <v>0</v>
      </c>
      <c r="Z138" s="862">
        <f t="shared" si="308"/>
        <v>0</v>
      </c>
      <c r="AA138" s="862">
        <f t="shared" si="308"/>
        <v>0</v>
      </c>
      <c r="AB138" s="862">
        <f t="shared" si="308"/>
        <v>0</v>
      </c>
      <c r="AC138" s="864">
        <f t="shared" si="281"/>
        <v>0</v>
      </c>
      <c r="AD138" s="40"/>
      <c r="AE138" s="864">
        <f t="shared" si="282"/>
        <v>-18</v>
      </c>
      <c r="AF138" s="40"/>
      <c r="AG138" s="40"/>
      <c r="AH138" s="864">
        <f t="shared" si="283"/>
        <v>-15</v>
      </c>
      <c r="AI138" s="40"/>
      <c r="AJ138" s="864">
        <f t="shared" si="284"/>
        <v>-33</v>
      </c>
      <c r="AK138" s="40"/>
    </row>
    <row r="139" ht="13.5" customHeight="1">
      <c r="A139" s="5">
        <f t="shared" si="269"/>
        <v>9</v>
      </c>
      <c r="B139" s="617" t="str">
        <f t="shared" ref="B139:C139" si="309">B116</f>
        <v>3*</v>
      </c>
      <c r="C139" s="617" t="str">
        <f t="shared" si="309"/>
        <v>Triple Shock Latte</v>
      </c>
      <c r="D139" s="5">
        <f t="shared" si="271"/>
        <v>0</v>
      </c>
      <c r="E139" s="40"/>
      <c r="F139" s="862">
        <f t="shared" ref="F139:I139" si="310">IF($B139="","",F162-F185)</f>
        <v>0</v>
      </c>
      <c r="G139" s="862">
        <f t="shared" si="310"/>
        <v>0</v>
      </c>
      <c r="H139" s="862">
        <f t="shared" si="310"/>
        <v>0</v>
      </c>
      <c r="I139" s="862">
        <f t="shared" si="310"/>
        <v>0</v>
      </c>
      <c r="J139" s="5">
        <f t="shared" si="273"/>
        <v>0</v>
      </c>
      <c r="K139" s="40"/>
      <c r="L139" s="5">
        <f t="shared" si="274"/>
        <v>0</v>
      </c>
      <c r="M139" s="40"/>
      <c r="N139" s="40"/>
      <c r="O139" s="5">
        <f t="shared" si="275"/>
        <v>0</v>
      </c>
      <c r="P139" s="40"/>
      <c r="Q139" s="5">
        <f t="shared" si="276"/>
        <v>0</v>
      </c>
      <c r="R139" s="40"/>
      <c r="S139" s="40"/>
      <c r="T139" s="5">
        <f t="shared" si="277"/>
        <v>9</v>
      </c>
      <c r="U139" s="617" t="str">
        <f t="shared" ref="U139:V139" si="311">U116</f>
        <v>359*</v>
      </c>
      <c r="V139" s="617" t="str">
        <f t="shared" si="311"/>
        <v>Wolfstonecrash</v>
      </c>
      <c r="W139" s="5">
        <f t="shared" si="279"/>
        <v>0</v>
      </c>
      <c r="X139" s="40"/>
      <c r="Y139" s="862">
        <f t="shared" ref="Y139:AB139" si="312">IF($U139="","",Y162-Y185)</f>
        <v>0</v>
      </c>
      <c r="Z139" s="862">
        <f t="shared" si="312"/>
        <v>0</v>
      </c>
      <c r="AA139" s="862">
        <f t="shared" si="312"/>
        <v>0</v>
      </c>
      <c r="AB139" s="862">
        <f t="shared" si="312"/>
        <v>0</v>
      </c>
      <c r="AC139" s="5">
        <f t="shared" si="281"/>
        <v>0</v>
      </c>
      <c r="AD139" s="40"/>
      <c r="AE139" s="5">
        <f t="shared" si="282"/>
        <v>0</v>
      </c>
      <c r="AF139" s="40"/>
      <c r="AG139" s="40"/>
      <c r="AH139" s="5">
        <f t="shared" si="283"/>
        <v>0</v>
      </c>
      <c r="AI139" s="40"/>
      <c r="AJ139" s="5">
        <f t="shared" si="284"/>
        <v>0</v>
      </c>
      <c r="AK139" s="40"/>
    </row>
    <row r="140" ht="13.5" customHeight="1">
      <c r="A140" s="864">
        <f t="shared" si="269"/>
        <v>10</v>
      </c>
      <c r="B140" s="869" t="str">
        <f t="shared" ref="B140:C140" si="313">B117</f>
        <v>34</v>
      </c>
      <c r="C140" s="869" t="str">
        <f t="shared" si="313"/>
        <v>Pretty Rackless</v>
      </c>
      <c r="D140" s="864">
        <f t="shared" si="271"/>
        <v>0</v>
      </c>
      <c r="E140" s="40"/>
      <c r="F140" s="862">
        <f t="shared" ref="F140:I140" si="314">IF($B140="","",F163-F186)</f>
        <v>0</v>
      </c>
      <c r="G140" s="862">
        <f t="shared" si="314"/>
        <v>-11</v>
      </c>
      <c r="H140" s="862">
        <f t="shared" si="314"/>
        <v>25</v>
      </c>
      <c r="I140" s="862">
        <f t="shared" si="314"/>
        <v>49</v>
      </c>
      <c r="J140" s="864">
        <f t="shared" si="273"/>
        <v>63</v>
      </c>
      <c r="K140" s="40"/>
      <c r="L140" s="864">
        <f t="shared" si="274"/>
        <v>63</v>
      </c>
      <c r="M140" s="40"/>
      <c r="N140" s="40"/>
      <c r="O140" s="864">
        <f t="shared" si="275"/>
        <v>0</v>
      </c>
      <c r="P140" s="40"/>
      <c r="Q140" s="864">
        <f t="shared" si="276"/>
        <v>63</v>
      </c>
      <c r="R140" s="40"/>
      <c r="S140" s="40"/>
      <c r="T140" s="864">
        <f t="shared" si="277"/>
        <v>10</v>
      </c>
      <c r="U140" s="869" t="str">
        <f t="shared" ref="U140:V140" si="315">U117</f>
        <v>420</v>
      </c>
      <c r="V140" s="869" t="str">
        <f t="shared" si="315"/>
        <v>Ash Tray</v>
      </c>
      <c r="W140" s="864">
        <f t="shared" si="279"/>
        <v>0</v>
      </c>
      <c r="X140" s="40"/>
      <c r="Y140" s="862">
        <f t="shared" ref="Y140:AB140" si="316">IF($U140="","",Y163-Y186)</f>
        <v>0</v>
      </c>
      <c r="Z140" s="862">
        <f t="shared" si="316"/>
        <v>-8</v>
      </c>
      <c r="AA140" s="862">
        <f t="shared" si="316"/>
        <v>-10</v>
      </c>
      <c r="AB140" s="862">
        <f t="shared" si="316"/>
        <v>-13</v>
      </c>
      <c r="AC140" s="864">
        <f t="shared" si="281"/>
        <v>-31</v>
      </c>
      <c r="AD140" s="40"/>
      <c r="AE140" s="864">
        <f t="shared" si="282"/>
        <v>-31</v>
      </c>
      <c r="AF140" s="40"/>
      <c r="AG140" s="40"/>
      <c r="AH140" s="864">
        <f t="shared" si="283"/>
        <v>0</v>
      </c>
      <c r="AI140" s="40"/>
      <c r="AJ140" s="864">
        <f t="shared" si="284"/>
        <v>-31</v>
      </c>
      <c r="AK140" s="40"/>
    </row>
    <row r="141" ht="13.5" customHeight="1">
      <c r="A141" s="5">
        <f t="shared" si="269"/>
        <v>11</v>
      </c>
      <c r="B141" s="617" t="str">
        <f t="shared" ref="B141:C141" si="317">B118</f>
        <v>511*</v>
      </c>
      <c r="C141" s="617" t="str">
        <f t="shared" si="317"/>
        <v>Wheelie Nelson</v>
      </c>
      <c r="D141" s="5">
        <f t="shared" si="271"/>
        <v>0</v>
      </c>
      <c r="E141" s="40"/>
      <c r="F141" s="862">
        <f t="shared" ref="F141:I141" si="318">IF($B141="","",F164-F187)</f>
        <v>0</v>
      </c>
      <c r="G141" s="862">
        <f t="shared" si="318"/>
        <v>0</v>
      </c>
      <c r="H141" s="862">
        <f t="shared" si="318"/>
        <v>0</v>
      </c>
      <c r="I141" s="862">
        <f t="shared" si="318"/>
        <v>0</v>
      </c>
      <c r="J141" s="5">
        <f t="shared" si="273"/>
        <v>0</v>
      </c>
      <c r="K141" s="40"/>
      <c r="L141" s="5">
        <f t="shared" si="274"/>
        <v>0</v>
      </c>
      <c r="M141" s="40"/>
      <c r="N141" s="40"/>
      <c r="O141" s="5">
        <f t="shared" si="275"/>
        <v>0</v>
      </c>
      <c r="P141" s="40"/>
      <c r="Q141" s="5">
        <f t="shared" si="276"/>
        <v>0</v>
      </c>
      <c r="R141" s="40"/>
      <c r="S141" s="40"/>
      <c r="T141" s="5">
        <f t="shared" si="277"/>
        <v>11</v>
      </c>
      <c r="U141" s="617" t="str">
        <f t="shared" ref="U141:V141" si="319">U118</f>
        <v>44*</v>
      </c>
      <c r="V141" s="617" t="str">
        <f t="shared" si="319"/>
        <v>Helen Killer</v>
      </c>
      <c r="W141" s="5">
        <f t="shared" si="279"/>
        <v>0</v>
      </c>
      <c r="X141" s="40"/>
      <c r="Y141" s="862">
        <f t="shared" ref="Y141:AB141" si="320">IF($U141="","",Y164-Y187)</f>
        <v>0</v>
      </c>
      <c r="Z141" s="862">
        <f t="shared" si="320"/>
        <v>0</v>
      </c>
      <c r="AA141" s="862">
        <f t="shared" si="320"/>
        <v>0</v>
      </c>
      <c r="AB141" s="862">
        <f t="shared" si="320"/>
        <v>0</v>
      </c>
      <c r="AC141" s="5">
        <f t="shared" si="281"/>
        <v>0</v>
      </c>
      <c r="AD141" s="40"/>
      <c r="AE141" s="5">
        <f t="shared" si="282"/>
        <v>0</v>
      </c>
      <c r="AF141" s="40"/>
      <c r="AG141" s="40"/>
      <c r="AH141" s="5">
        <f t="shared" si="283"/>
        <v>0</v>
      </c>
      <c r="AI141" s="40"/>
      <c r="AJ141" s="5">
        <f t="shared" si="284"/>
        <v>0</v>
      </c>
      <c r="AK141" s="40"/>
    </row>
    <row r="142" ht="13.5" customHeight="1">
      <c r="A142" s="864">
        <f t="shared" si="269"/>
        <v>12</v>
      </c>
      <c r="B142" s="869" t="str">
        <f t="shared" ref="B142:C142" si="321">B119</f>
        <v>616</v>
      </c>
      <c r="C142" s="869" t="str">
        <f t="shared" si="321"/>
        <v>Bizzquick</v>
      </c>
      <c r="D142" s="864">
        <f t="shared" si="271"/>
        <v>0</v>
      </c>
      <c r="E142" s="40"/>
      <c r="F142" s="862">
        <f t="shared" ref="F142:I142" si="322">IF($B142="","",F165-F188)</f>
        <v>0</v>
      </c>
      <c r="G142" s="862">
        <f t="shared" si="322"/>
        <v>0</v>
      </c>
      <c r="H142" s="862">
        <f t="shared" si="322"/>
        <v>0</v>
      </c>
      <c r="I142" s="862">
        <f t="shared" si="322"/>
        <v>0</v>
      </c>
      <c r="J142" s="864">
        <f t="shared" si="273"/>
        <v>0</v>
      </c>
      <c r="K142" s="40"/>
      <c r="L142" s="864">
        <f t="shared" si="274"/>
        <v>0</v>
      </c>
      <c r="M142" s="40"/>
      <c r="N142" s="40"/>
      <c r="O142" s="864">
        <f t="shared" si="275"/>
        <v>0</v>
      </c>
      <c r="P142" s="40"/>
      <c r="Q142" s="864">
        <f t="shared" si="276"/>
        <v>0</v>
      </c>
      <c r="R142" s="40"/>
      <c r="S142" s="40"/>
      <c r="T142" s="864">
        <f t="shared" si="277"/>
        <v>12</v>
      </c>
      <c r="U142" s="869" t="str">
        <f t="shared" ref="U142:V142" si="323">U119</f>
        <v>55</v>
      </c>
      <c r="V142" s="869" t="str">
        <f t="shared" si="323"/>
        <v>Meg A. Bacon</v>
      </c>
      <c r="W142" s="864">
        <f t="shared" si="279"/>
        <v>0</v>
      </c>
      <c r="X142" s="40"/>
      <c r="Y142" s="862">
        <f t="shared" ref="Y142:AB142" si="324">IF($U142="","",Y165-Y188)</f>
        <v>0</v>
      </c>
      <c r="Z142" s="862">
        <f t="shared" si="324"/>
        <v>-14</v>
      </c>
      <c r="AA142" s="862">
        <f t="shared" si="324"/>
        <v>-37</v>
      </c>
      <c r="AB142" s="862">
        <f t="shared" si="324"/>
        <v>-16</v>
      </c>
      <c r="AC142" s="864">
        <f t="shared" si="281"/>
        <v>-67</v>
      </c>
      <c r="AD142" s="40"/>
      <c r="AE142" s="864">
        <f t="shared" si="282"/>
        <v>-67</v>
      </c>
      <c r="AF142" s="40"/>
      <c r="AG142" s="40"/>
      <c r="AH142" s="864">
        <f t="shared" si="283"/>
        <v>0</v>
      </c>
      <c r="AI142" s="40"/>
      <c r="AJ142" s="864">
        <f t="shared" si="284"/>
        <v>-67</v>
      </c>
      <c r="AK142" s="40"/>
    </row>
    <row r="143" ht="13.5" customHeight="1">
      <c r="A143" s="5">
        <f t="shared" si="269"/>
        <v>13</v>
      </c>
      <c r="B143" s="617" t="str">
        <f t="shared" ref="B143:C143" si="325">B120</f>
        <v>651</v>
      </c>
      <c r="C143" s="617" t="str">
        <f t="shared" si="325"/>
        <v>Chippa Tooth</v>
      </c>
      <c r="D143" s="5">
        <f t="shared" si="271"/>
        <v>0</v>
      </c>
      <c r="E143" s="40"/>
      <c r="F143" s="862">
        <f t="shared" ref="F143:I143" si="326">IF($B143="","",F166-F189)</f>
        <v>0</v>
      </c>
      <c r="G143" s="862">
        <f t="shared" si="326"/>
        <v>0</v>
      </c>
      <c r="H143" s="862">
        <f t="shared" si="326"/>
        <v>0</v>
      </c>
      <c r="I143" s="862">
        <f t="shared" si="326"/>
        <v>0</v>
      </c>
      <c r="J143" s="5">
        <f t="shared" si="273"/>
        <v>0</v>
      </c>
      <c r="K143" s="40"/>
      <c r="L143" s="5">
        <f t="shared" si="274"/>
        <v>0</v>
      </c>
      <c r="M143" s="40"/>
      <c r="N143" s="40"/>
      <c r="O143" s="5">
        <f t="shared" si="275"/>
        <v>47</v>
      </c>
      <c r="P143" s="40"/>
      <c r="Q143" s="5">
        <f t="shared" si="276"/>
        <v>47</v>
      </c>
      <c r="R143" s="40"/>
      <c r="S143" s="40"/>
      <c r="T143" s="5">
        <f t="shared" si="277"/>
        <v>13</v>
      </c>
      <c r="U143" s="617" t="str">
        <f t="shared" ref="U143:V143" si="327">U120</f>
        <v>62</v>
      </c>
      <c r="V143" s="617" t="str">
        <f t="shared" si="327"/>
        <v>Fracture Mechanics</v>
      </c>
      <c r="W143" s="5">
        <f t="shared" si="279"/>
        <v>-36</v>
      </c>
      <c r="X143" s="40"/>
      <c r="Y143" s="862">
        <f t="shared" ref="Y143:AB143" si="328">IF($U143="","",Y166-Y189)</f>
        <v>0</v>
      </c>
      <c r="Z143" s="862">
        <f t="shared" si="328"/>
        <v>-4</v>
      </c>
      <c r="AA143" s="862">
        <f t="shared" si="328"/>
        <v>0</v>
      </c>
      <c r="AB143" s="862">
        <f t="shared" si="328"/>
        <v>-6</v>
      </c>
      <c r="AC143" s="5">
        <f t="shared" si="281"/>
        <v>-10</v>
      </c>
      <c r="AD143" s="40"/>
      <c r="AE143" s="5">
        <f t="shared" si="282"/>
        <v>-46</v>
      </c>
      <c r="AF143" s="40"/>
      <c r="AG143" s="40"/>
      <c r="AH143" s="5">
        <f t="shared" si="283"/>
        <v>9</v>
      </c>
      <c r="AI143" s="40"/>
      <c r="AJ143" s="5">
        <f t="shared" si="284"/>
        <v>-37</v>
      </c>
      <c r="AK143" s="40"/>
    </row>
    <row r="144" ht="13.5" customHeight="1">
      <c r="A144" s="864">
        <f t="shared" si="269"/>
        <v>14</v>
      </c>
      <c r="B144" s="869" t="str">
        <f t="shared" ref="B144:C144" si="329">B121</f>
        <v>69</v>
      </c>
      <c r="C144" s="869" t="str">
        <f t="shared" si="329"/>
        <v>Amanda Lorian</v>
      </c>
      <c r="D144" s="864">
        <f t="shared" si="271"/>
        <v>0</v>
      </c>
      <c r="E144" s="40"/>
      <c r="F144" s="862">
        <f t="shared" ref="F144:I144" si="330">IF($B144="","",F167-F190)</f>
        <v>0</v>
      </c>
      <c r="G144" s="862">
        <f t="shared" si="330"/>
        <v>13</v>
      </c>
      <c r="H144" s="862">
        <f t="shared" si="330"/>
        <v>13</v>
      </c>
      <c r="I144" s="862">
        <f t="shared" si="330"/>
        <v>9</v>
      </c>
      <c r="J144" s="864">
        <f t="shared" si="273"/>
        <v>35</v>
      </c>
      <c r="K144" s="40"/>
      <c r="L144" s="864">
        <f t="shared" si="274"/>
        <v>35</v>
      </c>
      <c r="M144" s="40"/>
      <c r="N144" s="40"/>
      <c r="O144" s="864">
        <f t="shared" si="275"/>
        <v>0</v>
      </c>
      <c r="P144" s="40"/>
      <c r="Q144" s="864">
        <f t="shared" si="276"/>
        <v>35</v>
      </c>
      <c r="R144" s="40"/>
      <c r="S144" s="40"/>
      <c r="T144" s="864">
        <f t="shared" si="277"/>
        <v>14</v>
      </c>
      <c r="U144" s="869" t="str">
        <f t="shared" ref="U144:V144" si="331">U121</f>
        <v>66</v>
      </c>
      <c r="V144" s="869" t="str">
        <f t="shared" si="331"/>
        <v>Crush</v>
      </c>
      <c r="W144" s="864">
        <f t="shared" si="279"/>
        <v>-4</v>
      </c>
      <c r="X144" s="40"/>
      <c r="Y144" s="862">
        <f t="shared" ref="Y144:AB144" si="332">IF($U144="","",Y167-Y190)</f>
        <v>0</v>
      </c>
      <c r="Z144" s="862">
        <f t="shared" si="332"/>
        <v>-19</v>
      </c>
      <c r="AA144" s="862">
        <f t="shared" si="332"/>
        <v>5</v>
      </c>
      <c r="AB144" s="862">
        <f t="shared" si="332"/>
        <v>0</v>
      </c>
      <c r="AC144" s="864">
        <f t="shared" si="281"/>
        <v>-14</v>
      </c>
      <c r="AD144" s="40"/>
      <c r="AE144" s="864">
        <f t="shared" si="282"/>
        <v>-18</v>
      </c>
      <c r="AF144" s="40"/>
      <c r="AG144" s="40"/>
      <c r="AH144" s="864">
        <f t="shared" si="283"/>
        <v>0</v>
      </c>
      <c r="AI144" s="40"/>
      <c r="AJ144" s="864">
        <f t="shared" si="284"/>
        <v>-18</v>
      </c>
      <c r="AK144" s="40"/>
    </row>
    <row r="145" ht="13.5" customHeight="1">
      <c r="A145" s="5">
        <f t="shared" si="269"/>
        <v>15</v>
      </c>
      <c r="B145" s="617" t="str">
        <f t="shared" ref="B145:C145" si="333">B122</f>
        <v>727</v>
      </c>
      <c r="C145" s="617" t="str">
        <f t="shared" si="333"/>
        <v>Hurtrude Stein</v>
      </c>
      <c r="D145" s="5">
        <f t="shared" si="271"/>
        <v>0</v>
      </c>
      <c r="E145" s="40"/>
      <c r="F145" s="862">
        <f t="shared" ref="F145:I145" si="334">IF($B145="","",F168-F191)</f>
        <v>0</v>
      </c>
      <c r="G145" s="862">
        <f t="shared" si="334"/>
        <v>0</v>
      </c>
      <c r="H145" s="862">
        <f t="shared" si="334"/>
        <v>0</v>
      </c>
      <c r="I145" s="862">
        <f t="shared" si="334"/>
        <v>0</v>
      </c>
      <c r="J145" s="5">
        <f t="shared" si="273"/>
        <v>0</v>
      </c>
      <c r="K145" s="40"/>
      <c r="L145" s="5">
        <f t="shared" si="274"/>
        <v>0</v>
      </c>
      <c r="M145" s="40"/>
      <c r="N145" s="40"/>
      <c r="O145" s="5">
        <f t="shared" si="275"/>
        <v>0</v>
      </c>
      <c r="P145" s="40"/>
      <c r="Q145" s="5">
        <f t="shared" si="276"/>
        <v>0</v>
      </c>
      <c r="R145" s="40"/>
      <c r="S145" s="40"/>
      <c r="T145" s="5">
        <f t="shared" si="277"/>
        <v>15</v>
      </c>
      <c r="U145" s="617" t="str">
        <f t="shared" ref="U145:V145" si="335">U122</f>
        <v>71</v>
      </c>
      <c r="V145" s="617" t="str">
        <f t="shared" si="335"/>
        <v>Fresh AF</v>
      </c>
      <c r="W145" s="5">
        <f t="shared" si="279"/>
        <v>0</v>
      </c>
      <c r="X145" s="40"/>
      <c r="Y145" s="862">
        <f t="shared" ref="Y145:AB145" si="336">IF($U145="","",Y168-Y191)</f>
        <v>0</v>
      </c>
      <c r="Z145" s="862">
        <f t="shared" si="336"/>
        <v>0</v>
      </c>
      <c r="AA145" s="862">
        <f t="shared" si="336"/>
        <v>0</v>
      </c>
      <c r="AB145" s="862">
        <f t="shared" si="336"/>
        <v>0</v>
      </c>
      <c r="AC145" s="5">
        <f t="shared" si="281"/>
        <v>0</v>
      </c>
      <c r="AD145" s="40"/>
      <c r="AE145" s="5">
        <f t="shared" si="282"/>
        <v>0</v>
      </c>
      <c r="AF145" s="40"/>
      <c r="AG145" s="40"/>
      <c r="AH145" s="5">
        <f t="shared" si="283"/>
        <v>0</v>
      </c>
      <c r="AI145" s="40"/>
      <c r="AJ145" s="5">
        <f t="shared" si="284"/>
        <v>0</v>
      </c>
      <c r="AK145" s="40"/>
    </row>
    <row r="146" ht="13.5" customHeight="1">
      <c r="A146" s="864">
        <f t="shared" si="269"/>
        <v>16</v>
      </c>
      <c r="B146" s="869" t="str">
        <f t="shared" ref="B146:C146" si="337">B123</f>
        <v>86</v>
      </c>
      <c r="C146" s="869" t="str">
        <f t="shared" si="337"/>
        <v>Whacks Poetic</v>
      </c>
      <c r="D146" s="864">
        <f t="shared" si="271"/>
        <v>0</v>
      </c>
      <c r="E146" s="40"/>
      <c r="F146" s="862">
        <f t="shared" ref="F146:I146" si="338">IF($B146="","",F169-F192)</f>
        <v>0</v>
      </c>
      <c r="G146" s="862">
        <f t="shared" si="338"/>
        <v>56</v>
      </c>
      <c r="H146" s="862">
        <f t="shared" si="338"/>
        <v>2</v>
      </c>
      <c r="I146" s="862">
        <f t="shared" si="338"/>
        <v>5</v>
      </c>
      <c r="J146" s="864">
        <f t="shared" si="273"/>
        <v>63</v>
      </c>
      <c r="K146" s="40"/>
      <c r="L146" s="864">
        <f t="shared" si="274"/>
        <v>63</v>
      </c>
      <c r="M146" s="40"/>
      <c r="N146" s="40"/>
      <c r="O146" s="864">
        <f t="shared" si="275"/>
        <v>0</v>
      </c>
      <c r="P146" s="40"/>
      <c r="Q146" s="864">
        <f t="shared" si="276"/>
        <v>63</v>
      </c>
      <c r="R146" s="40"/>
      <c r="S146" s="40"/>
      <c r="T146" s="864">
        <f t="shared" si="277"/>
        <v>16</v>
      </c>
      <c r="U146" s="869" t="str">
        <f t="shared" ref="U146:V146" si="339">U123</f>
        <v>713</v>
      </c>
      <c r="V146" s="869" t="str">
        <f t="shared" si="339"/>
        <v>Shrewd Folly</v>
      </c>
      <c r="W146" s="864">
        <f t="shared" si="279"/>
        <v>0</v>
      </c>
      <c r="X146" s="40"/>
      <c r="Y146" s="862">
        <f t="shared" ref="Y146:AB146" si="340">IF($U146="","",Y169-Y192)</f>
        <v>0</v>
      </c>
      <c r="Z146" s="862">
        <f t="shared" si="340"/>
        <v>3</v>
      </c>
      <c r="AA146" s="862">
        <f t="shared" si="340"/>
        <v>-4</v>
      </c>
      <c r="AB146" s="862">
        <f t="shared" si="340"/>
        <v>0</v>
      </c>
      <c r="AC146" s="864">
        <f t="shared" si="281"/>
        <v>-1</v>
      </c>
      <c r="AD146" s="40"/>
      <c r="AE146" s="864">
        <f t="shared" si="282"/>
        <v>-1</v>
      </c>
      <c r="AF146" s="40"/>
      <c r="AG146" s="40"/>
      <c r="AH146" s="864">
        <f t="shared" si="283"/>
        <v>0</v>
      </c>
      <c r="AI146" s="40"/>
      <c r="AJ146" s="864">
        <f t="shared" si="284"/>
        <v>-1</v>
      </c>
      <c r="AK146" s="40"/>
    </row>
    <row r="147" ht="13.5" customHeight="1">
      <c r="A147" s="5">
        <f t="shared" si="269"/>
        <v>17</v>
      </c>
      <c r="B147" s="617" t="str">
        <f t="shared" ref="B147:C147" si="341">B124</f>
        <v>89*</v>
      </c>
      <c r="C147" s="617" t="str">
        <f t="shared" si="341"/>
        <v>Fanny Smack</v>
      </c>
      <c r="D147" s="5">
        <f t="shared" si="271"/>
        <v>0</v>
      </c>
      <c r="E147" s="40"/>
      <c r="F147" s="862">
        <f t="shared" ref="F147:I147" si="342">IF($B147="","",F170-F193)</f>
        <v>0</v>
      </c>
      <c r="G147" s="862">
        <f t="shared" si="342"/>
        <v>0</v>
      </c>
      <c r="H147" s="862">
        <f t="shared" si="342"/>
        <v>0</v>
      </c>
      <c r="I147" s="862">
        <f t="shared" si="342"/>
        <v>0</v>
      </c>
      <c r="J147" s="5">
        <f t="shared" si="273"/>
        <v>0</v>
      </c>
      <c r="K147" s="40"/>
      <c r="L147" s="5">
        <f t="shared" si="274"/>
        <v>0</v>
      </c>
      <c r="M147" s="40"/>
      <c r="N147" s="40"/>
      <c r="O147" s="5">
        <f t="shared" si="275"/>
        <v>0</v>
      </c>
      <c r="P147" s="40"/>
      <c r="Q147" s="5">
        <f t="shared" si="276"/>
        <v>0</v>
      </c>
      <c r="R147" s="40"/>
      <c r="S147" s="40"/>
      <c r="T147" s="5">
        <f t="shared" si="277"/>
        <v>17</v>
      </c>
      <c r="U147" s="617" t="str">
        <f t="shared" ref="U147:V147" si="343">U124</f>
        <v>731</v>
      </c>
      <c r="V147" s="617" t="str">
        <f t="shared" si="343"/>
        <v>Hand Over Fist</v>
      </c>
      <c r="W147" s="5">
        <f t="shared" si="279"/>
        <v>0</v>
      </c>
      <c r="X147" s="40"/>
      <c r="Y147" s="862">
        <f t="shared" ref="Y147:AB147" si="344">IF($U147="","",Y170-Y193)</f>
        <v>2</v>
      </c>
      <c r="Z147" s="862">
        <f t="shared" si="344"/>
        <v>0</v>
      </c>
      <c r="AA147" s="862">
        <f t="shared" si="344"/>
        <v>0</v>
      </c>
      <c r="AB147" s="862">
        <f t="shared" si="344"/>
        <v>0</v>
      </c>
      <c r="AC147" s="5">
        <f t="shared" si="281"/>
        <v>2</v>
      </c>
      <c r="AD147" s="40"/>
      <c r="AE147" s="5">
        <f t="shared" si="282"/>
        <v>2</v>
      </c>
      <c r="AF147" s="40"/>
      <c r="AG147" s="40"/>
      <c r="AH147" s="5">
        <f t="shared" si="283"/>
        <v>-27</v>
      </c>
      <c r="AI147" s="40"/>
      <c r="AJ147" s="5">
        <f t="shared" si="284"/>
        <v>-25</v>
      </c>
      <c r="AK147" s="40"/>
    </row>
    <row r="148" ht="13.5" customHeight="1">
      <c r="A148" s="864">
        <f t="shared" si="269"/>
        <v>18</v>
      </c>
      <c r="B148" s="869" t="str">
        <f t="shared" ref="B148:C148" si="345">B125</f>
        <v>90*</v>
      </c>
      <c r="C148" s="869" t="str">
        <f t="shared" si="345"/>
        <v>Shadoux</v>
      </c>
      <c r="D148" s="864">
        <f t="shared" si="271"/>
        <v>0</v>
      </c>
      <c r="E148" s="40"/>
      <c r="F148" s="862">
        <f t="shared" ref="F148:I148" si="346">IF($B148="","",F171-F194)</f>
        <v>0</v>
      </c>
      <c r="G148" s="862">
        <f t="shared" si="346"/>
        <v>0</v>
      </c>
      <c r="H148" s="862">
        <f t="shared" si="346"/>
        <v>0</v>
      </c>
      <c r="I148" s="862">
        <f t="shared" si="346"/>
        <v>0</v>
      </c>
      <c r="J148" s="864">
        <f t="shared" si="273"/>
        <v>0</v>
      </c>
      <c r="K148" s="40"/>
      <c r="L148" s="864">
        <f t="shared" si="274"/>
        <v>0</v>
      </c>
      <c r="M148" s="40"/>
      <c r="N148" s="40"/>
      <c r="O148" s="864">
        <f t="shared" si="275"/>
        <v>0</v>
      </c>
      <c r="P148" s="40"/>
      <c r="Q148" s="864">
        <f t="shared" si="276"/>
        <v>0</v>
      </c>
      <c r="R148" s="40"/>
      <c r="S148" s="40"/>
      <c r="T148" s="864">
        <f t="shared" si="277"/>
        <v>18</v>
      </c>
      <c r="U148" s="869" t="str">
        <f t="shared" ref="U148:V148" si="347">U125</f>
        <v>74</v>
      </c>
      <c r="V148" s="869" t="str">
        <f t="shared" si="347"/>
        <v>Velociroller</v>
      </c>
      <c r="W148" s="864">
        <f t="shared" si="279"/>
        <v>0</v>
      </c>
      <c r="X148" s="40"/>
      <c r="Y148" s="862">
        <f t="shared" ref="Y148:AB148" si="348">IF($U148="","",Y171-Y194)</f>
        <v>0</v>
      </c>
      <c r="Z148" s="862">
        <f t="shared" si="348"/>
        <v>0</v>
      </c>
      <c r="AA148" s="862">
        <f t="shared" si="348"/>
        <v>0</v>
      </c>
      <c r="AB148" s="862">
        <f t="shared" si="348"/>
        <v>0</v>
      </c>
      <c r="AC148" s="864">
        <f t="shared" si="281"/>
        <v>0</v>
      </c>
      <c r="AD148" s="40"/>
      <c r="AE148" s="864">
        <f t="shared" si="282"/>
        <v>0</v>
      </c>
      <c r="AF148" s="40"/>
      <c r="AG148" s="40"/>
      <c r="AH148" s="864">
        <f t="shared" si="283"/>
        <v>0</v>
      </c>
      <c r="AI148" s="40"/>
      <c r="AJ148" s="864">
        <f t="shared" si="284"/>
        <v>0</v>
      </c>
      <c r="AK148" s="40"/>
    </row>
    <row r="149" ht="13.5" customHeight="1">
      <c r="A149" s="5">
        <f t="shared" si="269"/>
        <v>19</v>
      </c>
      <c r="B149" s="617" t="str">
        <f t="shared" ref="B149:C149" si="349">B126</f>
        <v>981</v>
      </c>
      <c r="C149" s="617" t="str">
        <f t="shared" si="349"/>
        <v>duggy</v>
      </c>
      <c r="D149" s="5">
        <f t="shared" si="271"/>
        <v>0</v>
      </c>
      <c r="E149" s="40"/>
      <c r="F149" s="862">
        <f t="shared" ref="F149:I149" si="350">IF($B149="","",F172-F195)</f>
        <v>0</v>
      </c>
      <c r="G149" s="862">
        <f t="shared" si="350"/>
        <v>16</v>
      </c>
      <c r="H149" s="862">
        <f t="shared" si="350"/>
        <v>41</v>
      </c>
      <c r="I149" s="862">
        <f t="shared" si="350"/>
        <v>12</v>
      </c>
      <c r="J149" s="5">
        <f t="shared" si="273"/>
        <v>69</v>
      </c>
      <c r="K149" s="40"/>
      <c r="L149" s="5">
        <f t="shared" si="274"/>
        <v>69</v>
      </c>
      <c r="M149" s="40"/>
      <c r="N149" s="40"/>
      <c r="O149" s="5">
        <f t="shared" si="275"/>
        <v>0</v>
      </c>
      <c r="P149" s="40"/>
      <c r="Q149" s="5">
        <f t="shared" si="276"/>
        <v>69</v>
      </c>
      <c r="R149" s="40"/>
      <c r="S149" s="40"/>
      <c r="T149" s="5">
        <f t="shared" si="277"/>
        <v>19</v>
      </c>
      <c r="U149" s="617" t="str">
        <f t="shared" ref="U149:V149" si="351">U126</f>
        <v>802</v>
      </c>
      <c r="V149" s="617" t="str">
        <f t="shared" si="351"/>
        <v>Jenny NoNo</v>
      </c>
      <c r="W149" s="5">
        <f t="shared" si="279"/>
        <v>0</v>
      </c>
      <c r="X149" s="40"/>
      <c r="Y149" s="862">
        <f t="shared" ref="Y149:AB149" si="352">IF($U149="","",Y172-Y195)</f>
        <v>15</v>
      </c>
      <c r="Z149" s="862">
        <f t="shared" si="352"/>
        <v>0</v>
      </c>
      <c r="AA149" s="862">
        <f t="shared" si="352"/>
        <v>-6</v>
      </c>
      <c r="AB149" s="862">
        <f t="shared" si="352"/>
        <v>0</v>
      </c>
      <c r="AC149" s="5">
        <f t="shared" si="281"/>
        <v>9</v>
      </c>
      <c r="AD149" s="40"/>
      <c r="AE149" s="5">
        <f t="shared" si="282"/>
        <v>9</v>
      </c>
      <c r="AF149" s="40"/>
      <c r="AG149" s="40"/>
      <c r="AH149" s="5">
        <f t="shared" si="283"/>
        <v>-22</v>
      </c>
      <c r="AI149" s="40"/>
      <c r="AJ149" s="5">
        <f t="shared" si="284"/>
        <v>-13</v>
      </c>
      <c r="AK149" s="40"/>
    </row>
    <row r="150" ht="13.5" customHeight="1">
      <c r="A150" s="864">
        <f t="shared" si="269"/>
        <v>20</v>
      </c>
      <c r="B150" s="869" t="str">
        <f t="shared" ref="B150:C150" si="353">B127</f>
        <v>99</v>
      </c>
      <c r="C150" s="869" t="str">
        <f t="shared" si="353"/>
        <v>anne t. fascism</v>
      </c>
      <c r="D150" s="864">
        <f t="shared" si="271"/>
        <v>35</v>
      </c>
      <c r="E150" s="40"/>
      <c r="F150" s="862">
        <f t="shared" ref="F150:I150" si="354">IF($B150="","",F173-F196)</f>
        <v>0</v>
      </c>
      <c r="G150" s="862">
        <f t="shared" si="354"/>
        <v>0</v>
      </c>
      <c r="H150" s="862">
        <f t="shared" si="354"/>
        <v>0</v>
      </c>
      <c r="I150" s="862">
        <f t="shared" si="354"/>
        <v>0</v>
      </c>
      <c r="J150" s="864">
        <f t="shared" si="273"/>
        <v>0</v>
      </c>
      <c r="K150" s="40"/>
      <c r="L150" s="864">
        <f t="shared" si="274"/>
        <v>35</v>
      </c>
      <c r="M150" s="40"/>
      <c r="N150" s="40"/>
      <c r="O150" s="864">
        <f t="shared" si="275"/>
        <v>0</v>
      </c>
      <c r="P150" s="40"/>
      <c r="Q150" s="864">
        <f t="shared" si="276"/>
        <v>35</v>
      </c>
      <c r="R150" s="40"/>
      <c r="S150" s="40"/>
      <c r="T150" s="864">
        <f t="shared" si="277"/>
        <v>20</v>
      </c>
      <c r="U150" s="869" t="str">
        <f t="shared" ref="U150:V150" si="355">U127</f>
        <v>97</v>
      </c>
      <c r="V150" s="869" t="str">
        <f t="shared" si="355"/>
        <v>Smarty Plants</v>
      </c>
      <c r="W150" s="864">
        <f t="shared" si="279"/>
        <v>0</v>
      </c>
      <c r="X150" s="40"/>
      <c r="Y150" s="862">
        <f t="shared" ref="Y150:AB150" si="356">IF($U150="","",Y173-Y196)</f>
        <v>0</v>
      </c>
      <c r="Z150" s="862">
        <f t="shared" si="356"/>
        <v>0</v>
      </c>
      <c r="AA150" s="862">
        <f t="shared" si="356"/>
        <v>-12</v>
      </c>
      <c r="AB150" s="862">
        <f t="shared" si="356"/>
        <v>-10</v>
      </c>
      <c r="AC150" s="864">
        <f t="shared" si="281"/>
        <v>-22</v>
      </c>
      <c r="AD150" s="40"/>
      <c r="AE150" s="864">
        <f t="shared" si="282"/>
        <v>-22</v>
      </c>
      <c r="AF150" s="40"/>
      <c r="AG150" s="40"/>
      <c r="AH150" s="864">
        <f t="shared" si="283"/>
        <v>0</v>
      </c>
      <c r="AI150" s="40"/>
      <c r="AJ150" s="864">
        <f t="shared" si="284"/>
        <v>-22</v>
      </c>
      <c r="AK150" s="40"/>
    </row>
    <row r="151" ht="13.5" customHeight="1">
      <c r="A151" s="5"/>
      <c r="B151" s="40"/>
      <c r="C151" s="40"/>
      <c r="D151" s="40"/>
      <c r="E151" s="40"/>
      <c r="F151" s="40"/>
      <c r="G151" s="40"/>
      <c r="H151" s="40"/>
      <c r="I151" s="40"/>
      <c r="J151" s="40"/>
      <c r="K151" s="40"/>
      <c r="L151" s="40"/>
      <c r="M151" s="40"/>
      <c r="N151" s="40"/>
      <c r="O151" s="40"/>
      <c r="P151" s="40"/>
      <c r="Q151" s="40"/>
      <c r="R151" s="40"/>
      <c r="S151" s="40"/>
      <c r="T151" s="5"/>
      <c r="U151" s="40"/>
      <c r="V151" s="40"/>
      <c r="W151" s="40"/>
      <c r="X151" s="40"/>
      <c r="Y151" s="40"/>
      <c r="Z151" s="40"/>
      <c r="AA151" s="40"/>
      <c r="AB151" s="40"/>
      <c r="AC151" s="40"/>
      <c r="AD151" s="40"/>
      <c r="AE151" s="40"/>
      <c r="AF151" s="40"/>
      <c r="AG151" s="40"/>
      <c r="AH151" s="40"/>
      <c r="AI151" s="40"/>
      <c r="AJ151" s="40"/>
      <c r="AK151" s="40"/>
    </row>
    <row r="152" ht="13.5" customHeight="1">
      <c r="A152" s="854" t="s">
        <v>439</v>
      </c>
      <c r="B152" s="8"/>
      <c r="C152" s="8"/>
      <c r="D152" s="855"/>
      <c r="E152" s="855"/>
      <c r="F152" s="855"/>
      <c r="G152" s="855"/>
      <c r="H152" s="855"/>
      <c r="I152" s="855"/>
      <c r="J152" s="855"/>
      <c r="K152" s="855"/>
      <c r="L152" s="855"/>
      <c r="M152" s="855"/>
      <c r="N152" s="855"/>
      <c r="O152" s="855"/>
      <c r="P152" s="855"/>
      <c r="Q152" s="855"/>
      <c r="R152" s="855"/>
      <c r="S152" s="40"/>
      <c r="T152" s="854" t="s">
        <v>439</v>
      </c>
      <c r="U152" s="8"/>
      <c r="V152" s="8"/>
      <c r="W152" s="855"/>
      <c r="X152" s="855"/>
      <c r="Y152" s="855"/>
      <c r="Z152" s="855"/>
      <c r="AA152" s="855"/>
      <c r="AB152" s="855"/>
      <c r="AC152" s="855"/>
      <c r="AD152" s="855"/>
      <c r="AE152" s="855"/>
      <c r="AF152" s="855"/>
      <c r="AG152" s="855"/>
      <c r="AH152" s="855"/>
      <c r="AI152" s="855"/>
      <c r="AJ152" s="855"/>
      <c r="AK152" s="855"/>
    </row>
    <row r="153" ht="13.5" customHeight="1">
      <c r="A153" s="856">
        <v>0.0</v>
      </c>
      <c r="B153" s="856" t="s">
        <v>428</v>
      </c>
      <c r="C153" s="856" t="s">
        <v>429</v>
      </c>
      <c r="D153" s="856" t="s">
        <v>286</v>
      </c>
      <c r="E153" s="5"/>
      <c r="F153" s="858" t="s">
        <v>287</v>
      </c>
      <c r="G153" s="858" t="s">
        <v>287</v>
      </c>
      <c r="H153" s="858" t="s">
        <v>287</v>
      </c>
      <c r="I153" s="858" t="s">
        <v>287</v>
      </c>
      <c r="J153" s="856" t="s">
        <v>431</v>
      </c>
      <c r="K153" s="5"/>
      <c r="L153" s="856" t="s">
        <v>433</v>
      </c>
      <c r="M153" s="5"/>
      <c r="N153" s="859" t="s">
        <v>435</v>
      </c>
      <c r="O153" s="856" t="s">
        <v>284</v>
      </c>
      <c r="P153" s="5"/>
      <c r="Q153" s="856" t="s">
        <v>402</v>
      </c>
      <c r="R153" s="5"/>
      <c r="S153" s="40"/>
      <c r="T153" s="856">
        <v>0.0</v>
      </c>
      <c r="U153" s="856" t="s">
        <v>428</v>
      </c>
      <c r="V153" s="856" t="s">
        <v>429</v>
      </c>
      <c r="W153" s="856" t="s">
        <v>286</v>
      </c>
      <c r="X153" s="5"/>
      <c r="Y153" s="858" t="s">
        <v>287</v>
      </c>
      <c r="Z153" s="858" t="s">
        <v>287</v>
      </c>
      <c r="AA153" s="858" t="s">
        <v>287</v>
      </c>
      <c r="AB153" s="858" t="s">
        <v>287</v>
      </c>
      <c r="AC153" s="856" t="s">
        <v>431</v>
      </c>
      <c r="AD153" s="5"/>
      <c r="AE153" s="856" t="s">
        <v>433</v>
      </c>
      <c r="AF153" s="5"/>
      <c r="AG153" s="859" t="s">
        <v>435</v>
      </c>
      <c r="AH153" s="856" t="s">
        <v>284</v>
      </c>
      <c r="AI153" s="5"/>
      <c r="AJ153" s="856" t="s">
        <v>402</v>
      </c>
      <c r="AK153" s="5"/>
    </row>
    <row r="154" ht="13.5" customHeight="1">
      <c r="A154" s="5">
        <f t="shared" ref="A154:A173" si="359">A153+1</f>
        <v>1</v>
      </c>
      <c r="B154" s="617" t="str">
        <f t="shared" ref="B154:C154" si="357">B108</f>
        <v>112*</v>
      </c>
      <c r="C154" s="617" t="str">
        <f t="shared" si="357"/>
        <v>Whoopsie Daisy</v>
      </c>
      <c r="D154" s="5">
        <f>IF($B154="","",SUMPRODUCT(--(Lineups!G$46:G$83=$B154),--(Lineups!B$46:B$83=""),Lineups!$W$46:$W$83))</f>
        <v>0</v>
      </c>
      <c r="E154" s="40"/>
      <c r="F154" s="862">
        <f>IF($B154="","",SUMPRODUCT(--(Lineups!G$46:G$83=$B154),--(Lineups!B$46:B$83="X"),Lineups!$W$46:$W$83))</f>
        <v>0</v>
      </c>
      <c r="G154" s="862">
        <f>IF($B154="","",SUMPRODUCT(--(Lineups!$K$46:$K$83=$B154),Lineups!$W$46:$W$83))</f>
        <v>0</v>
      </c>
      <c r="H154" s="862">
        <f>IF($B154="","",SUMPRODUCT(--(Lineups!$O$46:$O$83=$B154),Lineups!$W$46:$W$83))</f>
        <v>0</v>
      </c>
      <c r="I154" s="862">
        <f>IF($B154="","",SUMPRODUCT(--(Lineups!$S$46:$S$83=$B154),Lineups!$W$46:$W$83))</f>
        <v>0</v>
      </c>
      <c r="J154" s="5">
        <f t="shared" ref="J154:J173" si="361">IF(B154="","",SUM(F154:I154))</f>
        <v>0</v>
      </c>
      <c r="K154" s="40"/>
      <c r="L154" s="5">
        <f t="shared" ref="L154:L173" si="362">IF(B154="","",SUM(D154,J154))</f>
        <v>0</v>
      </c>
      <c r="M154" s="40"/>
      <c r="N154" s="40"/>
      <c r="O154" s="5">
        <f>IF($B154="","",SUMPRODUCT(--(Lineups!$C$46:$C$83=$B154),Lineups!$W$46:$W$83))</f>
        <v>0</v>
      </c>
      <c r="P154" s="40"/>
      <c r="Q154" s="5">
        <f t="shared" ref="Q154:Q173" si="363">IF(B154="","",SUM(L154,O154))</f>
        <v>0</v>
      </c>
      <c r="R154" s="40"/>
      <c r="S154" s="40"/>
      <c r="T154" s="5">
        <f t="shared" ref="T154:T173" si="364">T153+1</f>
        <v>1</v>
      </c>
      <c r="U154" s="617" t="str">
        <f t="shared" ref="U154:V154" si="358">U108</f>
        <v>10</v>
      </c>
      <c r="V154" s="617" t="str">
        <f t="shared" si="358"/>
        <v>J. Sandin</v>
      </c>
      <c r="W154" s="5">
        <f>IF($U154="","",SUMPRODUCT(--(Lineups!$AG$46:$AG$83=$U154),--(Lineups!$AB$46:$AB$83=""),Lineups!$AW$46:$AW$83))</f>
        <v>17</v>
      </c>
      <c r="X154" s="40"/>
      <c r="Y154" s="862">
        <f>IF($U154="","",SUMPRODUCT(--(Lineups!$AG$46:$AG$83=$U154),--(Lineups!$AB$46:$AB$83="X"),Lineups!$AW$46:$AW$83))</f>
        <v>0</v>
      </c>
      <c r="Z154" s="862">
        <f>IF($U154="","",SUMPRODUCT(--(Lineups!$AK$46:$AK$83=$U154),Lineups!$AW$46:$AW$83))</f>
        <v>0</v>
      </c>
      <c r="AA154" s="862">
        <f>IF($U154="","",SUMPRODUCT(--(Lineups!$AO$46:$AO$83=$U154),Lineups!$AW$46:$AW$83))</f>
        <v>0</v>
      </c>
      <c r="AB154" s="862">
        <f>IF($U154="","",SUMPRODUCT(--(Lineups!$AS$46:$AS$83=$U154),Lineups!$AW$46:$AW$83))</f>
        <v>0</v>
      </c>
      <c r="AC154" s="5">
        <f t="shared" ref="AC154:AC173" si="366">IF(U154="",0,SUM(Y154:AB154))</f>
        <v>0</v>
      </c>
      <c r="AD154" s="40"/>
      <c r="AE154" s="5">
        <f t="shared" ref="AE154:AE173" si="367">IF(U154="","",SUM(W154,AC154))</f>
        <v>17</v>
      </c>
      <c r="AF154" s="40"/>
      <c r="AG154" s="40"/>
      <c r="AH154" s="5">
        <f>IF($U154="","",SUMPRODUCT(--(Lineups!$AC$46:$AC$83=$U154),Lineups!$AW$46:$AW$83))</f>
        <v>2</v>
      </c>
      <c r="AI154" s="40"/>
      <c r="AJ154" s="5">
        <f t="shared" ref="AJ154:AJ173" si="368">IF(U154="","",SUM(AE154,AH154))</f>
        <v>19</v>
      </c>
      <c r="AK154" s="40"/>
    </row>
    <row r="155" ht="13.5" customHeight="1">
      <c r="A155" s="864">
        <f t="shared" si="359"/>
        <v>2</v>
      </c>
      <c r="B155" s="869" t="str">
        <f t="shared" ref="B155:C155" si="360">B109</f>
        <v>1128</v>
      </c>
      <c r="C155" s="869" t="str">
        <f t="shared" si="360"/>
        <v>Poysenberry Pie</v>
      </c>
      <c r="D155" s="864">
        <f>IF($B155="","",SUMPRODUCT(--(Lineups!G$46:G$83=$B155),--(Lineups!B$46:B$83=""),Lineups!$W$46:$W$83))</f>
        <v>79</v>
      </c>
      <c r="E155" s="40"/>
      <c r="F155" s="862">
        <f>IF($B155="","",SUMPRODUCT(--(Lineups!G$46:G$83=$B155),--(Lineups!B$46:B$83="X"),Lineups!$W$46:$W$83))</f>
        <v>0</v>
      </c>
      <c r="G155" s="862">
        <f>IF($B155="","",SUMPRODUCT(--(Lineups!$K$46:$K$83=$B155),Lineups!$W$46:$W$83))</f>
        <v>0</v>
      </c>
      <c r="H155" s="862">
        <f>IF($B155="","",SUMPRODUCT(--(Lineups!$O$46:$O$83=$B155),Lineups!$W$46:$W$83))</f>
        <v>0</v>
      </c>
      <c r="I155" s="862">
        <f>IF($B155="","",SUMPRODUCT(--(Lineups!$S$46:$S$83=$B155),Lineups!$W$46:$W$83))</f>
        <v>0</v>
      </c>
      <c r="J155" s="864">
        <f t="shared" si="361"/>
        <v>0</v>
      </c>
      <c r="K155" s="40"/>
      <c r="L155" s="864">
        <f t="shared" si="362"/>
        <v>79</v>
      </c>
      <c r="M155" s="40"/>
      <c r="N155" s="40"/>
      <c r="O155" s="864">
        <f>IF($B155="","",SUMPRODUCT(--(Lineups!$C$46:$C$83=$B155),Lineups!$W$46:$W$83))</f>
        <v>0</v>
      </c>
      <c r="P155" s="40"/>
      <c r="Q155" s="864">
        <f t="shared" si="363"/>
        <v>79</v>
      </c>
      <c r="R155" s="40"/>
      <c r="S155" s="40"/>
      <c r="T155" s="864">
        <f t="shared" si="364"/>
        <v>2</v>
      </c>
      <c r="U155" s="869" t="str">
        <f t="shared" ref="U155:V155" si="365">U109</f>
        <v>125</v>
      </c>
      <c r="V155" s="869" t="str">
        <f t="shared" si="365"/>
        <v>Murder by Proxy</v>
      </c>
      <c r="W155" s="864">
        <f>IF($U155="","",SUMPRODUCT(--(Lineups!$AG$46:$AG$83=$U155),--(Lineups!$AB$46:$AB$83=""),Lineups!$AW$46:$AW$83))</f>
        <v>0</v>
      </c>
      <c r="X155" s="40"/>
      <c r="Y155" s="862">
        <f>IF($U155="","",SUMPRODUCT(--(Lineups!$AG$46:$AG$83=$U155),--(Lineups!$AB$46:$AB$83="X"),Lineups!$AW$46:$AW$83))</f>
        <v>0</v>
      </c>
      <c r="Z155" s="862">
        <f>IF($U155="","",SUMPRODUCT(--(Lineups!$AK$46:$AK$83=$U155),Lineups!$AW$46:$AW$83))</f>
        <v>4</v>
      </c>
      <c r="AA155" s="862">
        <f>IF($U155="","",SUMPRODUCT(--(Lineups!$AO$46:$AO$83=$U155),Lineups!$AW$46:$AW$83))</f>
        <v>4</v>
      </c>
      <c r="AB155" s="862">
        <f>IF($U155="","",SUMPRODUCT(--(Lineups!$AS$46:$AS$83=$U155),Lineups!$AW$46:$AW$83))</f>
        <v>0</v>
      </c>
      <c r="AC155" s="864">
        <f t="shared" si="366"/>
        <v>8</v>
      </c>
      <c r="AD155" s="40"/>
      <c r="AE155" s="864">
        <f t="shared" si="367"/>
        <v>8</v>
      </c>
      <c r="AF155" s="40"/>
      <c r="AG155" s="40"/>
      <c r="AH155" s="864">
        <f>IF($U155="","",SUMPRODUCT(--(Lineups!$AC$46:$AC$83=$U155),Lineups!$AW$46:$AW$83))</f>
        <v>0</v>
      </c>
      <c r="AI155" s="40"/>
      <c r="AJ155" s="864">
        <f t="shared" si="368"/>
        <v>8</v>
      </c>
      <c r="AK155" s="40"/>
    </row>
    <row r="156" ht="13.5" customHeight="1">
      <c r="A156" s="5">
        <f t="shared" si="359"/>
        <v>3</v>
      </c>
      <c r="B156" s="617" t="str">
        <f t="shared" ref="B156:C156" si="369">B110</f>
        <v>14</v>
      </c>
      <c r="C156" s="617" t="str">
        <f t="shared" si="369"/>
        <v>Bri Zuss</v>
      </c>
      <c r="D156" s="5">
        <f>IF($B156="","",SUMPRODUCT(--(Lineups!G$46:G$83=$B156),--(Lineups!B$46:B$83=""),Lineups!$W$46:$W$83))</f>
        <v>0</v>
      </c>
      <c r="E156" s="40"/>
      <c r="F156" s="862">
        <f>IF($B156="","",SUMPRODUCT(--(Lineups!G$46:G$83=$B156),--(Lineups!B$46:B$83="X"),Lineups!$W$46:$W$83))</f>
        <v>0</v>
      </c>
      <c r="G156" s="862">
        <f>IF($B156="","",SUMPRODUCT(--(Lineups!$K$46:$K$83=$B156),Lineups!$W$46:$W$83))</f>
        <v>0</v>
      </c>
      <c r="H156" s="862">
        <f>IF($B156="","",SUMPRODUCT(--(Lineups!$O$46:$O$83=$B156),Lineups!$W$46:$W$83))</f>
        <v>0</v>
      </c>
      <c r="I156" s="862">
        <f>IF($B156="","",SUMPRODUCT(--(Lineups!$S$46:$S$83=$B156),Lineups!$W$46:$W$83))</f>
        <v>0</v>
      </c>
      <c r="J156" s="5">
        <f t="shared" si="361"/>
        <v>0</v>
      </c>
      <c r="K156" s="40"/>
      <c r="L156" s="5">
        <f t="shared" si="362"/>
        <v>0</v>
      </c>
      <c r="M156" s="40"/>
      <c r="N156" s="40"/>
      <c r="O156" s="5">
        <f>IF($B156="","",SUMPRODUCT(--(Lineups!$C$46:$C$83=$B156),Lineups!$W$46:$W$83))</f>
        <v>30</v>
      </c>
      <c r="P156" s="40"/>
      <c r="Q156" s="5">
        <f t="shared" si="363"/>
        <v>30</v>
      </c>
      <c r="R156" s="40"/>
      <c r="S156" s="40"/>
      <c r="T156" s="5">
        <f t="shared" si="364"/>
        <v>3</v>
      </c>
      <c r="U156" s="617" t="str">
        <f t="shared" ref="U156:V156" si="370">U110</f>
        <v>14</v>
      </c>
      <c r="V156" s="617" t="str">
        <f t="shared" si="370"/>
        <v>Sonnet Boom</v>
      </c>
      <c r="W156" s="5">
        <f>IF($U156="","",SUMPRODUCT(--(Lineups!$AG$46:$AG$83=$U156),--(Lineups!$AB$46:$AB$83=""),Lineups!$AW$46:$AW$83))</f>
        <v>0</v>
      </c>
      <c r="X156" s="40"/>
      <c r="Y156" s="862">
        <f>IF($U156="","",SUMPRODUCT(--(Lineups!$AG$46:$AG$83=$U156),--(Lineups!$AB$46:$AB$83="X"),Lineups!$AW$46:$AW$83))</f>
        <v>0</v>
      </c>
      <c r="Z156" s="862">
        <f>IF($U156="","",SUMPRODUCT(--(Lineups!$AK$46:$AK$83=$U156),Lineups!$AW$46:$AW$83))</f>
        <v>0</v>
      </c>
      <c r="AA156" s="862">
        <f>IF($U156="","",SUMPRODUCT(--(Lineups!$AO$46:$AO$83=$U156),Lineups!$AW$46:$AW$83))</f>
        <v>0</v>
      </c>
      <c r="AB156" s="862">
        <f>IF($U156="","",SUMPRODUCT(--(Lineups!$AS$46:$AS$83=$U156),Lineups!$AW$46:$AW$83))</f>
        <v>0</v>
      </c>
      <c r="AC156" s="5">
        <f t="shared" si="366"/>
        <v>0</v>
      </c>
      <c r="AD156" s="40"/>
      <c r="AE156" s="5">
        <f t="shared" si="367"/>
        <v>0</v>
      </c>
      <c r="AF156" s="40"/>
      <c r="AG156" s="40"/>
      <c r="AH156" s="5">
        <f>IF($U156="","",SUMPRODUCT(--(Lineups!$AC$46:$AC$83=$U156),Lineups!$AW$46:$AW$83))</f>
        <v>4</v>
      </c>
      <c r="AI156" s="40"/>
      <c r="AJ156" s="5">
        <f t="shared" si="368"/>
        <v>4</v>
      </c>
      <c r="AK156" s="40"/>
    </row>
    <row r="157" ht="13.5" customHeight="1">
      <c r="A157" s="864">
        <f t="shared" si="359"/>
        <v>4</v>
      </c>
      <c r="B157" s="869" t="str">
        <f t="shared" ref="B157:C157" si="371">B111</f>
        <v>1618</v>
      </c>
      <c r="C157" s="869" t="str">
        <f t="shared" si="371"/>
        <v>Sintripetal Force</v>
      </c>
      <c r="D157" s="864">
        <f>IF($B157="","",SUMPRODUCT(--(Lineups!G$46:G$83=$B157),--(Lineups!B$46:B$83=""),Lineups!$W$46:$W$83))</f>
        <v>0</v>
      </c>
      <c r="E157" s="40"/>
      <c r="F157" s="862">
        <f>IF($B157="","",SUMPRODUCT(--(Lineups!G$46:G$83=$B157),--(Lineups!B$46:B$83="X"),Lineups!$W$46:$W$83))</f>
        <v>0</v>
      </c>
      <c r="G157" s="862">
        <f>IF($B157="","",SUMPRODUCT(--(Lineups!$K$46:$K$83=$B157),Lineups!$W$46:$W$83))</f>
        <v>0</v>
      </c>
      <c r="H157" s="862">
        <f>IF($B157="","",SUMPRODUCT(--(Lineups!$O$46:$O$83=$B157),Lineups!$W$46:$W$83))</f>
        <v>0</v>
      </c>
      <c r="I157" s="862">
        <f>IF($B157="","",SUMPRODUCT(--(Lineups!$S$46:$S$83=$B157),Lineups!$W$46:$W$83))</f>
        <v>0</v>
      </c>
      <c r="J157" s="864">
        <f t="shared" si="361"/>
        <v>0</v>
      </c>
      <c r="K157" s="40"/>
      <c r="L157" s="864">
        <f t="shared" si="362"/>
        <v>0</v>
      </c>
      <c r="M157" s="40"/>
      <c r="N157" s="40"/>
      <c r="O157" s="864">
        <f>IF($B157="","",SUMPRODUCT(--(Lineups!$C$46:$C$83=$B157),Lineups!$W$46:$W$83))</f>
        <v>22</v>
      </c>
      <c r="P157" s="40"/>
      <c r="Q157" s="864">
        <f t="shared" si="363"/>
        <v>22</v>
      </c>
      <c r="R157" s="40"/>
      <c r="S157" s="40"/>
      <c r="T157" s="864">
        <f t="shared" si="364"/>
        <v>4</v>
      </c>
      <c r="U157" s="869" t="str">
        <f t="shared" ref="U157:V157" si="372">U111</f>
        <v>15*</v>
      </c>
      <c r="V157" s="869" t="str">
        <f t="shared" si="372"/>
        <v>Cora Slain</v>
      </c>
      <c r="W157" s="864">
        <f>IF($U157="","",SUMPRODUCT(--(Lineups!$AG$46:$AG$83=$U157),--(Lineups!$AB$46:$AB$83=""),Lineups!$AW$46:$AW$83))</f>
        <v>0</v>
      </c>
      <c r="X157" s="40"/>
      <c r="Y157" s="862">
        <f>IF($U157="","",SUMPRODUCT(--(Lineups!$AG$46:$AG$83=$U157),--(Lineups!$AB$46:$AB$83="X"),Lineups!$AW$46:$AW$83))</f>
        <v>0</v>
      </c>
      <c r="Z157" s="862">
        <f>IF($U157="","",SUMPRODUCT(--(Lineups!$AK$46:$AK$83=$U157),Lineups!$AW$46:$AW$83))</f>
        <v>0</v>
      </c>
      <c r="AA157" s="862">
        <f>IF($U157="","",SUMPRODUCT(--(Lineups!$AO$46:$AO$83=$U157),Lineups!$AW$46:$AW$83))</f>
        <v>0</v>
      </c>
      <c r="AB157" s="862">
        <f>IF($U157="","",SUMPRODUCT(--(Lineups!$AS$46:$AS$83=$U157),Lineups!$AW$46:$AW$83))</f>
        <v>0</v>
      </c>
      <c r="AC157" s="864">
        <f t="shared" si="366"/>
        <v>0</v>
      </c>
      <c r="AD157" s="40"/>
      <c r="AE157" s="864">
        <f t="shared" si="367"/>
        <v>0</v>
      </c>
      <c r="AF157" s="40"/>
      <c r="AG157" s="40"/>
      <c r="AH157" s="864">
        <f>IF($U157="","",SUMPRODUCT(--(Lineups!$AC$46:$AC$83=$U157),Lineups!$AW$46:$AW$83))</f>
        <v>0</v>
      </c>
      <c r="AI157" s="40"/>
      <c r="AJ157" s="864">
        <f t="shared" si="368"/>
        <v>0</v>
      </c>
      <c r="AK157" s="40"/>
    </row>
    <row r="158" ht="13.5" customHeight="1">
      <c r="A158" s="5">
        <f t="shared" si="359"/>
        <v>5</v>
      </c>
      <c r="B158" s="617" t="str">
        <f t="shared" ref="B158:C158" si="373">B112</f>
        <v>18</v>
      </c>
      <c r="C158" s="617" t="str">
        <f t="shared" si="373"/>
        <v>BooBoo</v>
      </c>
      <c r="D158" s="5">
        <f>IF($B158="","",SUMPRODUCT(--(Lineups!G$46:G$83=$B158),--(Lineups!B$46:B$83=""),Lineups!$W$46:$W$83))</f>
        <v>0</v>
      </c>
      <c r="E158" s="40"/>
      <c r="F158" s="862">
        <f>IF($B158="","",SUMPRODUCT(--(Lineups!G$46:G$83=$B158),--(Lineups!B$46:B$83="X"),Lineups!$W$46:$W$83))</f>
        <v>0</v>
      </c>
      <c r="G158" s="862">
        <f>IF($B158="","",SUMPRODUCT(--(Lineups!$K$46:$K$83=$B158),Lineups!$W$46:$W$83))</f>
        <v>0</v>
      </c>
      <c r="H158" s="862">
        <f>IF($B158="","",SUMPRODUCT(--(Lineups!$O$46:$O$83=$B158),Lineups!$W$46:$W$83))</f>
        <v>0</v>
      </c>
      <c r="I158" s="862">
        <f>IF($B158="","",SUMPRODUCT(--(Lineups!$S$46:$S$83=$B158),Lineups!$W$46:$W$83))</f>
        <v>0</v>
      </c>
      <c r="J158" s="5">
        <f t="shared" si="361"/>
        <v>0</v>
      </c>
      <c r="K158" s="40"/>
      <c r="L158" s="5">
        <f t="shared" si="362"/>
        <v>0</v>
      </c>
      <c r="M158" s="40"/>
      <c r="N158" s="40"/>
      <c r="O158" s="5">
        <f>IF($B158="","",SUMPRODUCT(--(Lineups!$C$46:$C$83=$B158),Lineups!$W$46:$W$83))</f>
        <v>0</v>
      </c>
      <c r="P158" s="40"/>
      <c r="Q158" s="5">
        <f t="shared" si="363"/>
        <v>0</v>
      </c>
      <c r="R158" s="40"/>
      <c r="S158" s="40"/>
      <c r="T158" s="5">
        <f t="shared" si="364"/>
        <v>5</v>
      </c>
      <c r="U158" s="617" t="str">
        <f t="shared" ref="U158:V158" si="374">U112</f>
        <v>16*</v>
      </c>
      <c r="V158" s="617" t="str">
        <f t="shared" si="374"/>
        <v>Derive</v>
      </c>
      <c r="W158" s="5">
        <f>IF($U158="","",SUMPRODUCT(--(Lineups!$AG$46:$AG$83=$U158),--(Lineups!$AB$46:$AB$83=""),Lineups!$AW$46:$AW$83))</f>
        <v>0</v>
      </c>
      <c r="X158" s="40"/>
      <c r="Y158" s="862">
        <f>IF($U158="","",SUMPRODUCT(--(Lineups!$AG$46:$AG$83=$U158),--(Lineups!$AB$46:$AB$83="X"),Lineups!$AW$46:$AW$83))</f>
        <v>0</v>
      </c>
      <c r="Z158" s="862">
        <f>IF($U158="","",SUMPRODUCT(--(Lineups!$AK$46:$AK$83=$U158),Lineups!$AW$46:$AW$83))</f>
        <v>0</v>
      </c>
      <c r="AA158" s="862">
        <f>IF($U158="","",SUMPRODUCT(--(Lineups!$AO$46:$AO$83=$U158),Lineups!$AW$46:$AW$83))</f>
        <v>0</v>
      </c>
      <c r="AB158" s="862">
        <f>IF($U158="","",SUMPRODUCT(--(Lineups!$AS$46:$AS$83=$U158),Lineups!$AW$46:$AW$83))</f>
        <v>0</v>
      </c>
      <c r="AC158" s="5">
        <f t="shared" si="366"/>
        <v>0</v>
      </c>
      <c r="AD158" s="40"/>
      <c r="AE158" s="5">
        <f t="shared" si="367"/>
        <v>0</v>
      </c>
      <c r="AF158" s="40"/>
      <c r="AG158" s="40"/>
      <c r="AH158" s="5">
        <f>IF($U158="","",SUMPRODUCT(--(Lineups!$AC$46:$AC$83=$U158),Lineups!$AW$46:$AW$83))</f>
        <v>0</v>
      </c>
      <c r="AI158" s="40"/>
      <c r="AJ158" s="5">
        <f t="shared" si="368"/>
        <v>0</v>
      </c>
      <c r="AK158" s="40"/>
    </row>
    <row r="159" ht="13.5" customHeight="1">
      <c r="A159" s="864">
        <f t="shared" si="359"/>
        <v>6</v>
      </c>
      <c r="B159" s="869" t="str">
        <f t="shared" ref="B159:C159" si="375">B113</f>
        <v>187</v>
      </c>
      <c r="C159" s="869" t="str">
        <f t="shared" si="375"/>
        <v>Lexi Cuter</v>
      </c>
      <c r="D159" s="864">
        <f>IF($B159="","",SUMPRODUCT(--(Lineups!G$46:G$83=$B159),--(Lineups!B$46:B$83=""),Lineups!$W$46:$W$83))</f>
        <v>0</v>
      </c>
      <c r="E159" s="40"/>
      <c r="F159" s="862">
        <f>IF($B159="","",SUMPRODUCT(--(Lineups!G$46:G$83=$B159),--(Lineups!B$46:B$83="X"),Lineups!$W$46:$W$83))</f>
        <v>0</v>
      </c>
      <c r="G159" s="862">
        <f>IF($B159="","",SUMPRODUCT(--(Lineups!$K$46:$K$83=$B159),Lineups!$W$46:$W$83))</f>
        <v>0</v>
      </c>
      <c r="H159" s="862">
        <f>IF($B159="","",SUMPRODUCT(--(Lineups!$O$46:$O$83=$B159),Lineups!$W$46:$W$83))</f>
        <v>0</v>
      </c>
      <c r="I159" s="862">
        <f>IF($B159="","",SUMPRODUCT(--(Lineups!$S$46:$S$83=$B159),Lineups!$W$46:$W$83))</f>
        <v>0</v>
      </c>
      <c r="J159" s="864">
        <f t="shared" si="361"/>
        <v>0</v>
      </c>
      <c r="K159" s="40"/>
      <c r="L159" s="864">
        <f t="shared" si="362"/>
        <v>0</v>
      </c>
      <c r="M159" s="40"/>
      <c r="N159" s="40"/>
      <c r="O159" s="864">
        <f>IF($B159="","",SUMPRODUCT(--(Lineups!$C$46:$C$83=$B159),Lineups!$W$46:$W$83))</f>
        <v>30</v>
      </c>
      <c r="P159" s="40"/>
      <c r="Q159" s="864">
        <f t="shared" si="363"/>
        <v>30</v>
      </c>
      <c r="R159" s="40"/>
      <c r="S159" s="40"/>
      <c r="T159" s="864">
        <f t="shared" si="364"/>
        <v>6</v>
      </c>
      <c r="U159" s="869" t="str">
        <f t="shared" ref="U159:V159" si="376">U113</f>
        <v>187*</v>
      </c>
      <c r="V159" s="869" t="str">
        <f t="shared" si="376"/>
        <v>Slamlet</v>
      </c>
      <c r="W159" s="864">
        <f>IF($U159="","",SUMPRODUCT(--(Lineups!$AG$46:$AG$83=$U159),--(Lineups!$AB$46:$AB$83=""),Lineups!$AW$46:$AW$83))</f>
        <v>0</v>
      </c>
      <c r="X159" s="40"/>
      <c r="Y159" s="862">
        <f>IF($U159="","",SUMPRODUCT(--(Lineups!$AG$46:$AG$83=$U159),--(Lineups!$AB$46:$AB$83="X"),Lineups!$AW$46:$AW$83))</f>
        <v>0</v>
      </c>
      <c r="Z159" s="862">
        <f>IF($U159="","",SUMPRODUCT(--(Lineups!$AK$46:$AK$83=$U159),Lineups!$AW$46:$AW$83))</f>
        <v>0</v>
      </c>
      <c r="AA159" s="862">
        <f>IF($U159="","",SUMPRODUCT(--(Lineups!$AO$46:$AO$83=$U159),Lineups!$AW$46:$AW$83))</f>
        <v>0</v>
      </c>
      <c r="AB159" s="862">
        <f>IF($U159="","",SUMPRODUCT(--(Lineups!$AS$46:$AS$83=$U159),Lineups!$AW$46:$AW$83))</f>
        <v>0</v>
      </c>
      <c r="AC159" s="864">
        <f t="shared" si="366"/>
        <v>0</v>
      </c>
      <c r="AD159" s="40"/>
      <c r="AE159" s="864">
        <f t="shared" si="367"/>
        <v>0</v>
      </c>
      <c r="AF159" s="40"/>
      <c r="AG159" s="40"/>
      <c r="AH159" s="864">
        <f>IF($U159="","",SUMPRODUCT(--(Lineups!$AC$46:$AC$83=$U159),Lineups!$AW$46:$AW$83))</f>
        <v>0</v>
      </c>
      <c r="AI159" s="40"/>
      <c r="AJ159" s="864">
        <f t="shared" si="368"/>
        <v>0</v>
      </c>
      <c r="AK159" s="40"/>
    </row>
    <row r="160" ht="13.5" customHeight="1">
      <c r="A160" s="5">
        <f t="shared" si="359"/>
        <v>7</v>
      </c>
      <c r="B160" s="617" t="str">
        <f t="shared" ref="B160:C160" si="377">B114</f>
        <v>196</v>
      </c>
      <c r="C160" s="617" t="str">
        <f t="shared" si="377"/>
        <v>madrad</v>
      </c>
      <c r="D160" s="5">
        <f>IF($B160="","",SUMPRODUCT(--(Lineups!G$46:G$83=$B160),--(Lineups!B$46:B$83=""),Lineups!$W$46:$W$83))</f>
        <v>0</v>
      </c>
      <c r="E160" s="40"/>
      <c r="F160" s="862">
        <f>IF($B160="","",SUMPRODUCT(--(Lineups!G$46:G$83=$B160),--(Lineups!B$46:B$83="X"),Lineups!$W$46:$W$83))</f>
        <v>0</v>
      </c>
      <c r="G160" s="862">
        <f>IF($B160="","",SUMPRODUCT(--(Lineups!$K$46:$K$83=$B160),Lineups!$W$46:$W$83))</f>
        <v>12</v>
      </c>
      <c r="H160" s="862">
        <f>IF($B160="","",SUMPRODUCT(--(Lineups!$O$46:$O$83=$B160),Lineups!$W$46:$W$83))</f>
        <v>39</v>
      </c>
      <c r="I160" s="862">
        <f>IF($B160="","",SUMPRODUCT(--(Lineups!$S$46:$S$83=$B160),Lineups!$W$46:$W$83))</f>
        <v>0</v>
      </c>
      <c r="J160" s="5">
        <f t="shared" si="361"/>
        <v>51</v>
      </c>
      <c r="K160" s="40"/>
      <c r="L160" s="5">
        <f t="shared" si="362"/>
        <v>51</v>
      </c>
      <c r="M160" s="40"/>
      <c r="N160" s="40"/>
      <c r="O160" s="5">
        <f>IF($B160="","",SUMPRODUCT(--(Lineups!$C$46:$C$83=$B160),Lineups!$W$46:$W$83))</f>
        <v>0</v>
      </c>
      <c r="P160" s="40"/>
      <c r="Q160" s="5">
        <f t="shared" si="363"/>
        <v>51</v>
      </c>
      <c r="R160" s="40"/>
      <c r="S160" s="40"/>
      <c r="T160" s="5">
        <f t="shared" si="364"/>
        <v>7</v>
      </c>
      <c r="U160" s="617" t="str">
        <f t="shared" ref="U160:V160" si="378">U114</f>
        <v>1870</v>
      </c>
      <c r="V160" s="617" t="str">
        <f t="shared" si="378"/>
        <v>Bettie Lockdown</v>
      </c>
      <c r="W160" s="5">
        <f>IF($U160="","",SUMPRODUCT(--(Lineups!$AG$46:$AG$83=$U160),--(Lineups!$AB$46:$AB$83=""),Lineups!$AW$46:$AW$83))</f>
        <v>0</v>
      </c>
      <c r="X160" s="40"/>
      <c r="Y160" s="862">
        <f>IF($U160="","",SUMPRODUCT(--(Lineups!$AG$46:$AG$83=$U160),--(Lineups!$AB$46:$AB$83="X"),Lineups!$AW$46:$AW$83))</f>
        <v>0</v>
      </c>
      <c r="Z160" s="862">
        <f>IF($U160="","",SUMPRODUCT(--(Lineups!$AK$46:$AK$83=$U160),Lineups!$AW$46:$AW$83))</f>
        <v>4</v>
      </c>
      <c r="AA160" s="862">
        <f>IF($U160="","",SUMPRODUCT(--(Lineups!$AO$46:$AO$83=$U160),Lineups!$AW$46:$AW$83))</f>
        <v>11</v>
      </c>
      <c r="AB160" s="862">
        <f>IF($U160="","",SUMPRODUCT(--(Lineups!$AS$46:$AS$83=$U160),Lineups!$AW$46:$AW$83))</f>
        <v>4</v>
      </c>
      <c r="AC160" s="5">
        <f t="shared" si="366"/>
        <v>19</v>
      </c>
      <c r="AD160" s="40"/>
      <c r="AE160" s="5">
        <f t="shared" si="367"/>
        <v>19</v>
      </c>
      <c r="AF160" s="40"/>
      <c r="AG160" s="40"/>
      <c r="AH160" s="5">
        <f>IF($U160="","",SUMPRODUCT(--(Lineups!$AC$46:$AC$83=$U160),Lineups!$AW$46:$AW$83))</f>
        <v>0</v>
      </c>
      <c r="AI160" s="40"/>
      <c r="AJ160" s="5">
        <f t="shared" si="368"/>
        <v>19</v>
      </c>
      <c r="AK160" s="40"/>
    </row>
    <row r="161" ht="13.5" customHeight="1">
      <c r="A161" s="864">
        <f t="shared" si="359"/>
        <v>8</v>
      </c>
      <c r="B161" s="869" t="str">
        <f t="shared" ref="B161:C161" si="379">B115</f>
        <v>29</v>
      </c>
      <c r="C161" s="869" t="str">
        <f t="shared" si="379"/>
        <v>Killer Bea</v>
      </c>
      <c r="D161" s="864">
        <f>IF($B161="","",SUMPRODUCT(--(Lineups!G$46:G$83=$B161),--(Lineups!B$46:B$83=""),Lineups!$W$46:$W$83))</f>
        <v>0</v>
      </c>
      <c r="E161" s="40"/>
      <c r="F161" s="862">
        <f>IF($B161="","",SUMPRODUCT(--(Lineups!G$46:G$83=$B161),--(Lineups!B$46:B$83="X"),Lineups!$W$46:$W$83))</f>
        <v>0</v>
      </c>
      <c r="G161" s="862">
        <f>IF($B161="","",SUMPRODUCT(--(Lineups!$K$46:$K$83=$B161),Lineups!$W$46:$W$83))</f>
        <v>24</v>
      </c>
      <c r="H161" s="862">
        <f>IF($B161="","",SUMPRODUCT(--(Lineups!$O$46:$O$83=$B161),Lineups!$W$46:$W$83))</f>
        <v>3</v>
      </c>
      <c r="I161" s="862">
        <f>IF($B161="","",SUMPRODUCT(--(Lineups!$S$46:$S$83=$B161),Lineups!$W$46:$W$83))</f>
        <v>22</v>
      </c>
      <c r="J161" s="864">
        <f t="shared" si="361"/>
        <v>49</v>
      </c>
      <c r="K161" s="40"/>
      <c r="L161" s="864">
        <f t="shared" si="362"/>
        <v>49</v>
      </c>
      <c r="M161" s="40"/>
      <c r="N161" s="40"/>
      <c r="O161" s="864">
        <f>IF($B161="","",SUMPRODUCT(--(Lineups!$C$46:$C$83=$B161),Lineups!$W$46:$W$83))</f>
        <v>0</v>
      </c>
      <c r="P161" s="40"/>
      <c r="Q161" s="864">
        <f t="shared" si="363"/>
        <v>49</v>
      </c>
      <c r="R161" s="40"/>
      <c r="S161" s="40"/>
      <c r="T161" s="864">
        <f t="shared" si="364"/>
        <v>8</v>
      </c>
      <c r="U161" s="869" t="str">
        <f t="shared" ref="U161:V161" si="380">U115</f>
        <v>31</v>
      </c>
      <c r="V161" s="869" t="str">
        <f t="shared" si="380"/>
        <v>Hammer</v>
      </c>
      <c r="W161" s="864">
        <f>IF($U161="","",SUMPRODUCT(--(Lineups!$AG$46:$AG$83=$U161),--(Lineups!$AB$46:$AB$83=""),Lineups!$AW$46:$AW$83))</f>
        <v>0</v>
      </c>
      <c r="X161" s="40"/>
      <c r="Y161" s="862">
        <f>IF($U161="","",SUMPRODUCT(--(Lineups!$AG$46:$AG$83=$U161),--(Lineups!$AB$46:$AB$83="X"),Lineups!$AW$46:$AW$83))</f>
        <v>0</v>
      </c>
      <c r="Z161" s="862">
        <f>IF($U161="","",SUMPRODUCT(--(Lineups!$AK$46:$AK$83=$U161),Lineups!$AW$46:$AW$83))</f>
        <v>0</v>
      </c>
      <c r="AA161" s="862">
        <f>IF($U161="","",SUMPRODUCT(--(Lineups!$AO$46:$AO$83=$U161),Lineups!$AW$46:$AW$83))</f>
        <v>0</v>
      </c>
      <c r="AB161" s="862">
        <f>IF($U161="","",SUMPRODUCT(--(Lineups!$AS$46:$AS$83=$U161),Lineups!$AW$46:$AW$83))</f>
        <v>0</v>
      </c>
      <c r="AC161" s="864">
        <f t="shared" si="366"/>
        <v>0</v>
      </c>
      <c r="AD161" s="40"/>
      <c r="AE161" s="864">
        <f t="shared" si="367"/>
        <v>0</v>
      </c>
      <c r="AF161" s="40"/>
      <c r="AG161" s="40"/>
      <c r="AH161" s="864">
        <f>IF($U161="","",SUMPRODUCT(--(Lineups!$AC$46:$AC$83=$U161),Lineups!$AW$46:$AW$83))</f>
        <v>0</v>
      </c>
      <c r="AI161" s="40"/>
      <c r="AJ161" s="864">
        <f t="shared" si="368"/>
        <v>0</v>
      </c>
      <c r="AK161" s="40"/>
    </row>
    <row r="162" ht="13.5" customHeight="1">
      <c r="A162" s="5">
        <f t="shared" si="359"/>
        <v>9</v>
      </c>
      <c r="B162" s="617" t="str">
        <f t="shared" ref="B162:C162" si="381">B116</f>
        <v>3*</v>
      </c>
      <c r="C162" s="617" t="str">
        <f t="shared" si="381"/>
        <v>Triple Shock Latte</v>
      </c>
      <c r="D162" s="5">
        <f>IF($B162="","",SUMPRODUCT(--(Lineups!G$46:G$83=$B162),--(Lineups!B$46:B$83=""),Lineups!$W$46:$W$83))</f>
        <v>0</v>
      </c>
      <c r="E162" s="40"/>
      <c r="F162" s="862">
        <f>IF($B162="","",SUMPRODUCT(--(Lineups!G$46:G$83=$B162),--(Lineups!B$46:B$83="X"),Lineups!$W$46:$W$83))</f>
        <v>0</v>
      </c>
      <c r="G162" s="862">
        <f>IF($B162="","",SUMPRODUCT(--(Lineups!$K$46:$K$83=$B162),Lineups!$W$46:$W$83))</f>
        <v>0</v>
      </c>
      <c r="H162" s="862">
        <f>IF($B162="","",SUMPRODUCT(--(Lineups!$O$46:$O$83=$B162),Lineups!$W$46:$W$83))</f>
        <v>0</v>
      </c>
      <c r="I162" s="862">
        <f>IF($B162="","",SUMPRODUCT(--(Lineups!$S$46:$S$83=$B162),Lineups!$W$46:$W$83))</f>
        <v>0</v>
      </c>
      <c r="J162" s="5">
        <f t="shared" si="361"/>
        <v>0</v>
      </c>
      <c r="K162" s="40"/>
      <c r="L162" s="5">
        <f t="shared" si="362"/>
        <v>0</v>
      </c>
      <c r="M162" s="40"/>
      <c r="N162" s="40"/>
      <c r="O162" s="5">
        <f>IF($B162="","",SUMPRODUCT(--(Lineups!$C$46:$C$83=$B162),Lineups!$W$46:$W$83))</f>
        <v>0</v>
      </c>
      <c r="P162" s="40"/>
      <c r="Q162" s="5">
        <f t="shared" si="363"/>
        <v>0</v>
      </c>
      <c r="R162" s="40"/>
      <c r="S162" s="40"/>
      <c r="T162" s="5">
        <f t="shared" si="364"/>
        <v>9</v>
      </c>
      <c r="U162" s="617" t="str">
        <f t="shared" ref="U162:V162" si="382">U116</f>
        <v>359*</v>
      </c>
      <c r="V162" s="617" t="str">
        <f t="shared" si="382"/>
        <v>Wolfstonecrash</v>
      </c>
      <c r="W162" s="5">
        <f>IF($U162="","",SUMPRODUCT(--(Lineups!$AG$46:$AG$83=$U162),--(Lineups!$AB$46:$AB$83=""),Lineups!$AW$46:$AW$83))</f>
        <v>0</v>
      </c>
      <c r="X162" s="40"/>
      <c r="Y162" s="862">
        <f>IF($U162="","",SUMPRODUCT(--(Lineups!$AG$46:$AG$83=$U162),--(Lineups!$AB$46:$AB$83="X"),Lineups!$AW$46:$AW$83))</f>
        <v>0</v>
      </c>
      <c r="Z162" s="862">
        <f>IF($U162="","",SUMPRODUCT(--(Lineups!$AK$46:$AK$83=$U162),Lineups!$AW$46:$AW$83))</f>
        <v>0</v>
      </c>
      <c r="AA162" s="862">
        <f>IF($U162="","",SUMPRODUCT(--(Lineups!$AO$46:$AO$83=$U162),Lineups!$AW$46:$AW$83))</f>
        <v>0</v>
      </c>
      <c r="AB162" s="862">
        <f>IF($U162="","",SUMPRODUCT(--(Lineups!$AS$46:$AS$83=$U162),Lineups!$AW$46:$AW$83))</f>
        <v>0</v>
      </c>
      <c r="AC162" s="5">
        <f t="shared" si="366"/>
        <v>0</v>
      </c>
      <c r="AD162" s="40"/>
      <c r="AE162" s="5">
        <f t="shared" si="367"/>
        <v>0</v>
      </c>
      <c r="AF162" s="40"/>
      <c r="AG162" s="40"/>
      <c r="AH162" s="5">
        <f>IF($U162="","",SUMPRODUCT(--(Lineups!$AC$46:$AC$83=$U162),Lineups!$AW$46:$AW$83))</f>
        <v>0</v>
      </c>
      <c r="AI162" s="40"/>
      <c r="AJ162" s="5">
        <f t="shared" si="368"/>
        <v>0</v>
      </c>
      <c r="AK162" s="40"/>
    </row>
    <row r="163" ht="13.5" customHeight="1">
      <c r="A163" s="864">
        <f t="shared" si="359"/>
        <v>10</v>
      </c>
      <c r="B163" s="869" t="str">
        <f t="shared" ref="B163:C163" si="383">B117</f>
        <v>34</v>
      </c>
      <c r="C163" s="869" t="str">
        <f t="shared" si="383"/>
        <v>Pretty Rackless</v>
      </c>
      <c r="D163" s="864">
        <f>IF($B163="","",SUMPRODUCT(--(Lineups!G$46:G$83=$B163),--(Lineups!B$46:B$83=""),Lineups!$W$46:$W$83))</f>
        <v>0</v>
      </c>
      <c r="E163" s="40"/>
      <c r="F163" s="862">
        <f>IF($B163="","",SUMPRODUCT(--(Lineups!G$46:G$83=$B163),--(Lineups!B$46:B$83="X"),Lineups!$W$46:$W$83))</f>
        <v>0</v>
      </c>
      <c r="G163" s="862">
        <f>IF($B163="","",SUMPRODUCT(--(Lineups!$K$46:$K$83=$B163),Lineups!$W$46:$W$83))</f>
        <v>0</v>
      </c>
      <c r="H163" s="862">
        <f>IF($B163="","",SUMPRODUCT(--(Lineups!$O$46:$O$83=$B163),Lineups!$W$46:$W$83))</f>
        <v>25</v>
      </c>
      <c r="I163" s="862">
        <f>IF($B163="","",SUMPRODUCT(--(Lineups!$S$46:$S$83=$B163),Lineups!$W$46:$W$83))</f>
        <v>57</v>
      </c>
      <c r="J163" s="864">
        <f t="shared" si="361"/>
        <v>82</v>
      </c>
      <c r="K163" s="40"/>
      <c r="L163" s="864">
        <f t="shared" si="362"/>
        <v>82</v>
      </c>
      <c r="M163" s="40"/>
      <c r="N163" s="40"/>
      <c r="O163" s="864">
        <f>IF($B163="","",SUMPRODUCT(--(Lineups!$C$46:$C$83=$B163),Lineups!$W$46:$W$83))</f>
        <v>0</v>
      </c>
      <c r="P163" s="40"/>
      <c r="Q163" s="864">
        <f t="shared" si="363"/>
        <v>82</v>
      </c>
      <c r="R163" s="40"/>
      <c r="S163" s="40"/>
      <c r="T163" s="864">
        <f t="shared" si="364"/>
        <v>10</v>
      </c>
      <c r="U163" s="869" t="str">
        <f t="shared" ref="U163:V163" si="384">U117</f>
        <v>420</v>
      </c>
      <c r="V163" s="869" t="str">
        <f t="shared" si="384"/>
        <v>Ash Tray</v>
      </c>
      <c r="W163" s="864">
        <f>IF($U163="","",SUMPRODUCT(--(Lineups!$AG$46:$AG$83=$U163),--(Lineups!$AB$46:$AB$83=""),Lineups!$AW$46:$AW$83))</f>
        <v>0</v>
      </c>
      <c r="X163" s="40"/>
      <c r="Y163" s="862">
        <f>IF($U163="","",SUMPRODUCT(--(Lineups!$AG$46:$AG$83=$U163),--(Lineups!$AB$46:$AB$83="X"),Lineups!$AW$46:$AW$83))</f>
        <v>0</v>
      </c>
      <c r="Z163" s="862">
        <f>IF($U163="","",SUMPRODUCT(--(Lineups!$AK$46:$AK$83=$U163),Lineups!$AW$46:$AW$83))</f>
        <v>2</v>
      </c>
      <c r="AA163" s="862">
        <f>IF($U163="","",SUMPRODUCT(--(Lineups!$AO$46:$AO$83=$U163),Lineups!$AW$46:$AW$83))</f>
        <v>0</v>
      </c>
      <c r="AB163" s="862">
        <f>IF($U163="","",SUMPRODUCT(--(Lineups!$AS$46:$AS$83=$U163),Lineups!$AW$46:$AW$83))</f>
        <v>11</v>
      </c>
      <c r="AC163" s="864">
        <f t="shared" si="366"/>
        <v>13</v>
      </c>
      <c r="AD163" s="40"/>
      <c r="AE163" s="864">
        <f t="shared" si="367"/>
        <v>13</v>
      </c>
      <c r="AF163" s="40"/>
      <c r="AG163" s="40"/>
      <c r="AH163" s="864">
        <f>IF($U163="","",SUMPRODUCT(--(Lineups!$AC$46:$AC$83=$U163),Lineups!$AW$46:$AW$83))</f>
        <v>0</v>
      </c>
      <c r="AI163" s="40"/>
      <c r="AJ163" s="864">
        <f t="shared" si="368"/>
        <v>13</v>
      </c>
      <c r="AK163" s="40"/>
    </row>
    <row r="164" ht="13.5" customHeight="1">
      <c r="A164" s="5">
        <f t="shared" si="359"/>
        <v>11</v>
      </c>
      <c r="B164" s="617" t="str">
        <f t="shared" ref="B164:C164" si="385">B118</f>
        <v>511*</v>
      </c>
      <c r="C164" s="617" t="str">
        <f t="shared" si="385"/>
        <v>Wheelie Nelson</v>
      </c>
      <c r="D164" s="5">
        <f>IF($B164="","",SUMPRODUCT(--(Lineups!G$46:G$83=$B164),--(Lineups!B$46:B$83=""),Lineups!$W$46:$W$83))</f>
        <v>0</v>
      </c>
      <c r="E164" s="40"/>
      <c r="F164" s="862">
        <f>IF($B164="","",SUMPRODUCT(--(Lineups!G$46:G$83=$B164),--(Lineups!B$46:B$83="X"),Lineups!$W$46:$W$83))</f>
        <v>0</v>
      </c>
      <c r="G164" s="862">
        <f>IF($B164="","",SUMPRODUCT(--(Lineups!$K$46:$K$83=$B164),Lineups!$W$46:$W$83))</f>
        <v>0</v>
      </c>
      <c r="H164" s="862">
        <f>IF($B164="","",SUMPRODUCT(--(Lineups!$O$46:$O$83=$B164),Lineups!$W$46:$W$83))</f>
        <v>0</v>
      </c>
      <c r="I164" s="862">
        <f>IF($B164="","",SUMPRODUCT(--(Lineups!$S$46:$S$83=$B164),Lineups!$W$46:$W$83))</f>
        <v>0</v>
      </c>
      <c r="J164" s="5">
        <f t="shared" si="361"/>
        <v>0</v>
      </c>
      <c r="K164" s="40"/>
      <c r="L164" s="5">
        <f t="shared" si="362"/>
        <v>0</v>
      </c>
      <c r="M164" s="40"/>
      <c r="N164" s="40"/>
      <c r="O164" s="5">
        <f>IF($B164="","",SUMPRODUCT(--(Lineups!$C$46:$C$83=$B164),Lineups!$W$46:$W$83))</f>
        <v>0</v>
      </c>
      <c r="P164" s="40"/>
      <c r="Q164" s="5">
        <f t="shared" si="363"/>
        <v>0</v>
      </c>
      <c r="R164" s="40"/>
      <c r="S164" s="40"/>
      <c r="T164" s="5">
        <f t="shared" si="364"/>
        <v>11</v>
      </c>
      <c r="U164" s="617" t="str">
        <f t="shared" ref="U164:V164" si="386">U118</f>
        <v>44*</v>
      </c>
      <c r="V164" s="617" t="str">
        <f t="shared" si="386"/>
        <v>Helen Killer</v>
      </c>
      <c r="W164" s="5">
        <f>IF($U164="","",SUMPRODUCT(--(Lineups!$AG$46:$AG$83=$U164),--(Lineups!$AB$46:$AB$83=""),Lineups!$AW$46:$AW$83))</f>
        <v>0</v>
      </c>
      <c r="X164" s="40"/>
      <c r="Y164" s="862">
        <f>IF($U164="","",SUMPRODUCT(--(Lineups!$AG$46:$AG$83=$U164),--(Lineups!$AB$46:$AB$83="X"),Lineups!$AW$46:$AW$83))</f>
        <v>0</v>
      </c>
      <c r="Z164" s="862">
        <f>IF($U164="","",SUMPRODUCT(--(Lineups!$AK$46:$AK$83=$U164),Lineups!$AW$46:$AW$83))</f>
        <v>0</v>
      </c>
      <c r="AA164" s="862">
        <f>IF($U164="","",SUMPRODUCT(--(Lineups!$AO$46:$AO$83=$U164),Lineups!$AW$46:$AW$83))</f>
        <v>0</v>
      </c>
      <c r="AB164" s="862">
        <f>IF($U164="","",SUMPRODUCT(--(Lineups!$AS$46:$AS$83=$U164),Lineups!$AW$46:$AW$83))</f>
        <v>0</v>
      </c>
      <c r="AC164" s="5">
        <f t="shared" si="366"/>
        <v>0</v>
      </c>
      <c r="AD164" s="40"/>
      <c r="AE164" s="5">
        <f t="shared" si="367"/>
        <v>0</v>
      </c>
      <c r="AF164" s="40"/>
      <c r="AG164" s="40"/>
      <c r="AH164" s="5">
        <f>IF($U164="","",SUMPRODUCT(--(Lineups!$AC$46:$AC$83=$U164),Lineups!$AW$46:$AW$83))</f>
        <v>0</v>
      </c>
      <c r="AI164" s="40"/>
      <c r="AJ164" s="5">
        <f t="shared" si="368"/>
        <v>0</v>
      </c>
      <c r="AK164" s="40"/>
    </row>
    <row r="165" ht="13.5" customHeight="1">
      <c r="A165" s="864">
        <f t="shared" si="359"/>
        <v>12</v>
      </c>
      <c r="B165" s="869" t="str">
        <f t="shared" ref="B165:C165" si="387">B119</f>
        <v>616</v>
      </c>
      <c r="C165" s="869" t="str">
        <f t="shared" si="387"/>
        <v>Bizzquick</v>
      </c>
      <c r="D165" s="864">
        <f>IF($B165="","",SUMPRODUCT(--(Lineups!G$46:G$83=$B165),--(Lineups!B$46:B$83=""),Lineups!$W$46:$W$83))</f>
        <v>0</v>
      </c>
      <c r="E165" s="40"/>
      <c r="F165" s="862">
        <f>IF($B165="","",SUMPRODUCT(--(Lineups!G$46:G$83=$B165),--(Lineups!B$46:B$83="X"),Lineups!$W$46:$W$83))</f>
        <v>0</v>
      </c>
      <c r="G165" s="862">
        <f>IF($B165="","",SUMPRODUCT(--(Lineups!$K$46:$K$83=$B165),Lineups!$W$46:$W$83))</f>
        <v>0</v>
      </c>
      <c r="H165" s="862">
        <f>IF($B165="","",SUMPRODUCT(--(Lineups!$O$46:$O$83=$B165),Lineups!$W$46:$W$83))</f>
        <v>0</v>
      </c>
      <c r="I165" s="862">
        <f>IF($B165="","",SUMPRODUCT(--(Lineups!$S$46:$S$83=$B165),Lineups!$W$46:$W$83))</f>
        <v>0</v>
      </c>
      <c r="J165" s="864">
        <f t="shared" si="361"/>
        <v>0</v>
      </c>
      <c r="K165" s="40"/>
      <c r="L165" s="864">
        <f t="shared" si="362"/>
        <v>0</v>
      </c>
      <c r="M165" s="40"/>
      <c r="N165" s="40"/>
      <c r="O165" s="864">
        <f>IF($B165="","",SUMPRODUCT(--(Lineups!$C$46:$C$83=$B165),Lineups!$W$46:$W$83))</f>
        <v>0</v>
      </c>
      <c r="P165" s="40"/>
      <c r="Q165" s="864">
        <f t="shared" si="363"/>
        <v>0</v>
      </c>
      <c r="R165" s="40"/>
      <c r="S165" s="40"/>
      <c r="T165" s="864">
        <f t="shared" si="364"/>
        <v>12</v>
      </c>
      <c r="U165" s="869" t="str">
        <f t="shared" ref="U165:V165" si="388">U119</f>
        <v>55</v>
      </c>
      <c r="V165" s="869" t="str">
        <f t="shared" si="388"/>
        <v>Meg A. Bacon</v>
      </c>
      <c r="W165" s="864">
        <f>IF($U165="","",SUMPRODUCT(--(Lineups!$AG$46:$AG$83=$U165),--(Lineups!$AB$46:$AB$83=""),Lineups!$AW$46:$AW$83))</f>
        <v>0</v>
      </c>
      <c r="X165" s="40"/>
      <c r="Y165" s="862">
        <f>IF($U165="","",SUMPRODUCT(--(Lineups!$AG$46:$AG$83=$U165),--(Lineups!$AB$46:$AB$83="X"),Lineups!$AW$46:$AW$83))</f>
        <v>0</v>
      </c>
      <c r="Z165" s="862">
        <f>IF($U165="","",SUMPRODUCT(--(Lineups!$AK$46:$AK$83=$U165),Lineups!$AW$46:$AW$83))</f>
        <v>11</v>
      </c>
      <c r="AA165" s="862">
        <f>IF($U165="","",SUMPRODUCT(--(Lineups!$AO$46:$AO$83=$U165),Lineups!$AW$46:$AW$83))</f>
        <v>4</v>
      </c>
      <c r="AB165" s="862">
        <f>IF($U165="","",SUMPRODUCT(--(Lineups!$AS$46:$AS$83=$U165),Lineups!$AW$46:$AW$83))</f>
        <v>4</v>
      </c>
      <c r="AC165" s="864">
        <f t="shared" si="366"/>
        <v>19</v>
      </c>
      <c r="AD165" s="40"/>
      <c r="AE165" s="864">
        <f t="shared" si="367"/>
        <v>19</v>
      </c>
      <c r="AF165" s="40"/>
      <c r="AG165" s="40"/>
      <c r="AH165" s="864">
        <f>IF($U165="","",SUMPRODUCT(--(Lineups!$AC$46:$AC$83=$U165),Lineups!$AW$46:$AW$83))</f>
        <v>0</v>
      </c>
      <c r="AI165" s="40"/>
      <c r="AJ165" s="864">
        <f t="shared" si="368"/>
        <v>19</v>
      </c>
      <c r="AK165" s="40"/>
    </row>
    <row r="166" ht="13.5" customHeight="1">
      <c r="A166" s="5">
        <f t="shared" si="359"/>
        <v>13</v>
      </c>
      <c r="B166" s="617" t="str">
        <f t="shared" ref="B166:C166" si="389">B120</f>
        <v>651</v>
      </c>
      <c r="C166" s="617" t="str">
        <f t="shared" si="389"/>
        <v>Chippa Tooth</v>
      </c>
      <c r="D166" s="5">
        <f>IF($B166="","",SUMPRODUCT(--(Lineups!G$46:G$83=$B166),--(Lineups!B$46:B$83=""),Lineups!$W$46:$W$83))</f>
        <v>0</v>
      </c>
      <c r="E166" s="40"/>
      <c r="F166" s="862">
        <f>IF($B166="","",SUMPRODUCT(--(Lineups!G$46:G$83=$B166),--(Lineups!B$46:B$83="X"),Lineups!$W$46:$W$83))</f>
        <v>0</v>
      </c>
      <c r="G166" s="862">
        <f>IF($B166="","",SUMPRODUCT(--(Lineups!$K$46:$K$83=$B166),Lineups!$W$46:$W$83))</f>
        <v>0</v>
      </c>
      <c r="H166" s="862">
        <f>IF($B166="","",SUMPRODUCT(--(Lineups!$O$46:$O$83=$B166),Lineups!$W$46:$W$83))</f>
        <v>0</v>
      </c>
      <c r="I166" s="862">
        <f>IF($B166="","",SUMPRODUCT(--(Lineups!$S$46:$S$83=$B166),Lineups!$W$46:$W$83))</f>
        <v>0</v>
      </c>
      <c r="J166" s="5">
        <f t="shared" si="361"/>
        <v>0</v>
      </c>
      <c r="K166" s="40"/>
      <c r="L166" s="5">
        <f t="shared" si="362"/>
        <v>0</v>
      </c>
      <c r="M166" s="40"/>
      <c r="N166" s="40"/>
      <c r="O166" s="5">
        <f>IF($B166="","",SUMPRODUCT(--(Lineups!$C$46:$C$83=$B166),Lineups!$W$46:$W$83))</f>
        <v>49</v>
      </c>
      <c r="P166" s="40"/>
      <c r="Q166" s="5">
        <f t="shared" si="363"/>
        <v>49</v>
      </c>
      <c r="R166" s="40"/>
      <c r="S166" s="40"/>
      <c r="T166" s="5">
        <f t="shared" si="364"/>
        <v>13</v>
      </c>
      <c r="U166" s="617" t="str">
        <f t="shared" ref="U166:V166" si="390">U120</f>
        <v>62</v>
      </c>
      <c r="V166" s="617" t="str">
        <f t="shared" si="390"/>
        <v>Fracture Mechanics</v>
      </c>
      <c r="W166" s="5">
        <f>IF($U166="","",SUMPRODUCT(--(Lineups!$AG$46:$AG$83=$U166),--(Lineups!$AB$46:$AB$83=""),Lineups!$AW$46:$AW$83))</f>
        <v>2</v>
      </c>
      <c r="X166" s="40"/>
      <c r="Y166" s="862">
        <f>IF($U166="","",SUMPRODUCT(--(Lineups!$AG$46:$AG$83=$U166),--(Lineups!$AB$46:$AB$83="X"),Lineups!$AW$46:$AW$83))</f>
        <v>0</v>
      </c>
      <c r="Z166" s="862">
        <f>IF($U166="","",SUMPRODUCT(--(Lineups!$AK$46:$AK$83=$U166),Lineups!$AW$46:$AW$83))</f>
        <v>0</v>
      </c>
      <c r="AA166" s="862">
        <f>IF($U166="","",SUMPRODUCT(--(Lineups!$AO$46:$AO$83=$U166),Lineups!$AW$46:$AW$83))</f>
        <v>0</v>
      </c>
      <c r="AB166" s="862">
        <f>IF($U166="","",SUMPRODUCT(--(Lineups!$AS$46:$AS$83=$U166),Lineups!$AW$46:$AW$83))</f>
        <v>0</v>
      </c>
      <c r="AC166" s="5">
        <f t="shared" si="366"/>
        <v>0</v>
      </c>
      <c r="AD166" s="40"/>
      <c r="AE166" s="5">
        <f t="shared" si="367"/>
        <v>2</v>
      </c>
      <c r="AF166" s="40"/>
      <c r="AG166" s="40"/>
      <c r="AH166" s="5">
        <f>IF($U166="","",SUMPRODUCT(--(Lineups!$AC$46:$AC$83=$U166),Lineups!$AW$46:$AW$83))</f>
        <v>15</v>
      </c>
      <c r="AI166" s="40"/>
      <c r="AJ166" s="5">
        <f t="shared" si="368"/>
        <v>17</v>
      </c>
      <c r="AK166" s="40"/>
    </row>
    <row r="167" ht="13.5" customHeight="1">
      <c r="A167" s="864">
        <f t="shared" si="359"/>
        <v>14</v>
      </c>
      <c r="B167" s="869" t="str">
        <f t="shared" ref="B167:C167" si="391">B121</f>
        <v>69</v>
      </c>
      <c r="C167" s="869" t="str">
        <f t="shared" si="391"/>
        <v>Amanda Lorian</v>
      </c>
      <c r="D167" s="864">
        <f>IF($B167="","",SUMPRODUCT(--(Lineups!G$46:G$83=$B167),--(Lineups!B$46:B$83=""),Lineups!$W$46:$W$83))</f>
        <v>0</v>
      </c>
      <c r="E167" s="40"/>
      <c r="F167" s="862">
        <f>IF($B167="","",SUMPRODUCT(--(Lineups!G$46:G$83=$B167),--(Lineups!B$46:B$83="X"),Lineups!$W$46:$W$83))</f>
        <v>0</v>
      </c>
      <c r="G167" s="862">
        <f>IF($B167="","",SUMPRODUCT(--(Lineups!$K$46:$K$83=$B167),Lineups!$W$46:$W$83))</f>
        <v>15</v>
      </c>
      <c r="H167" s="862">
        <f>IF($B167="","",SUMPRODUCT(--(Lineups!$O$46:$O$83=$B167),Lineups!$W$46:$W$83))</f>
        <v>13</v>
      </c>
      <c r="I167" s="862">
        <f>IF($B167="","",SUMPRODUCT(--(Lineups!$S$46:$S$83=$B167),Lineups!$W$46:$W$83))</f>
        <v>24</v>
      </c>
      <c r="J167" s="864">
        <f t="shared" si="361"/>
        <v>52</v>
      </c>
      <c r="K167" s="40"/>
      <c r="L167" s="864">
        <f t="shared" si="362"/>
        <v>52</v>
      </c>
      <c r="M167" s="40"/>
      <c r="N167" s="40"/>
      <c r="O167" s="864">
        <f>IF($B167="","",SUMPRODUCT(--(Lineups!$C$46:$C$83=$B167),Lineups!$W$46:$W$83))</f>
        <v>0</v>
      </c>
      <c r="P167" s="40"/>
      <c r="Q167" s="864">
        <f t="shared" si="363"/>
        <v>52</v>
      </c>
      <c r="R167" s="40"/>
      <c r="S167" s="40"/>
      <c r="T167" s="864">
        <f t="shared" si="364"/>
        <v>14</v>
      </c>
      <c r="U167" s="869" t="str">
        <f t="shared" ref="U167:V167" si="392">U121</f>
        <v>66</v>
      </c>
      <c r="V167" s="869" t="str">
        <f t="shared" si="392"/>
        <v>Crush</v>
      </c>
      <c r="W167" s="864">
        <f>IF($U167="","",SUMPRODUCT(--(Lineups!$AG$46:$AG$83=$U167),--(Lineups!$AB$46:$AB$83=""),Lineups!$AW$46:$AW$83))</f>
        <v>0</v>
      </c>
      <c r="X167" s="40"/>
      <c r="Y167" s="862">
        <f>IF($U167="","",SUMPRODUCT(--(Lineups!$AG$46:$AG$83=$U167),--(Lineups!$AB$46:$AB$83="X"),Lineups!$AW$46:$AW$83))</f>
        <v>0</v>
      </c>
      <c r="Z167" s="862">
        <f>IF($U167="","",SUMPRODUCT(--(Lineups!$AK$46:$AK$83=$U167),Lineups!$AW$46:$AW$83))</f>
        <v>0</v>
      </c>
      <c r="AA167" s="862">
        <f>IF($U167="","",SUMPRODUCT(--(Lineups!$AO$46:$AO$83=$U167),Lineups!$AW$46:$AW$83))</f>
        <v>17</v>
      </c>
      <c r="AB167" s="862">
        <f>IF($U167="","",SUMPRODUCT(--(Lineups!$AS$46:$AS$83=$U167),Lineups!$AW$46:$AW$83))</f>
        <v>0</v>
      </c>
      <c r="AC167" s="864">
        <f t="shared" si="366"/>
        <v>17</v>
      </c>
      <c r="AD167" s="40"/>
      <c r="AE167" s="864">
        <f t="shared" si="367"/>
        <v>17</v>
      </c>
      <c r="AF167" s="40"/>
      <c r="AG167" s="40"/>
      <c r="AH167" s="864">
        <f>IF($U167="","",SUMPRODUCT(--(Lineups!$AC$46:$AC$83=$U167),Lineups!$AW$46:$AW$83))</f>
        <v>0</v>
      </c>
      <c r="AI167" s="40"/>
      <c r="AJ167" s="864">
        <f t="shared" si="368"/>
        <v>17</v>
      </c>
      <c r="AK167" s="40"/>
    </row>
    <row r="168" ht="13.5" customHeight="1">
      <c r="A168" s="5">
        <f t="shared" si="359"/>
        <v>15</v>
      </c>
      <c r="B168" s="617" t="str">
        <f t="shared" ref="B168:C168" si="393">B122</f>
        <v>727</v>
      </c>
      <c r="C168" s="617" t="str">
        <f t="shared" si="393"/>
        <v>Hurtrude Stein</v>
      </c>
      <c r="D168" s="5">
        <f>IF($B168="","",SUMPRODUCT(--(Lineups!G$46:G$83=$B168),--(Lineups!B$46:B$83=""),Lineups!$W$46:$W$83))</f>
        <v>0</v>
      </c>
      <c r="E168" s="40"/>
      <c r="F168" s="862">
        <f>IF($B168="","",SUMPRODUCT(--(Lineups!G$46:G$83=$B168),--(Lineups!B$46:B$83="X"),Lineups!$W$46:$W$83))</f>
        <v>0</v>
      </c>
      <c r="G168" s="862">
        <f>IF($B168="","",SUMPRODUCT(--(Lineups!$K$46:$K$83=$B168),Lineups!$W$46:$W$83))</f>
        <v>0</v>
      </c>
      <c r="H168" s="862">
        <f>IF($B168="","",SUMPRODUCT(--(Lineups!$O$46:$O$83=$B168),Lineups!$W$46:$W$83))</f>
        <v>0</v>
      </c>
      <c r="I168" s="862">
        <f>IF($B168="","",SUMPRODUCT(--(Lineups!$S$46:$S$83=$B168),Lineups!$W$46:$W$83))</f>
        <v>0</v>
      </c>
      <c r="J168" s="5">
        <f t="shared" si="361"/>
        <v>0</v>
      </c>
      <c r="K168" s="40"/>
      <c r="L168" s="5">
        <f t="shared" si="362"/>
        <v>0</v>
      </c>
      <c r="M168" s="40"/>
      <c r="N168" s="40"/>
      <c r="O168" s="5">
        <f>IF($B168="","",SUMPRODUCT(--(Lineups!$C$46:$C$83=$B168),Lineups!$W$46:$W$83))</f>
        <v>0</v>
      </c>
      <c r="P168" s="40"/>
      <c r="Q168" s="5">
        <f t="shared" si="363"/>
        <v>0</v>
      </c>
      <c r="R168" s="40"/>
      <c r="S168" s="40"/>
      <c r="T168" s="5">
        <f t="shared" si="364"/>
        <v>15</v>
      </c>
      <c r="U168" s="617" t="str">
        <f t="shared" ref="U168:V168" si="394">U122</f>
        <v>71</v>
      </c>
      <c r="V168" s="617" t="str">
        <f t="shared" si="394"/>
        <v>Fresh AF</v>
      </c>
      <c r="W168" s="5">
        <f>IF($U168="","",SUMPRODUCT(--(Lineups!$AG$46:$AG$83=$U168),--(Lineups!$AB$46:$AB$83=""),Lineups!$AW$46:$AW$83))</f>
        <v>0</v>
      </c>
      <c r="X168" s="40"/>
      <c r="Y168" s="862">
        <f>IF($U168="","",SUMPRODUCT(--(Lineups!$AG$46:$AG$83=$U168),--(Lineups!$AB$46:$AB$83="X"),Lineups!$AW$46:$AW$83))</f>
        <v>0</v>
      </c>
      <c r="Z168" s="862">
        <f>IF($U168="","",SUMPRODUCT(--(Lineups!$AK$46:$AK$83=$U168),Lineups!$AW$46:$AW$83))</f>
        <v>0</v>
      </c>
      <c r="AA168" s="862">
        <f>IF($U168="","",SUMPRODUCT(--(Lineups!$AO$46:$AO$83=$U168),Lineups!$AW$46:$AW$83))</f>
        <v>0</v>
      </c>
      <c r="AB168" s="862">
        <f>IF($U168="","",SUMPRODUCT(--(Lineups!$AS$46:$AS$83=$U168),Lineups!$AW$46:$AW$83))</f>
        <v>0</v>
      </c>
      <c r="AC168" s="5">
        <f t="shared" si="366"/>
        <v>0</v>
      </c>
      <c r="AD168" s="40"/>
      <c r="AE168" s="5">
        <f t="shared" si="367"/>
        <v>0</v>
      </c>
      <c r="AF168" s="40"/>
      <c r="AG168" s="40"/>
      <c r="AH168" s="5">
        <f>IF($U168="","",SUMPRODUCT(--(Lineups!$AC$46:$AC$83=$U168),Lineups!$AW$46:$AW$83))</f>
        <v>0</v>
      </c>
      <c r="AI168" s="40"/>
      <c r="AJ168" s="5">
        <f t="shared" si="368"/>
        <v>0</v>
      </c>
      <c r="AK168" s="40"/>
    </row>
    <row r="169" ht="13.5" customHeight="1">
      <c r="A169" s="864">
        <f t="shared" si="359"/>
        <v>16</v>
      </c>
      <c r="B169" s="869" t="str">
        <f t="shared" ref="B169:C169" si="395">B123</f>
        <v>86</v>
      </c>
      <c r="C169" s="869" t="str">
        <f t="shared" si="395"/>
        <v>Whacks Poetic</v>
      </c>
      <c r="D169" s="864">
        <f>IF($B169="","",SUMPRODUCT(--(Lineups!G$46:G$83=$B169),--(Lineups!B$46:B$83=""),Lineups!$W$46:$W$83))</f>
        <v>0</v>
      </c>
      <c r="E169" s="40"/>
      <c r="F169" s="862">
        <f>IF($B169="","",SUMPRODUCT(--(Lineups!G$46:G$83=$B169),--(Lineups!B$46:B$83="X"),Lineups!$W$46:$W$83))</f>
        <v>0</v>
      </c>
      <c r="G169" s="862">
        <f>IF($B169="","",SUMPRODUCT(--(Lineups!$K$46:$K$83=$B169),Lineups!$W$46:$W$83))</f>
        <v>64</v>
      </c>
      <c r="H169" s="862">
        <f>IF($B169="","",SUMPRODUCT(--(Lineups!$O$46:$O$83=$B169),Lineups!$W$46:$W$83))</f>
        <v>2</v>
      </c>
      <c r="I169" s="862">
        <f>IF($B169="","",SUMPRODUCT(--(Lineups!$S$46:$S$83=$B169),Lineups!$W$46:$W$83))</f>
        <v>16</v>
      </c>
      <c r="J169" s="864">
        <f t="shared" si="361"/>
        <v>82</v>
      </c>
      <c r="K169" s="40"/>
      <c r="L169" s="864">
        <f t="shared" si="362"/>
        <v>82</v>
      </c>
      <c r="M169" s="40"/>
      <c r="N169" s="40"/>
      <c r="O169" s="864">
        <f>IF($B169="","",SUMPRODUCT(--(Lineups!$C$46:$C$83=$B169),Lineups!$W$46:$W$83))</f>
        <v>0</v>
      </c>
      <c r="P169" s="40"/>
      <c r="Q169" s="864">
        <f t="shared" si="363"/>
        <v>82</v>
      </c>
      <c r="R169" s="40"/>
      <c r="S169" s="40"/>
      <c r="T169" s="864">
        <f t="shared" si="364"/>
        <v>16</v>
      </c>
      <c r="U169" s="869" t="str">
        <f t="shared" ref="U169:V169" si="396">U123</f>
        <v>713</v>
      </c>
      <c r="V169" s="869" t="str">
        <f t="shared" si="396"/>
        <v>Shrewd Folly</v>
      </c>
      <c r="W169" s="864">
        <f>IF($U169="","",SUMPRODUCT(--(Lineups!$AG$46:$AG$83=$U169),--(Lineups!$AB$46:$AB$83=""),Lineups!$AW$46:$AW$83))</f>
        <v>0</v>
      </c>
      <c r="X169" s="40"/>
      <c r="Y169" s="862">
        <f>IF($U169="","",SUMPRODUCT(--(Lineups!$AG$46:$AG$83=$U169),--(Lineups!$AB$46:$AB$83="X"),Lineups!$AW$46:$AW$83))</f>
        <v>0</v>
      </c>
      <c r="Z169" s="862">
        <f>IF($U169="","",SUMPRODUCT(--(Lineups!$AK$46:$AK$83=$U169),Lineups!$AW$46:$AW$83))</f>
        <v>15</v>
      </c>
      <c r="AA169" s="862">
        <f>IF($U169="","",SUMPRODUCT(--(Lineups!$AO$46:$AO$83=$U169),Lineups!$AW$46:$AW$83))</f>
        <v>0</v>
      </c>
      <c r="AB169" s="862">
        <f>IF($U169="","",SUMPRODUCT(--(Lineups!$AS$46:$AS$83=$U169),Lineups!$AW$46:$AW$83))</f>
        <v>0</v>
      </c>
      <c r="AC169" s="864">
        <f t="shared" si="366"/>
        <v>15</v>
      </c>
      <c r="AD169" s="40"/>
      <c r="AE169" s="864">
        <f t="shared" si="367"/>
        <v>15</v>
      </c>
      <c r="AF169" s="40"/>
      <c r="AG169" s="40"/>
      <c r="AH169" s="864">
        <f>IF($U169="","",SUMPRODUCT(--(Lineups!$AC$46:$AC$83=$U169),Lineups!$AW$46:$AW$83))</f>
        <v>0</v>
      </c>
      <c r="AI169" s="40"/>
      <c r="AJ169" s="864">
        <f t="shared" si="368"/>
        <v>15</v>
      </c>
      <c r="AK169" s="40"/>
    </row>
    <row r="170" ht="13.5" customHeight="1">
      <c r="A170" s="5">
        <f t="shared" si="359"/>
        <v>17</v>
      </c>
      <c r="B170" s="617" t="str">
        <f t="shared" ref="B170:C170" si="397">B124</f>
        <v>89*</v>
      </c>
      <c r="C170" s="617" t="str">
        <f t="shared" si="397"/>
        <v>Fanny Smack</v>
      </c>
      <c r="D170" s="5">
        <f>IF($B170="","",SUMPRODUCT(--(Lineups!G$46:G$83=$B170),--(Lineups!B$46:B$83=""),Lineups!$W$46:$W$83))</f>
        <v>0</v>
      </c>
      <c r="E170" s="40"/>
      <c r="F170" s="862">
        <f>IF($B170="","",SUMPRODUCT(--(Lineups!G$46:G$83=$B170),--(Lineups!B$46:B$83="X"),Lineups!$W$46:$W$83))</f>
        <v>0</v>
      </c>
      <c r="G170" s="862">
        <f>IF($B170="","",SUMPRODUCT(--(Lineups!$K$46:$K$83=$B170),Lineups!$W$46:$W$83))</f>
        <v>0</v>
      </c>
      <c r="H170" s="862">
        <f>IF($B170="","",SUMPRODUCT(--(Lineups!$O$46:$O$83=$B170),Lineups!$W$46:$W$83))</f>
        <v>0</v>
      </c>
      <c r="I170" s="862">
        <f>IF($B170="","",SUMPRODUCT(--(Lineups!$S$46:$S$83=$B170),Lineups!$W$46:$W$83))</f>
        <v>0</v>
      </c>
      <c r="J170" s="5">
        <f t="shared" si="361"/>
        <v>0</v>
      </c>
      <c r="K170" s="40"/>
      <c r="L170" s="5">
        <f t="shared" si="362"/>
        <v>0</v>
      </c>
      <c r="M170" s="40"/>
      <c r="N170" s="40"/>
      <c r="O170" s="5">
        <f>IF($B170="","",SUMPRODUCT(--(Lineups!$C$46:$C$83=$B170),Lineups!$W$46:$W$83))</f>
        <v>0</v>
      </c>
      <c r="P170" s="40"/>
      <c r="Q170" s="5">
        <f t="shared" si="363"/>
        <v>0</v>
      </c>
      <c r="R170" s="40"/>
      <c r="S170" s="40"/>
      <c r="T170" s="5">
        <f t="shared" si="364"/>
        <v>17</v>
      </c>
      <c r="U170" s="617" t="str">
        <f t="shared" ref="U170:V170" si="398">U124</f>
        <v>731</v>
      </c>
      <c r="V170" s="617" t="str">
        <f t="shared" si="398"/>
        <v>Hand Over Fist</v>
      </c>
      <c r="W170" s="5">
        <f>IF($U170="","",SUMPRODUCT(--(Lineups!$AG$46:$AG$83=$U170),--(Lineups!$AB$46:$AB$83=""),Lineups!$AW$46:$AW$83))</f>
        <v>0</v>
      </c>
      <c r="X170" s="40"/>
      <c r="Y170" s="862">
        <f>IF($U170="","",SUMPRODUCT(--(Lineups!$AG$46:$AG$83=$U170),--(Lineups!$AB$46:$AB$83="X"),Lineups!$AW$46:$AW$83))</f>
        <v>2</v>
      </c>
      <c r="Z170" s="862">
        <f>IF($U170="","",SUMPRODUCT(--(Lineups!$AK$46:$AK$83=$U170),Lineups!$AW$46:$AW$83))</f>
        <v>0</v>
      </c>
      <c r="AA170" s="862">
        <f>IF($U170="","",SUMPRODUCT(--(Lineups!$AO$46:$AO$83=$U170),Lineups!$AW$46:$AW$83))</f>
        <v>0</v>
      </c>
      <c r="AB170" s="862">
        <f>IF($U170="","",SUMPRODUCT(--(Lineups!$AS$46:$AS$83=$U170),Lineups!$AW$46:$AW$83))</f>
        <v>0</v>
      </c>
      <c r="AC170" s="5">
        <f t="shared" si="366"/>
        <v>2</v>
      </c>
      <c r="AD170" s="40"/>
      <c r="AE170" s="5">
        <f t="shared" si="367"/>
        <v>2</v>
      </c>
      <c r="AF170" s="40"/>
      <c r="AG170" s="40"/>
      <c r="AH170" s="5">
        <f>IF($U170="","",SUMPRODUCT(--(Lineups!$AC$46:$AC$83=$U170),Lineups!$AW$46:$AW$83))</f>
        <v>15</v>
      </c>
      <c r="AI170" s="40"/>
      <c r="AJ170" s="5">
        <f t="shared" si="368"/>
        <v>17</v>
      </c>
      <c r="AK170" s="40"/>
    </row>
    <row r="171" ht="13.5" customHeight="1">
      <c r="A171" s="864">
        <f t="shared" si="359"/>
        <v>18</v>
      </c>
      <c r="B171" s="869" t="str">
        <f t="shared" ref="B171:C171" si="399">B125</f>
        <v>90*</v>
      </c>
      <c r="C171" s="869" t="str">
        <f t="shared" si="399"/>
        <v>Shadoux</v>
      </c>
      <c r="D171" s="864">
        <f>IF($B171="","",SUMPRODUCT(--(Lineups!G$46:G$83=$B171),--(Lineups!B$46:B$83=""),Lineups!$W$46:$W$83))</f>
        <v>0</v>
      </c>
      <c r="E171" s="40"/>
      <c r="F171" s="862">
        <f>IF($B171="","",SUMPRODUCT(--(Lineups!G$46:G$83=$B171),--(Lineups!B$46:B$83="X"),Lineups!$W$46:$W$83))</f>
        <v>0</v>
      </c>
      <c r="G171" s="862">
        <f>IF($B171="","",SUMPRODUCT(--(Lineups!$K$46:$K$83=$B171),Lineups!$W$46:$W$83))</f>
        <v>0</v>
      </c>
      <c r="H171" s="862">
        <f>IF($B171="","",SUMPRODUCT(--(Lineups!$O$46:$O$83=$B171),Lineups!$W$46:$W$83))</f>
        <v>0</v>
      </c>
      <c r="I171" s="862">
        <f>IF($B171="","",SUMPRODUCT(--(Lineups!$S$46:$S$83=$B171),Lineups!$W$46:$W$83))</f>
        <v>0</v>
      </c>
      <c r="J171" s="864">
        <f t="shared" si="361"/>
        <v>0</v>
      </c>
      <c r="K171" s="40"/>
      <c r="L171" s="864">
        <f t="shared" si="362"/>
        <v>0</v>
      </c>
      <c r="M171" s="40"/>
      <c r="N171" s="40"/>
      <c r="O171" s="864">
        <f>IF($B171="","",SUMPRODUCT(--(Lineups!$C$46:$C$83=$B171),Lineups!$W$46:$W$83))</f>
        <v>0</v>
      </c>
      <c r="P171" s="40"/>
      <c r="Q171" s="864">
        <f t="shared" si="363"/>
        <v>0</v>
      </c>
      <c r="R171" s="40"/>
      <c r="S171" s="40"/>
      <c r="T171" s="864">
        <f t="shared" si="364"/>
        <v>18</v>
      </c>
      <c r="U171" s="869" t="str">
        <f t="shared" ref="U171:V171" si="400">U125</f>
        <v>74</v>
      </c>
      <c r="V171" s="869" t="str">
        <f t="shared" si="400"/>
        <v>Velociroller</v>
      </c>
      <c r="W171" s="864">
        <f>IF($U171="","",SUMPRODUCT(--(Lineups!$AG$46:$AG$83=$U171),--(Lineups!$AB$46:$AB$83=""),Lineups!$AW$46:$AW$83))</f>
        <v>0</v>
      </c>
      <c r="X171" s="40"/>
      <c r="Y171" s="862">
        <f>IF($U171="","",SUMPRODUCT(--(Lineups!$AG$46:$AG$83=$U171),--(Lineups!$AB$46:$AB$83="X"),Lineups!$AW$46:$AW$83))</f>
        <v>0</v>
      </c>
      <c r="Z171" s="862">
        <f>IF($U171="","",SUMPRODUCT(--(Lineups!$AK$46:$AK$83=$U171),Lineups!$AW$46:$AW$83))</f>
        <v>0</v>
      </c>
      <c r="AA171" s="862">
        <f>IF($U171="","",SUMPRODUCT(--(Lineups!$AO$46:$AO$83=$U171),Lineups!$AW$46:$AW$83))</f>
        <v>0</v>
      </c>
      <c r="AB171" s="862">
        <f>IF($U171="","",SUMPRODUCT(--(Lineups!$AS$46:$AS$83=$U171),Lineups!$AW$46:$AW$83))</f>
        <v>0</v>
      </c>
      <c r="AC171" s="864">
        <f t="shared" si="366"/>
        <v>0</v>
      </c>
      <c r="AD171" s="40"/>
      <c r="AE171" s="864">
        <f t="shared" si="367"/>
        <v>0</v>
      </c>
      <c r="AF171" s="40"/>
      <c r="AG171" s="40"/>
      <c r="AH171" s="864">
        <f>IF($U171="","",SUMPRODUCT(--(Lineups!$AC$46:$AC$83=$U171),Lineups!$AW$46:$AW$83))</f>
        <v>0</v>
      </c>
      <c r="AI171" s="40"/>
      <c r="AJ171" s="864">
        <f t="shared" si="368"/>
        <v>0</v>
      </c>
      <c r="AK171" s="40"/>
    </row>
    <row r="172" ht="13.5" customHeight="1">
      <c r="A172" s="5">
        <f t="shared" si="359"/>
        <v>19</v>
      </c>
      <c r="B172" s="617" t="str">
        <f t="shared" ref="B172:C172" si="401">B126</f>
        <v>981</v>
      </c>
      <c r="C172" s="617" t="str">
        <f t="shared" si="401"/>
        <v>duggy</v>
      </c>
      <c r="D172" s="5">
        <f>IF($B172="","",SUMPRODUCT(--(Lineups!G$46:G$83=$B172),--(Lineups!B$46:B$83=""),Lineups!$W$46:$W$83))</f>
        <v>0</v>
      </c>
      <c r="E172" s="40"/>
      <c r="F172" s="862">
        <f>IF($B172="","",SUMPRODUCT(--(Lineups!G$46:G$83=$B172),--(Lineups!B$46:B$83="X"),Lineups!$W$46:$W$83))</f>
        <v>0</v>
      </c>
      <c r="G172" s="862">
        <f>IF($B172="","",SUMPRODUCT(--(Lineups!$K$46:$K$83=$B172),Lineups!$W$46:$W$83))</f>
        <v>16</v>
      </c>
      <c r="H172" s="862">
        <f>IF($B172="","",SUMPRODUCT(--(Lineups!$O$46:$O$83=$B172),Lineups!$W$46:$W$83))</f>
        <v>49</v>
      </c>
      <c r="I172" s="862">
        <f>IF($B172="","",SUMPRODUCT(--(Lineups!$S$46:$S$83=$B172),Lineups!$W$46:$W$83))</f>
        <v>12</v>
      </c>
      <c r="J172" s="5">
        <f t="shared" si="361"/>
        <v>77</v>
      </c>
      <c r="K172" s="40"/>
      <c r="L172" s="5">
        <f t="shared" si="362"/>
        <v>77</v>
      </c>
      <c r="M172" s="40"/>
      <c r="N172" s="40"/>
      <c r="O172" s="5">
        <f>IF($B172="","",SUMPRODUCT(--(Lineups!$C$46:$C$83=$B172),Lineups!$W$46:$W$83))</f>
        <v>0</v>
      </c>
      <c r="P172" s="40"/>
      <c r="Q172" s="5">
        <f t="shared" si="363"/>
        <v>77</v>
      </c>
      <c r="R172" s="40"/>
      <c r="S172" s="40"/>
      <c r="T172" s="5">
        <f t="shared" si="364"/>
        <v>19</v>
      </c>
      <c r="U172" s="617" t="str">
        <f t="shared" ref="U172:V172" si="402">U126</f>
        <v>802</v>
      </c>
      <c r="V172" s="617" t="str">
        <f t="shared" si="402"/>
        <v>Jenny NoNo</v>
      </c>
      <c r="W172" s="5">
        <f>IF($U172="","",SUMPRODUCT(--(Lineups!$AG$46:$AG$83=$U172),--(Lineups!$AB$46:$AB$83=""),Lineups!$AW$46:$AW$83))</f>
        <v>0</v>
      </c>
      <c r="X172" s="40"/>
      <c r="Y172" s="862">
        <f>IF($U172="","",SUMPRODUCT(--(Lineups!$AG$46:$AG$83=$U172),--(Lineups!$AB$46:$AB$83="X"),Lineups!$AW$46:$AW$83))</f>
        <v>15</v>
      </c>
      <c r="Z172" s="862">
        <f>IF($U172="","",SUMPRODUCT(--(Lineups!$AK$46:$AK$83=$U172),Lineups!$AW$46:$AW$83))</f>
        <v>0</v>
      </c>
      <c r="AA172" s="862">
        <f>IF($U172="","",SUMPRODUCT(--(Lineups!$AO$46:$AO$83=$U172),Lineups!$AW$46:$AW$83))</f>
        <v>0</v>
      </c>
      <c r="AB172" s="862">
        <f>IF($U172="","",SUMPRODUCT(--(Lineups!$AS$46:$AS$83=$U172),Lineups!$AW$46:$AW$83))</f>
        <v>0</v>
      </c>
      <c r="AC172" s="5">
        <f t="shared" si="366"/>
        <v>15</v>
      </c>
      <c r="AD172" s="40"/>
      <c r="AE172" s="5">
        <f t="shared" si="367"/>
        <v>15</v>
      </c>
      <c r="AF172" s="40"/>
      <c r="AG172" s="40"/>
      <c r="AH172" s="5">
        <f>IF($U172="","",SUMPRODUCT(--(Lineups!$AC$46:$AC$83=$U172),Lineups!$AW$46:$AW$83))</f>
        <v>0</v>
      </c>
      <c r="AI172" s="40"/>
      <c r="AJ172" s="5">
        <f t="shared" si="368"/>
        <v>15</v>
      </c>
      <c r="AK172" s="40"/>
    </row>
    <row r="173" ht="13.5" customHeight="1">
      <c r="A173" s="864">
        <f t="shared" si="359"/>
        <v>20</v>
      </c>
      <c r="B173" s="869" t="str">
        <f t="shared" ref="B173:C173" si="403">B127</f>
        <v>99</v>
      </c>
      <c r="C173" s="869" t="str">
        <f t="shared" si="403"/>
        <v>anne t. fascism</v>
      </c>
      <c r="D173" s="864">
        <f>IF($B173="","",SUMPRODUCT(--(Lineups!G$46:G$83=$B173),--(Lineups!B$46:B$83=""),Lineups!$W$46:$W$83))</f>
        <v>52</v>
      </c>
      <c r="E173" s="40"/>
      <c r="F173" s="862">
        <f>IF($B173="","",SUMPRODUCT(--(Lineups!G$46:G$83=$B173),--(Lineups!B$46:B$83="X"),Lineups!$W$46:$W$83))</f>
        <v>0</v>
      </c>
      <c r="G173" s="862">
        <f>IF($B173="","",SUMPRODUCT(--(Lineups!$K$46:$K$83=$B173),Lineups!$W$46:$W$83))</f>
        <v>0</v>
      </c>
      <c r="H173" s="862">
        <f>IF($B173="","",SUMPRODUCT(--(Lineups!$O$46:$O$83=$B173),Lineups!$W$46:$W$83))</f>
        <v>0</v>
      </c>
      <c r="I173" s="862">
        <f>IF($B173="","",SUMPRODUCT(--(Lineups!$S$46:$S$83=$B173),Lineups!$W$46:$W$83))</f>
        <v>0</v>
      </c>
      <c r="J173" s="864">
        <f t="shared" si="361"/>
        <v>0</v>
      </c>
      <c r="K173" s="40"/>
      <c r="L173" s="864">
        <f t="shared" si="362"/>
        <v>52</v>
      </c>
      <c r="M173" s="40"/>
      <c r="N173" s="40"/>
      <c r="O173" s="864">
        <f>IF($B173="","",SUMPRODUCT(--(Lineups!$C$46:$C$83=$B173),Lineups!$W$46:$W$83))</f>
        <v>0</v>
      </c>
      <c r="P173" s="40"/>
      <c r="Q173" s="864">
        <f t="shared" si="363"/>
        <v>52</v>
      </c>
      <c r="R173" s="40"/>
      <c r="S173" s="40"/>
      <c r="T173" s="864">
        <f t="shared" si="364"/>
        <v>20</v>
      </c>
      <c r="U173" s="869" t="str">
        <f t="shared" ref="U173:V173" si="404">U127</f>
        <v>97</v>
      </c>
      <c r="V173" s="869" t="str">
        <f t="shared" si="404"/>
        <v>Smarty Plants</v>
      </c>
      <c r="W173" s="864">
        <f>IF($U173="","",SUMPRODUCT(--(Lineups!$AG$46:$AG$83=$U173),--(Lineups!$AB$46:$AB$83=""),Lineups!$AW$46:$AW$83))</f>
        <v>0</v>
      </c>
      <c r="X173" s="40"/>
      <c r="Y173" s="862">
        <f>IF($U173="","",SUMPRODUCT(--(Lineups!$AG$46:$AG$83=$U173),--(Lineups!$AB$46:$AB$83="X"),Lineups!$AW$46:$AW$83))</f>
        <v>0</v>
      </c>
      <c r="Z173" s="862">
        <f>IF($U173="","",SUMPRODUCT(--(Lineups!$AK$46:$AK$83=$U173),Lineups!$AW$46:$AW$83))</f>
        <v>0</v>
      </c>
      <c r="AA173" s="862">
        <f>IF($U173="","",SUMPRODUCT(--(Lineups!$AO$46:$AO$83=$U173),Lineups!$AW$46:$AW$83))</f>
        <v>0</v>
      </c>
      <c r="AB173" s="862">
        <f>IF($U173="","",SUMPRODUCT(--(Lineups!$AS$46:$AS$83=$U173),Lineups!$AW$46:$AW$83))</f>
        <v>17</v>
      </c>
      <c r="AC173" s="864">
        <f t="shared" si="366"/>
        <v>17</v>
      </c>
      <c r="AD173" s="40"/>
      <c r="AE173" s="864">
        <f t="shared" si="367"/>
        <v>17</v>
      </c>
      <c r="AF173" s="40"/>
      <c r="AG173" s="40"/>
      <c r="AH173" s="864">
        <f>IF($U173="","",SUMPRODUCT(--(Lineups!$AC$46:$AC$83=$U173),Lineups!$AW$46:$AW$83))</f>
        <v>0</v>
      </c>
      <c r="AI173" s="40"/>
      <c r="AJ173" s="864">
        <f t="shared" si="368"/>
        <v>17</v>
      </c>
      <c r="AK173" s="40"/>
    </row>
    <row r="174" ht="13.5" customHeight="1">
      <c r="A174" s="5"/>
      <c r="B174" s="40"/>
      <c r="C174" s="40"/>
      <c r="D174" s="40"/>
      <c r="E174" s="40"/>
      <c r="F174" s="40"/>
      <c r="G174" s="40"/>
      <c r="H174" s="40"/>
      <c r="I174" s="40"/>
      <c r="J174" s="40"/>
      <c r="K174" s="40"/>
      <c r="L174" s="40"/>
      <c r="M174" s="40"/>
      <c r="N174" s="40"/>
      <c r="O174" s="40"/>
      <c r="P174" s="40"/>
      <c r="Q174" s="40"/>
      <c r="R174" s="40"/>
      <c r="S174" s="40"/>
      <c r="T174" s="5"/>
      <c r="U174" s="40"/>
      <c r="V174" s="40"/>
      <c r="W174" s="40"/>
      <c r="X174" s="40"/>
      <c r="Y174" s="40"/>
      <c r="Z174" s="40"/>
      <c r="AA174" s="40"/>
      <c r="AB174" s="40"/>
      <c r="AC174" s="40"/>
      <c r="AD174" s="40"/>
      <c r="AE174" s="40"/>
      <c r="AF174" s="40"/>
      <c r="AG174" s="40"/>
      <c r="AH174" s="40"/>
      <c r="AI174" s="40"/>
      <c r="AJ174" s="40"/>
      <c r="AK174" s="40"/>
    </row>
    <row r="175" ht="13.5" customHeight="1">
      <c r="A175" s="854" t="s">
        <v>440</v>
      </c>
      <c r="B175" s="8"/>
      <c r="C175" s="8"/>
      <c r="D175" s="855"/>
      <c r="E175" s="855"/>
      <c r="F175" s="855"/>
      <c r="G175" s="855"/>
      <c r="H175" s="855"/>
      <c r="I175" s="855"/>
      <c r="J175" s="855"/>
      <c r="K175" s="855"/>
      <c r="L175" s="855"/>
      <c r="M175" s="855"/>
      <c r="N175" s="855"/>
      <c r="O175" s="855"/>
      <c r="P175" s="855"/>
      <c r="Q175" s="855"/>
      <c r="R175" s="855"/>
      <c r="S175" s="40"/>
      <c r="T175" s="854" t="s">
        <v>440</v>
      </c>
      <c r="U175" s="8"/>
      <c r="V175" s="8"/>
      <c r="W175" s="855"/>
      <c r="X175" s="855"/>
      <c r="Y175" s="855"/>
      <c r="Z175" s="855"/>
      <c r="AA175" s="855"/>
      <c r="AB175" s="855"/>
      <c r="AC175" s="855"/>
      <c r="AD175" s="855"/>
      <c r="AE175" s="855"/>
      <c r="AF175" s="855"/>
      <c r="AG175" s="855"/>
      <c r="AH175" s="855"/>
      <c r="AI175" s="855"/>
      <c r="AJ175" s="855"/>
      <c r="AK175" s="855"/>
    </row>
    <row r="176" ht="13.5" customHeight="1">
      <c r="A176" s="856">
        <v>0.0</v>
      </c>
      <c r="B176" s="856" t="s">
        <v>428</v>
      </c>
      <c r="C176" s="856" t="s">
        <v>429</v>
      </c>
      <c r="D176" s="856" t="s">
        <v>286</v>
      </c>
      <c r="E176" s="5"/>
      <c r="F176" s="858" t="s">
        <v>287</v>
      </c>
      <c r="G176" s="858" t="s">
        <v>287</v>
      </c>
      <c r="H176" s="858" t="s">
        <v>287</v>
      </c>
      <c r="I176" s="858" t="s">
        <v>287</v>
      </c>
      <c r="J176" s="856" t="s">
        <v>431</v>
      </c>
      <c r="K176" s="5"/>
      <c r="L176" s="856" t="s">
        <v>433</v>
      </c>
      <c r="M176" s="5"/>
      <c r="N176" s="859" t="s">
        <v>435</v>
      </c>
      <c r="O176" s="856" t="s">
        <v>284</v>
      </c>
      <c r="P176" s="5"/>
      <c r="Q176" s="856" t="s">
        <v>402</v>
      </c>
      <c r="R176" s="5"/>
      <c r="S176" s="40"/>
      <c r="T176" s="856">
        <v>0.0</v>
      </c>
      <c r="U176" s="856" t="s">
        <v>428</v>
      </c>
      <c r="V176" s="856" t="s">
        <v>429</v>
      </c>
      <c r="W176" s="856" t="s">
        <v>286</v>
      </c>
      <c r="X176" s="5"/>
      <c r="Y176" s="858" t="s">
        <v>287</v>
      </c>
      <c r="Z176" s="858" t="s">
        <v>287</v>
      </c>
      <c r="AA176" s="858" t="s">
        <v>287</v>
      </c>
      <c r="AB176" s="858" t="s">
        <v>287</v>
      </c>
      <c r="AC176" s="856" t="s">
        <v>431</v>
      </c>
      <c r="AD176" s="5"/>
      <c r="AE176" s="856" t="s">
        <v>433</v>
      </c>
      <c r="AF176" s="5"/>
      <c r="AG176" s="859" t="s">
        <v>435</v>
      </c>
      <c r="AH176" s="856" t="s">
        <v>284</v>
      </c>
      <c r="AI176" s="5"/>
      <c r="AJ176" s="856" t="s">
        <v>402</v>
      </c>
      <c r="AK176" s="5"/>
    </row>
    <row r="177" ht="13.5" customHeight="1">
      <c r="A177" s="5">
        <f t="shared" ref="A177:A196" si="407">A176+1</f>
        <v>1</v>
      </c>
      <c r="B177" s="617" t="str">
        <f t="shared" ref="B177:C177" si="405">B108</f>
        <v>112*</v>
      </c>
      <c r="C177" s="617" t="str">
        <f t="shared" si="405"/>
        <v>Whoopsie Daisy</v>
      </c>
      <c r="D177" s="5">
        <f>IF($B177="","",SUMPRODUCT(--(Lineups!$G$46:$G$83=$B177),--(Lineups!$B$46:$B$83=""),Lineups!$AW$46:$AW$83)+SUMPRODUCT(--(Lineups!$A$47:$A$84="SP*"),--(Lineups!$G$46:$G$83=$B177),--(Lineups!$B$46:$B$83=""),Lineups!$AW$47:$AW$84))</f>
        <v>0</v>
      </c>
      <c r="E177" s="40"/>
      <c r="F177" s="862">
        <f>IF($B177="","",SUMPRODUCT(--(Lineups!$G$46:$G$83=$B177),--(Lineups!$B$46:$B$83="X"),Lineups!$AW$46:$AW$83)+SUMPRODUCT(--(Lineups!$A$47:$A$84="SP*"),--(Lineups!$G$46:$G$83=$B177),--(Lineups!$B$46:$B$83="X"),Lineups!$AW$47:$AW$84))</f>
        <v>0</v>
      </c>
      <c r="G177" s="862">
        <f>IF($B177="","",SUMPRODUCT(--(Lineups!$K$46:$K$83=$B177),Lineups!$AW$46:$AW$83) + SUMPRODUCT(--(Lineups!$A$47:$A$84="SP*"),--(Lineups!$K$46:$K$83=$B177),Lineups!$AW$47:$AW$84))</f>
        <v>0</v>
      </c>
      <c r="H177" s="862">
        <f>IF($B177="","",SUMPRODUCT(--(Lineups!$O$46:$O$83=$B177),Lineups!$AW$46:$AW$83)+SUMPRODUCT(--(Lineups!$A$47:$A$84="SP*"),--(Lineups!$O$46:$O$83=$B177),Lineups!$AW$47:$AW$84))</f>
        <v>0</v>
      </c>
      <c r="I177" s="862">
        <f>IF($B177="","",SUMPRODUCT(--(Lineups!$S$46:$S$83=$B177),Lineups!$AW$46:$AW$83)+SUMPRODUCT(--(Lineups!$A$47:$A$84="SP*"),--(Lineups!$S$46:$S$83=$B177),Lineups!$AW$47:$AW$84))</f>
        <v>0</v>
      </c>
      <c r="J177" s="5">
        <f t="shared" ref="J177:J196" si="409">IF(B177="","",SUM(F177:I177))</f>
        <v>0</v>
      </c>
      <c r="K177" s="40"/>
      <c r="L177" s="5">
        <f t="shared" ref="L177:L196" si="410">IF(B177="","",SUM(D177,J177))</f>
        <v>0</v>
      </c>
      <c r="M177" s="40"/>
      <c r="N177" s="40"/>
      <c r="O177" s="5">
        <f>IF($B177="","",SUMPRODUCT(--(Lineups!$C$46:$C$83=$B177),Lineups!$AW$46:$AW$83) + SUMPRODUCT(--(Lineups!$A$47:$A$84="SP*"),--(Lineups!$C$46:$C$83=$B177),Lineups!$AW$47:$AW$84))</f>
        <v>0</v>
      </c>
      <c r="P177" s="40"/>
      <c r="Q177" s="5">
        <f t="shared" ref="Q177:Q196" si="411">IF(B177="","",SUM(L177,O177))</f>
        <v>0</v>
      </c>
      <c r="R177" s="40"/>
      <c r="S177" s="40"/>
      <c r="T177" s="5">
        <f t="shared" ref="T177:T196" si="412">T176+1</f>
        <v>1</v>
      </c>
      <c r="U177" s="617" t="str">
        <f t="shared" ref="U177:V177" si="406">U108</f>
        <v>10</v>
      </c>
      <c r="V177" s="617" t="str">
        <f t="shared" si="406"/>
        <v>J. Sandin</v>
      </c>
      <c r="W177" s="5">
        <f>IF($U177="","",SUMPRODUCT(--(Lineups!$AG$46:$AG$83=$U177),--(Lineups!$AB$46:$AB$83=""),Lineups!$W$46:$W$83)+SUMPRODUCT(--(Lineups!$AA$47:$AA$84="SP*"),--(Lineups!$AG$46:$AG$83=$U177),--(Lineups!$AB$46:$AB$83=""),Lineups!$W$47:$W$84))</f>
        <v>71</v>
      </c>
      <c r="X177" s="40"/>
      <c r="Y177" s="862">
        <f>IF($U177="","",SUMPRODUCT(--(Lineups!$AG$46:$AG$83=$U177),--(Lineups!$AB$46:$AB$83="X"),Lineups!$W$46:$W$83)+SUMPRODUCT(--(Lineups!$AA$47:$AA$84="SP*"),--(Lineups!$AG$46:$AG$83=$U177),--(Lineups!$AB$46:$AB$83="X"),Lineups!$W$47:$W$84))</f>
        <v>0</v>
      </c>
      <c r="Z177" s="862">
        <f>IF(U177="","",SUMPRODUCT(--(Lineups!$AK$46:$AK$83=$U177),Lineups!$W$46:$W$83)+SUMPRODUCT(--(Lineups!$AA$47:$AA$84="SP*"),--(Lineups!$AK$46:$AK$83=$U177),Lineups!$W$47:$W$84))</f>
        <v>0</v>
      </c>
      <c r="AA177" s="862">
        <f>IF(U177="","",SUMPRODUCT(--(Lineups!$AO$46:$AO$83=$U177),Lineups!$W$46:$W$83)+SUMPRODUCT(--(Lineups!$AA$47:$AA$84="SP*"),--(Lineups!$AO$46:$AO$83=$U177),Lineups!$W$47:$W$84))</f>
        <v>12</v>
      </c>
      <c r="AB177" s="862">
        <f>IF(U177="","",SUMPRODUCT(--(Lineups!$AS$46:$AS$83=$U177),Lineups!$W$46:$W$83)+SUMPRODUCT(--(Lineups!$AA$47:$AA$84="SP*"),--(Lineups!$AS$46:$AS$83=$U177),Lineups!$W$47:$W$84))</f>
        <v>0</v>
      </c>
      <c r="AC177" s="5">
        <f t="shared" ref="AC177:AC196" si="414">SUM(Y177:AB177)</f>
        <v>12</v>
      </c>
      <c r="AD177" s="40"/>
      <c r="AE177" s="5">
        <f t="shared" ref="AE177:AE196" si="415">IF(U177="","",SUM(W177,AC177))</f>
        <v>83</v>
      </c>
      <c r="AF177" s="40"/>
      <c r="AG177" s="40"/>
      <c r="AH177" s="5">
        <f>IF($U177="","",SUMPRODUCT(--(Lineups!$AC$46:$AC$83=$U177),Lineups!$W$46:$W$83) + SUMPRODUCT(--(Lineups!$AA$47:$AA$84="SP*"),--(Lineups!$AC$46:$AC$83=$U177),Lineups!$W$47:$W$84))</f>
        <v>0</v>
      </c>
      <c r="AI177" s="40"/>
      <c r="AJ177" s="5">
        <f t="shared" ref="AJ177:AJ196" si="416">IF(U177="","",SUM(AE177,AH177))</f>
        <v>83</v>
      </c>
      <c r="AK177" s="40"/>
    </row>
    <row r="178" ht="13.5" customHeight="1">
      <c r="A178" s="864">
        <f t="shared" si="407"/>
        <v>2</v>
      </c>
      <c r="B178" s="869" t="str">
        <f t="shared" ref="B178:C178" si="408">B109</f>
        <v>1128</v>
      </c>
      <c r="C178" s="869" t="str">
        <f t="shared" si="408"/>
        <v>Poysenberry Pie</v>
      </c>
      <c r="D178" s="864">
        <f>IF($B178="","",SUMPRODUCT(--(Lineups!$G$46:$G$83=$B178),--(Lineups!$B$46:$B$83=""),Lineups!$AW$46:$AW$83)+SUMPRODUCT(--(Lineups!$A$47:$A$84="SP*"),--(Lineups!$G$46:$G$83=$B178),--(Lineups!$B$46:$B$83=""),Lineups!$AW$47:$AW$84))</f>
        <v>19</v>
      </c>
      <c r="E178" s="40"/>
      <c r="F178" s="862">
        <f>IF($B178="","",SUMPRODUCT(--(Lineups!$G$46:$G$83=$B178),--(Lineups!$B$46:$B$83="X"),Lineups!$AW$46:$AW$83)+SUMPRODUCT(--(Lineups!$A$47:$A$84="SP*"),--(Lineups!$G$46:$G$83=$B178),--(Lineups!$B$46:$B$83="X"),Lineups!$AW$47:$AW$84))</f>
        <v>0</v>
      </c>
      <c r="G178" s="862">
        <f>IF($B178="","",SUMPRODUCT(--(Lineups!$K$46:$K$83=$B178),Lineups!$AW$46:$AW$83) + SUMPRODUCT(--(Lineups!$A$47:$A$84="SP*"),--(Lineups!$K$46:$K$83=$B178),Lineups!$AW$47:$AW$84))</f>
        <v>0</v>
      </c>
      <c r="H178" s="862">
        <f>IF($B178="","",SUMPRODUCT(--(Lineups!$O$46:$O$83=$B178),Lineups!$AW$46:$AW$83)+SUMPRODUCT(--(Lineups!$A$47:$A$84="SP*"),--(Lineups!$O$46:$O$83=$B178),Lineups!$AW$47:$AW$84))</f>
        <v>0</v>
      </c>
      <c r="I178" s="862">
        <f>IF($B178="","",SUMPRODUCT(--(Lineups!$S$46:$S$83=$B178),Lineups!$AW$46:$AW$83)+SUMPRODUCT(--(Lineups!$A$47:$A$84="SP*"),--(Lineups!$S$46:$S$83=$B178),Lineups!$AW$47:$AW$84))</f>
        <v>0</v>
      </c>
      <c r="J178" s="864">
        <f t="shared" si="409"/>
        <v>0</v>
      </c>
      <c r="K178" s="40"/>
      <c r="L178" s="864">
        <f t="shared" si="410"/>
        <v>19</v>
      </c>
      <c r="M178" s="40"/>
      <c r="N178" s="40"/>
      <c r="O178" s="864">
        <f>IF($B178="","",SUMPRODUCT(--(Lineups!$C$46:$C$83=$B178),Lineups!$AW$46:$AW$83) + SUMPRODUCT(--(Lineups!$A$47:$A$84="SP*"),--(Lineups!$C$46:$C$83=$B178),Lineups!$AW$47:$AW$84))</f>
        <v>0</v>
      </c>
      <c r="P178" s="40"/>
      <c r="Q178" s="864">
        <f t="shared" si="411"/>
        <v>19</v>
      </c>
      <c r="R178" s="40"/>
      <c r="S178" s="40"/>
      <c r="T178" s="864">
        <f t="shared" si="412"/>
        <v>2</v>
      </c>
      <c r="U178" s="869" t="str">
        <f t="shared" ref="U178:V178" si="413">U109</f>
        <v>125</v>
      </c>
      <c r="V178" s="869" t="str">
        <f t="shared" si="413"/>
        <v>Murder by Proxy</v>
      </c>
      <c r="W178" s="864">
        <f>IF($U178="","",SUMPRODUCT(--(Lineups!$AG$46:$AG$83=$U178),--(Lineups!$AB$46:$AB$83=""),Lineups!$W$46:$W$83)+SUMPRODUCT(--(Lineups!$AA$47:$AA$84="SP*"),--(Lineups!$AG$46:$AG$83=$U178),--(Lineups!$AB$46:$AB$83=""),Lineups!$W$47:$W$84))</f>
        <v>0</v>
      </c>
      <c r="X178" s="40"/>
      <c r="Y178" s="862">
        <f>IF($U178="","",SUMPRODUCT(--(Lineups!$AG$46:$AG$83=$U178),--(Lineups!$AB$46:$AB$83="X"),Lineups!$W$46:$W$83)+SUMPRODUCT(--(Lineups!$AA$47:$AA$84="SP*"),--(Lineups!$AG$46:$AG$83=$U178),--(Lineups!$AB$46:$AB$83="X"),Lineups!$W$47:$W$84))</f>
        <v>0</v>
      </c>
      <c r="Z178" s="862">
        <f>IF(U178="","",SUMPRODUCT(--(Lineups!$AK$46:$AK$83=$U178),Lineups!$W$46:$W$83)+SUMPRODUCT(--(Lineups!$AA$47:$AA$84="SP*"),--(Lineups!$AK$46:$AK$83=$U178),Lineups!$W$47:$W$84))</f>
        <v>36</v>
      </c>
      <c r="AA178" s="862">
        <f>IF(U178="","",SUMPRODUCT(--(Lineups!$AO$46:$AO$83=$U178),Lineups!$W$46:$W$83)+SUMPRODUCT(--(Lineups!$AA$47:$AA$84="SP*"),--(Lineups!$AO$46:$AO$83=$U178),Lineups!$W$47:$W$84))</f>
        <v>22</v>
      </c>
      <c r="AB178" s="862">
        <f>IF(U178="","",SUMPRODUCT(--(Lineups!$AS$46:$AS$83=$U178),Lineups!$W$46:$W$83)+SUMPRODUCT(--(Lineups!$AA$47:$AA$84="SP*"),--(Lineups!$AS$46:$AS$83=$U178),Lineups!$W$47:$W$84))</f>
        <v>2</v>
      </c>
      <c r="AC178" s="864">
        <f t="shared" si="414"/>
        <v>60</v>
      </c>
      <c r="AD178" s="40"/>
      <c r="AE178" s="864">
        <f t="shared" si="415"/>
        <v>60</v>
      </c>
      <c r="AF178" s="40"/>
      <c r="AG178" s="40"/>
      <c r="AH178" s="864">
        <f>IF($U178="","",SUMPRODUCT(--(Lineups!$AC$46:$AC$83=$U178),Lineups!$W$46:$W$83) + SUMPRODUCT(--(Lineups!$AA$47:$AA$84="SP*"),--(Lineups!$AC$46:$AC$83=$U178),Lineups!$W$47:$W$84))</f>
        <v>0</v>
      </c>
      <c r="AI178" s="40"/>
      <c r="AJ178" s="864">
        <f t="shared" si="416"/>
        <v>60</v>
      </c>
      <c r="AK178" s="40"/>
    </row>
    <row r="179" ht="13.5" customHeight="1">
      <c r="A179" s="5">
        <f t="shared" si="407"/>
        <v>3</v>
      </c>
      <c r="B179" s="617" t="str">
        <f t="shared" ref="B179:C179" si="417">B110</f>
        <v>14</v>
      </c>
      <c r="C179" s="617" t="str">
        <f t="shared" si="417"/>
        <v>Bri Zuss</v>
      </c>
      <c r="D179" s="5">
        <f>IF($B179="","",SUMPRODUCT(--(Lineups!$G$46:$G$83=$B179),--(Lineups!$B$46:$B$83=""),Lineups!$AW$46:$AW$83)+SUMPRODUCT(--(Lineups!$A$47:$A$84="SP*"),--(Lineups!$G$46:$G$83=$B179),--(Lineups!$B$46:$B$83=""),Lineups!$AW$47:$AW$84))</f>
        <v>0</v>
      </c>
      <c r="E179" s="40"/>
      <c r="F179" s="862">
        <f>IF($B179="","",SUMPRODUCT(--(Lineups!$G$46:$G$83=$B179),--(Lineups!$B$46:$B$83="X"),Lineups!$AW$46:$AW$83)+SUMPRODUCT(--(Lineups!$A$47:$A$84="SP*"),--(Lineups!$G$46:$G$83=$B179),--(Lineups!$B$46:$B$83="X"),Lineups!$AW$47:$AW$84))</f>
        <v>0</v>
      </c>
      <c r="G179" s="862">
        <f>IF($B179="","",SUMPRODUCT(--(Lineups!$K$46:$K$83=$B179),Lineups!$AW$46:$AW$83) + SUMPRODUCT(--(Lineups!$A$47:$A$84="SP*"),--(Lineups!$K$46:$K$83=$B179),Lineups!$AW$47:$AW$84))</f>
        <v>0</v>
      </c>
      <c r="H179" s="862">
        <f>IF($B179="","",SUMPRODUCT(--(Lineups!$O$46:$O$83=$B179),Lineups!$AW$46:$AW$83)+SUMPRODUCT(--(Lineups!$A$47:$A$84="SP*"),--(Lineups!$O$46:$O$83=$B179),Lineups!$AW$47:$AW$84))</f>
        <v>0</v>
      </c>
      <c r="I179" s="862">
        <f>IF($B179="","",SUMPRODUCT(--(Lineups!$S$46:$S$83=$B179),Lineups!$AW$46:$AW$83)+SUMPRODUCT(--(Lineups!$A$47:$A$84="SP*"),--(Lineups!$S$46:$S$83=$B179),Lineups!$AW$47:$AW$84))</f>
        <v>0</v>
      </c>
      <c r="J179" s="5">
        <f t="shared" si="409"/>
        <v>0</v>
      </c>
      <c r="K179" s="40"/>
      <c r="L179" s="5">
        <f t="shared" si="410"/>
        <v>0</v>
      </c>
      <c r="M179" s="40"/>
      <c r="N179" s="40"/>
      <c r="O179" s="5">
        <f>IF($B179="","",SUMPRODUCT(--(Lineups!$C$46:$C$83=$B179),Lineups!$AW$46:$AW$83) + SUMPRODUCT(--(Lineups!$A$47:$A$84="SP*"),--(Lineups!$C$46:$C$83=$B179),Lineups!$AW$47:$AW$84))</f>
        <v>15</v>
      </c>
      <c r="P179" s="40"/>
      <c r="Q179" s="5">
        <f t="shared" si="411"/>
        <v>15</v>
      </c>
      <c r="R179" s="40"/>
      <c r="S179" s="40"/>
      <c r="T179" s="5">
        <f t="shared" si="412"/>
        <v>3</v>
      </c>
      <c r="U179" s="617" t="str">
        <f t="shared" ref="U179:V179" si="418">U110</f>
        <v>14</v>
      </c>
      <c r="V179" s="617" t="str">
        <f t="shared" si="418"/>
        <v>Sonnet Boom</v>
      </c>
      <c r="W179" s="5">
        <f>IF($U179="","",SUMPRODUCT(--(Lineups!$AG$46:$AG$83=$U179),--(Lineups!$AB$46:$AB$83=""),Lineups!$W$46:$W$83)+SUMPRODUCT(--(Lineups!$AA$47:$AA$84="SP*"),--(Lineups!$AG$46:$AG$83=$U179),--(Lineups!$AB$46:$AB$83=""),Lineups!$W$47:$W$84))</f>
        <v>0</v>
      </c>
      <c r="X179" s="40"/>
      <c r="Y179" s="862">
        <f>IF($U179="","",SUMPRODUCT(--(Lineups!$AG$46:$AG$83=$U179),--(Lineups!$AB$46:$AB$83="X"),Lineups!$W$46:$W$83)+SUMPRODUCT(--(Lineups!$AA$47:$AA$84="SP*"),--(Lineups!$AG$46:$AG$83=$U179),--(Lineups!$AB$46:$AB$83="X"),Lineups!$W$47:$W$84))</f>
        <v>0</v>
      </c>
      <c r="Z179" s="862">
        <f>IF(U179="","",SUMPRODUCT(--(Lineups!$AK$46:$AK$83=$U179),Lineups!$W$46:$W$83)+SUMPRODUCT(--(Lineups!$AA$47:$AA$84="SP*"),--(Lineups!$AK$46:$AK$83=$U179),Lineups!$W$47:$W$84))</f>
        <v>0</v>
      </c>
      <c r="AA179" s="862">
        <f>IF(U179="","",SUMPRODUCT(--(Lineups!$AO$46:$AO$83=$U179),Lineups!$W$46:$W$83)+SUMPRODUCT(--(Lineups!$AA$47:$AA$84="SP*"),--(Lineups!$AO$46:$AO$83=$U179),Lineups!$W$47:$W$84))</f>
        <v>0</v>
      </c>
      <c r="AB179" s="862">
        <f>IF(U179="","",SUMPRODUCT(--(Lineups!$AS$46:$AS$83=$U179),Lineups!$W$46:$W$83)+SUMPRODUCT(--(Lineups!$AA$47:$AA$84="SP*"),--(Lineups!$AS$46:$AS$83=$U179),Lineups!$W$47:$W$84))</f>
        <v>0</v>
      </c>
      <c r="AC179" s="5">
        <f t="shared" si="414"/>
        <v>0</v>
      </c>
      <c r="AD179" s="40"/>
      <c r="AE179" s="5">
        <f t="shared" si="415"/>
        <v>0</v>
      </c>
      <c r="AF179" s="40"/>
      <c r="AG179" s="40"/>
      <c r="AH179" s="5">
        <f>IF($U179="","",SUMPRODUCT(--(Lineups!$AC$46:$AC$83=$U179),Lineups!$W$46:$W$83) + SUMPRODUCT(--(Lineups!$AA$47:$AA$84="SP*"),--(Lineups!$AC$46:$AC$83=$U179),Lineups!$W$47:$W$84))</f>
        <v>46</v>
      </c>
      <c r="AI179" s="40"/>
      <c r="AJ179" s="5">
        <f t="shared" si="416"/>
        <v>46</v>
      </c>
      <c r="AK179" s="40"/>
    </row>
    <row r="180" ht="13.5" customHeight="1">
      <c r="A180" s="864">
        <f t="shared" si="407"/>
        <v>4</v>
      </c>
      <c r="B180" s="869" t="str">
        <f t="shared" ref="B180:C180" si="419">B111</f>
        <v>1618</v>
      </c>
      <c r="C180" s="869" t="str">
        <f t="shared" si="419"/>
        <v>Sintripetal Force</v>
      </c>
      <c r="D180" s="864">
        <f>IF($B180="","",SUMPRODUCT(--(Lineups!$G$46:$G$83=$B180),--(Lineups!$B$46:$B$83=""),Lineups!$AW$46:$AW$83)+SUMPRODUCT(--(Lineups!$A$47:$A$84="SP*"),--(Lineups!$G$46:$G$83=$B180),--(Lineups!$B$46:$B$83=""),Lineups!$AW$47:$AW$84))</f>
        <v>0</v>
      </c>
      <c r="E180" s="40"/>
      <c r="F180" s="862">
        <f>IF($B180="","",SUMPRODUCT(--(Lineups!$G$46:$G$83=$B180),--(Lineups!$B$46:$B$83="X"),Lineups!$AW$46:$AW$83)+SUMPRODUCT(--(Lineups!$A$47:$A$84="SP*"),--(Lineups!$G$46:$G$83=$B180),--(Lineups!$B$46:$B$83="X"),Lineups!$AW$47:$AW$84))</f>
        <v>0</v>
      </c>
      <c r="G180" s="862">
        <f>IF($B180="","",SUMPRODUCT(--(Lineups!$K$46:$K$83=$B180),Lineups!$AW$46:$AW$83) + SUMPRODUCT(--(Lineups!$A$47:$A$84="SP*"),--(Lineups!$K$46:$K$83=$B180),Lineups!$AW$47:$AW$84))</f>
        <v>0</v>
      </c>
      <c r="H180" s="862">
        <f>IF($B180="","",SUMPRODUCT(--(Lineups!$O$46:$O$83=$B180),Lineups!$AW$46:$AW$83)+SUMPRODUCT(--(Lineups!$A$47:$A$84="SP*"),--(Lineups!$O$46:$O$83=$B180),Lineups!$AW$47:$AW$84))</f>
        <v>0</v>
      </c>
      <c r="I180" s="862">
        <f>IF($B180="","",SUMPRODUCT(--(Lineups!$S$46:$S$83=$B180),Lineups!$AW$46:$AW$83)+SUMPRODUCT(--(Lineups!$A$47:$A$84="SP*"),--(Lineups!$S$46:$S$83=$B180),Lineups!$AW$47:$AW$84))</f>
        <v>0</v>
      </c>
      <c r="J180" s="864">
        <f t="shared" si="409"/>
        <v>0</v>
      </c>
      <c r="K180" s="40"/>
      <c r="L180" s="864">
        <f t="shared" si="410"/>
        <v>0</v>
      </c>
      <c r="M180" s="40"/>
      <c r="N180" s="40"/>
      <c r="O180" s="864">
        <f>IF($B180="","",SUMPRODUCT(--(Lineups!$C$46:$C$83=$B180),Lineups!$AW$46:$AW$83) + SUMPRODUCT(--(Lineups!$A$47:$A$84="SP*"),--(Lineups!$C$46:$C$83=$B180),Lineups!$AW$47:$AW$84))</f>
        <v>2</v>
      </c>
      <c r="P180" s="40"/>
      <c r="Q180" s="864">
        <f t="shared" si="411"/>
        <v>2</v>
      </c>
      <c r="R180" s="40"/>
      <c r="S180" s="40"/>
      <c r="T180" s="864">
        <f t="shared" si="412"/>
        <v>4</v>
      </c>
      <c r="U180" s="869" t="str">
        <f t="shared" ref="U180:V180" si="420">U111</f>
        <v>15*</v>
      </c>
      <c r="V180" s="869" t="str">
        <f t="shared" si="420"/>
        <v>Cora Slain</v>
      </c>
      <c r="W180" s="864">
        <f>IF($U180="","",SUMPRODUCT(--(Lineups!$AG$46:$AG$83=$U180),--(Lineups!$AB$46:$AB$83=""),Lineups!$W$46:$W$83)+SUMPRODUCT(--(Lineups!$AA$47:$AA$84="SP*"),--(Lineups!$AG$46:$AG$83=$U180),--(Lineups!$AB$46:$AB$83=""),Lineups!$W$47:$W$84))</f>
        <v>0</v>
      </c>
      <c r="X180" s="40"/>
      <c r="Y180" s="862">
        <f>IF($U180="","",SUMPRODUCT(--(Lineups!$AG$46:$AG$83=$U180),--(Lineups!$AB$46:$AB$83="X"),Lineups!$W$46:$W$83)+SUMPRODUCT(--(Lineups!$AA$47:$AA$84="SP*"),--(Lineups!$AG$46:$AG$83=$U180),--(Lineups!$AB$46:$AB$83="X"),Lineups!$W$47:$W$84))</f>
        <v>0</v>
      </c>
      <c r="Z180" s="862">
        <f>IF(U180="","",SUMPRODUCT(--(Lineups!$AK$46:$AK$83=$U180),Lineups!$W$46:$W$83)+SUMPRODUCT(--(Lineups!$AA$47:$AA$84="SP*"),--(Lineups!$AK$46:$AK$83=$U180),Lineups!$W$47:$W$84))</f>
        <v>0</v>
      </c>
      <c r="AA180" s="862">
        <f>IF(U180="","",SUMPRODUCT(--(Lineups!$AO$46:$AO$83=$U180),Lineups!$W$46:$W$83)+SUMPRODUCT(--(Lineups!$AA$47:$AA$84="SP*"),--(Lineups!$AO$46:$AO$83=$U180),Lineups!$W$47:$W$84))</f>
        <v>0</v>
      </c>
      <c r="AB180" s="862">
        <f>IF(U180="","",SUMPRODUCT(--(Lineups!$AS$46:$AS$83=$U180),Lineups!$W$46:$W$83)+SUMPRODUCT(--(Lineups!$AA$47:$AA$84="SP*"),--(Lineups!$AS$46:$AS$83=$U180),Lineups!$W$47:$W$84))</f>
        <v>0</v>
      </c>
      <c r="AC180" s="864">
        <f t="shared" si="414"/>
        <v>0</v>
      </c>
      <c r="AD180" s="40"/>
      <c r="AE180" s="864">
        <f t="shared" si="415"/>
        <v>0</v>
      </c>
      <c r="AF180" s="40"/>
      <c r="AG180" s="40"/>
      <c r="AH180" s="864">
        <f>IF($U180="","",SUMPRODUCT(--(Lineups!$AC$46:$AC$83=$U180),Lineups!$W$46:$W$83) + SUMPRODUCT(--(Lineups!$AA$47:$AA$84="SP*"),--(Lineups!$AC$46:$AC$83=$U180),Lineups!$W$47:$W$84))</f>
        <v>0</v>
      </c>
      <c r="AI180" s="40"/>
      <c r="AJ180" s="864">
        <f t="shared" si="416"/>
        <v>0</v>
      </c>
      <c r="AK180" s="40"/>
    </row>
    <row r="181" ht="13.5" customHeight="1">
      <c r="A181" s="5">
        <f t="shared" si="407"/>
        <v>5</v>
      </c>
      <c r="B181" s="617" t="str">
        <f t="shared" ref="B181:C181" si="421">B112</f>
        <v>18</v>
      </c>
      <c r="C181" s="617" t="str">
        <f t="shared" si="421"/>
        <v>BooBoo</v>
      </c>
      <c r="D181" s="5">
        <f>IF($B181="","",SUMPRODUCT(--(Lineups!$G$46:$G$83=$B181),--(Lineups!$B$46:$B$83=""),Lineups!$AW$46:$AW$83)+SUMPRODUCT(--(Lineups!$A$47:$A$84="SP*"),--(Lineups!$G$46:$G$83=$B181),--(Lineups!$B$46:$B$83=""),Lineups!$AW$47:$AW$84))</f>
        <v>0</v>
      </c>
      <c r="E181" s="40"/>
      <c r="F181" s="862">
        <f>IF($B181="","",SUMPRODUCT(--(Lineups!$G$46:$G$83=$B181),--(Lineups!$B$46:$B$83="X"),Lineups!$AW$46:$AW$83)+SUMPRODUCT(--(Lineups!$A$47:$A$84="SP*"),--(Lineups!$G$46:$G$83=$B181),--(Lineups!$B$46:$B$83="X"),Lineups!$AW$47:$AW$84))</f>
        <v>0</v>
      </c>
      <c r="G181" s="862">
        <f>IF($B181="","",SUMPRODUCT(--(Lineups!$K$46:$K$83=$B181),Lineups!$AW$46:$AW$83) + SUMPRODUCT(--(Lineups!$A$47:$A$84="SP*"),--(Lineups!$K$46:$K$83=$B181),Lineups!$AW$47:$AW$84))</f>
        <v>0</v>
      </c>
      <c r="H181" s="862">
        <f>IF($B181="","",SUMPRODUCT(--(Lineups!$O$46:$O$83=$B181),Lineups!$AW$46:$AW$83)+SUMPRODUCT(--(Lineups!$A$47:$A$84="SP*"),--(Lineups!$O$46:$O$83=$B181),Lineups!$AW$47:$AW$84))</f>
        <v>0</v>
      </c>
      <c r="I181" s="862">
        <f>IF($B181="","",SUMPRODUCT(--(Lineups!$S$46:$S$83=$B181),Lineups!$AW$46:$AW$83)+SUMPRODUCT(--(Lineups!$A$47:$A$84="SP*"),--(Lineups!$S$46:$S$83=$B181),Lineups!$AW$47:$AW$84))</f>
        <v>0</v>
      </c>
      <c r="J181" s="5">
        <f t="shared" si="409"/>
        <v>0</v>
      </c>
      <c r="K181" s="40"/>
      <c r="L181" s="5">
        <f t="shared" si="410"/>
        <v>0</v>
      </c>
      <c r="M181" s="40"/>
      <c r="N181" s="40"/>
      <c r="O181" s="5">
        <f>IF($B181="","",SUMPRODUCT(--(Lineups!$C$46:$C$83=$B181),Lineups!$AW$46:$AW$83) + SUMPRODUCT(--(Lineups!$A$47:$A$84="SP*"),--(Lineups!$C$46:$C$83=$B181),Lineups!$AW$47:$AW$84))</f>
        <v>0</v>
      </c>
      <c r="P181" s="40"/>
      <c r="Q181" s="5">
        <f t="shared" si="411"/>
        <v>0</v>
      </c>
      <c r="R181" s="40"/>
      <c r="S181" s="40"/>
      <c r="T181" s="5">
        <f t="shared" si="412"/>
        <v>5</v>
      </c>
      <c r="U181" s="617" t="str">
        <f t="shared" ref="U181:V181" si="422">U112</f>
        <v>16*</v>
      </c>
      <c r="V181" s="617" t="str">
        <f t="shared" si="422"/>
        <v>Derive</v>
      </c>
      <c r="W181" s="5">
        <f>IF($U181="","",SUMPRODUCT(--(Lineups!$AG$46:$AG$83=$U181),--(Lineups!$AB$46:$AB$83=""),Lineups!$W$46:$W$83)+SUMPRODUCT(--(Lineups!$AA$47:$AA$84="SP*"),--(Lineups!$AG$46:$AG$83=$U181),--(Lineups!$AB$46:$AB$83=""),Lineups!$W$47:$W$84))</f>
        <v>0</v>
      </c>
      <c r="X181" s="40"/>
      <c r="Y181" s="862">
        <f>IF($U181="","",SUMPRODUCT(--(Lineups!$AG$46:$AG$83=$U181),--(Lineups!$AB$46:$AB$83="X"),Lineups!$W$46:$W$83)+SUMPRODUCT(--(Lineups!$AA$47:$AA$84="SP*"),--(Lineups!$AG$46:$AG$83=$U181),--(Lineups!$AB$46:$AB$83="X"),Lineups!$W$47:$W$84))</f>
        <v>0</v>
      </c>
      <c r="Z181" s="862">
        <f>IF(U181="","",SUMPRODUCT(--(Lineups!$AK$46:$AK$83=$U181),Lineups!$W$46:$W$83)+SUMPRODUCT(--(Lineups!$AA$47:$AA$84="SP*"),--(Lineups!$AK$46:$AK$83=$U181),Lineups!$W$47:$W$84))</f>
        <v>0</v>
      </c>
      <c r="AA181" s="862">
        <f>IF(U181="","",SUMPRODUCT(--(Lineups!$AO$46:$AO$83=$U181),Lineups!$W$46:$W$83)+SUMPRODUCT(--(Lineups!$AA$47:$AA$84="SP*"),--(Lineups!$AO$46:$AO$83=$U181),Lineups!$W$47:$W$84))</f>
        <v>0</v>
      </c>
      <c r="AB181" s="862">
        <f>IF(U181="","",SUMPRODUCT(--(Lineups!$AS$46:$AS$83=$U181),Lineups!$W$46:$W$83)+SUMPRODUCT(--(Lineups!$AA$47:$AA$84="SP*"),--(Lineups!$AS$46:$AS$83=$U181),Lineups!$W$47:$W$84))</f>
        <v>0</v>
      </c>
      <c r="AC181" s="5">
        <f t="shared" si="414"/>
        <v>0</v>
      </c>
      <c r="AD181" s="40"/>
      <c r="AE181" s="5">
        <f t="shared" si="415"/>
        <v>0</v>
      </c>
      <c r="AF181" s="40"/>
      <c r="AG181" s="40"/>
      <c r="AH181" s="5">
        <f>IF($U181="","",SUMPRODUCT(--(Lineups!$AC$46:$AC$83=$U181),Lineups!$W$46:$W$83) + SUMPRODUCT(--(Lineups!$AA$47:$AA$84="SP*"),--(Lineups!$AC$46:$AC$83=$U181),Lineups!$W$47:$W$84))</f>
        <v>0</v>
      </c>
      <c r="AI181" s="40"/>
      <c r="AJ181" s="5">
        <f t="shared" si="416"/>
        <v>0</v>
      </c>
      <c r="AK181" s="40"/>
    </row>
    <row r="182" ht="13.5" customHeight="1">
      <c r="A182" s="864">
        <f t="shared" si="407"/>
        <v>6</v>
      </c>
      <c r="B182" s="869" t="str">
        <f t="shared" ref="B182:C182" si="423">B113</f>
        <v>187</v>
      </c>
      <c r="C182" s="869" t="str">
        <f t="shared" si="423"/>
        <v>Lexi Cuter</v>
      </c>
      <c r="D182" s="864">
        <f>IF($B182="","",SUMPRODUCT(--(Lineups!$G$46:$G$83=$B182),--(Lineups!$B$46:$B$83=""),Lineups!$AW$46:$AW$83)+SUMPRODUCT(--(Lineups!$A$47:$A$84="SP*"),--(Lineups!$G$46:$G$83=$B182),--(Lineups!$B$46:$B$83=""),Lineups!$AW$47:$AW$84))</f>
        <v>0</v>
      </c>
      <c r="E182" s="40"/>
      <c r="F182" s="862">
        <f>IF($B182="","",SUMPRODUCT(--(Lineups!$G$46:$G$83=$B182),--(Lineups!$B$46:$B$83="X"),Lineups!$AW$46:$AW$83)+SUMPRODUCT(--(Lineups!$A$47:$A$84="SP*"),--(Lineups!$G$46:$G$83=$B182),--(Lineups!$B$46:$B$83="X"),Lineups!$AW$47:$AW$84))</f>
        <v>0</v>
      </c>
      <c r="G182" s="862">
        <f>IF($B182="","",SUMPRODUCT(--(Lineups!$K$46:$K$83=$B182),Lineups!$AW$46:$AW$83) + SUMPRODUCT(--(Lineups!$A$47:$A$84="SP*"),--(Lineups!$K$46:$K$83=$B182),Lineups!$AW$47:$AW$84))</f>
        <v>0</v>
      </c>
      <c r="H182" s="862">
        <f>IF($B182="","",SUMPRODUCT(--(Lineups!$O$46:$O$83=$B182),Lineups!$AW$46:$AW$83)+SUMPRODUCT(--(Lineups!$A$47:$A$84="SP*"),--(Lineups!$O$46:$O$83=$B182),Lineups!$AW$47:$AW$84))</f>
        <v>0</v>
      </c>
      <c r="I182" s="862">
        <f>IF($B182="","",SUMPRODUCT(--(Lineups!$S$46:$S$83=$B182),Lineups!$AW$46:$AW$83)+SUMPRODUCT(--(Lineups!$A$47:$A$84="SP*"),--(Lineups!$S$46:$S$83=$B182),Lineups!$AW$47:$AW$84))</f>
        <v>0</v>
      </c>
      <c r="J182" s="864">
        <f t="shared" si="409"/>
        <v>0</v>
      </c>
      <c r="K182" s="40"/>
      <c r="L182" s="864">
        <f t="shared" si="410"/>
        <v>0</v>
      </c>
      <c r="M182" s="40"/>
      <c r="N182" s="40"/>
      <c r="O182" s="864">
        <f>IF($B182="","",SUMPRODUCT(--(Lineups!$C$46:$C$83=$B182),Lineups!$AW$46:$AW$83) + SUMPRODUCT(--(Lineups!$A$47:$A$84="SP*"),--(Lineups!$C$46:$C$83=$B182),Lineups!$AW$47:$AW$84))</f>
        <v>17</v>
      </c>
      <c r="P182" s="40"/>
      <c r="Q182" s="864">
        <f t="shared" si="411"/>
        <v>17</v>
      </c>
      <c r="R182" s="40"/>
      <c r="S182" s="40"/>
      <c r="T182" s="864">
        <f t="shared" si="412"/>
        <v>6</v>
      </c>
      <c r="U182" s="869" t="str">
        <f t="shared" ref="U182:V182" si="424">U113</f>
        <v>187*</v>
      </c>
      <c r="V182" s="869" t="str">
        <f t="shared" si="424"/>
        <v>Slamlet</v>
      </c>
      <c r="W182" s="864">
        <f>IF($U182="","",SUMPRODUCT(--(Lineups!$AG$46:$AG$83=$U182),--(Lineups!$AB$46:$AB$83=""),Lineups!$W$46:$W$83)+SUMPRODUCT(--(Lineups!$AA$47:$AA$84="SP*"),--(Lineups!$AG$46:$AG$83=$U182),--(Lineups!$AB$46:$AB$83=""),Lineups!$W$47:$W$84))</f>
        <v>0</v>
      </c>
      <c r="X182" s="40"/>
      <c r="Y182" s="862">
        <f>IF($U182="","",SUMPRODUCT(--(Lineups!$AG$46:$AG$83=$U182),--(Lineups!$AB$46:$AB$83="X"),Lineups!$W$46:$W$83)+SUMPRODUCT(--(Lineups!$AA$47:$AA$84="SP*"),--(Lineups!$AG$46:$AG$83=$U182),--(Lineups!$AB$46:$AB$83="X"),Lineups!$W$47:$W$84))</f>
        <v>0</v>
      </c>
      <c r="Z182" s="862">
        <f>IF(U182="","",SUMPRODUCT(--(Lineups!$AK$46:$AK$83=$U182),Lineups!$W$46:$W$83)+SUMPRODUCT(--(Lineups!$AA$47:$AA$84="SP*"),--(Lineups!$AK$46:$AK$83=$U182),Lineups!$W$47:$W$84))</f>
        <v>0</v>
      </c>
      <c r="AA182" s="862">
        <f>IF(U182="","",SUMPRODUCT(--(Lineups!$AO$46:$AO$83=$U182),Lineups!$W$46:$W$83)+SUMPRODUCT(--(Lineups!$AA$47:$AA$84="SP*"),--(Lineups!$AO$46:$AO$83=$U182),Lineups!$W$47:$W$84))</f>
        <v>0</v>
      </c>
      <c r="AB182" s="862">
        <f>IF(U182="","",SUMPRODUCT(--(Lineups!$AS$46:$AS$83=$U182),Lineups!$W$46:$W$83)+SUMPRODUCT(--(Lineups!$AA$47:$AA$84="SP*"),--(Lineups!$AS$46:$AS$83=$U182),Lineups!$W$47:$W$84))</f>
        <v>0</v>
      </c>
      <c r="AC182" s="864">
        <f t="shared" si="414"/>
        <v>0</v>
      </c>
      <c r="AD182" s="40"/>
      <c r="AE182" s="864">
        <f t="shared" si="415"/>
        <v>0</v>
      </c>
      <c r="AF182" s="40"/>
      <c r="AG182" s="40"/>
      <c r="AH182" s="864">
        <f>IF($U182="","",SUMPRODUCT(--(Lineups!$AC$46:$AC$83=$U182),Lineups!$W$46:$W$83) + SUMPRODUCT(--(Lineups!$AA$47:$AA$84="SP*"),--(Lineups!$AC$46:$AC$83=$U182),Lineups!$W$47:$W$84))</f>
        <v>0</v>
      </c>
      <c r="AI182" s="40"/>
      <c r="AJ182" s="864">
        <f t="shared" si="416"/>
        <v>0</v>
      </c>
      <c r="AK182" s="40"/>
    </row>
    <row r="183" ht="13.5" customHeight="1">
      <c r="A183" s="5">
        <f t="shared" si="407"/>
        <v>7</v>
      </c>
      <c r="B183" s="617" t="str">
        <f t="shared" ref="B183:C183" si="425">B114</f>
        <v>196</v>
      </c>
      <c r="C183" s="617" t="str">
        <f t="shared" si="425"/>
        <v>madrad</v>
      </c>
      <c r="D183" s="5">
        <f>IF($B183="","",SUMPRODUCT(--(Lineups!$G$46:$G$83=$B183),--(Lineups!$B$46:$B$83=""),Lineups!$AW$46:$AW$83)+SUMPRODUCT(--(Lineups!$A$47:$A$84="SP*"),--(Lineups!$G$46:$G$83=$B183),--(Lineups!$B$46:$B$83=""),Lineups!$AW$47:$AW$84))</f>
        <v>0</v>
      </c>
      <c r="E183" s="40"/>
      <c r="F183" s="862">
        <f>IF($B183="","",SUMPRODUCT(--(Lineups!$G$46:$G$83=$B183),--(Lineups!$B$46:$B$83="X"),Lineups!$AW$46:$AW$83)+SUMPRODUCT(--(Lineups!$A$47:$A$84="SP*"),--(Lineups!$G$46:$G$83=$B183),--(Lineups!$B$46:$B$83="X"),Lineups!$AW$47:$AW$84))</f>
        <v>0</v>
      </c>
      <c r="G183" s="862">
        <f>IF($B183="","",SUMPRODUCT(--(Lineups!$K$46:$K$83=$B183),Lineups!$AW$46:$AW$83) + SUMPRODUCT(--(Lineups!$A$47:$A$84="SP*"),--(Lineups!$K$46:$K$83=$B183),Lineups!$AW$47:$AW$84))</f>
        <v>0</v>
      </c>
      <c r="H183" s="862">
        <f>IF($B183="","",SUMPRODUCT(--(Lineups!$O$46:$O$83=$B183),Lineups!$AW$46:$AW$83)+SUMPRODUCT(--(Lineups!$A$47:$A$84="SP*"),--(Lineups!$O$46:$O$83=$B183),Lineups!$AW$47:$AW$84))</f>
        <v>28</v>
      </c>
      <c r="I183" s="862">
        <f>IF($B183="","",SUMPRODUCT(--(Lineups!$S$46:$S$83=$B183),Lineups!$AW$46:$AW$83)+SUMPRODUCT(--(Lineups!$A$47:$A$84="SP*"),--(Lineups!$S$46:$S$83=$B183),Lineups!$AW$47:$AW$84))</f>
        <v>0</v>
      </c>
      <c r="J183" s="5">
        <f t="shared" si="409"/>
        <v>28</v>
      </c>
      <c r="K183" s="40"/>
      <c r="L183" s="5">
        <f t="shared" si="410"/>
        <v>28</v>
      </c>
      <c r="M183" s="40"/>
      <c r="N183" s="40"/>
      <c r="O183" s="5">
        <f>IF($B183="","",SUMPRODUCT(--(Lineups!$C$46:$C$83=$B183),Lineups!$AW$46:$AW$83) + SUMPRODUCT(--(Lineups!$A$47:$A$84="SP*"),--(Lineups!$C$46:$C$83=$B183),Lineups!$AW$47:$AW$84))</f>
        <v>0</v>
      </c>
      <c r="P183" s="40"/>
      <c r="Q183" s="5">
        <f t="shared" si="411"/>
        <v>28</v>
      </c>
      <c r="R183" s="40"/>
      <c r="S183" s="40"/>
      <c r="T183" s="5">
        <f t="shared" si="412"/>
        <v>7</v>
      </c>
      <c r="U183" s="617" t="str">
        <f t="shared" ref="U183:V183" si="426">U114</f>
        <v>1870</v>
      </c>
      <c r="V183" s="617" t="str">
        <f t="shared" si="426"/>
        <v>Bettie Lockdown</v>
      </c>
      <c r="W183" s="5">
        <f>IF($U183="","",SUMPRODUCT(--(Lineups!$AG$46:$AG$83=$U183),--(Lineups!$AB$46:$AB$83=""),Lineups!$W$46:$W$83)+SUMPRODUCT(--(Lineups!$AA$47:$AA$84="SP*"),--(Lineups!$AG$46:$AG$83=$U183),--(Lineups!$AB$46:$AB$83=""),Lineups!$W$47:$W$84))</f>
        <v>0</v>
      </c>
      <c r="X183" s="40"/>
      <c r="Y183" s="862">
        <f>IF($U183="","",SUMPRODUCT(--(Lineups!$AG$46:$AG$83=$U183),--(Lineups!$AB$46:$AB$83="X"),Lineups!$W$46:$W$83)+SUMPRODUCT(--(Lineups!$AA$47:$AA$84="SP*"),--(Lineups!$AG$46:$AG$83=$U183),--(Lineups!$AB$46:$AB$83="X"),Lineups!$W$47:$W$84))</f>
        <v>0</v>
      </c>
      <c r="Z183" s="862">
        <f>IF(U183="","",SUMPRODUCT(--(Lineups!$AK$46:$AK$83=$U183),Lineups!$W$46:$W$83)+SUMPRODUCT(--(Lineups!$AA$47:$AA$84="SP*"),--(Lineups!$AK$46:$AK$83=$U183),Lineups!$W$47:$W$84))</f>
        <v>25</v>
      </c>
      <c r="AA183" s="862">
        <f>IF(U183="","",SUMPRODUCT(--(Lineups!$AO$46:$AO$83=$U183),Lineups!$W$46:$W$83)+SUMPRODUCT(--(Lineups!$AA$47:$AA$84="SP*"),--(Lineups!$AO$46:$AO$83=$U183),Lineups!$W$47:$W$84))</f>
        <v>12</v>
      </c>
      <c r="AB183" s="862">
        <f>IF(U183="","",SUMPRODUCT(--(Lineups!$AS$46:$AS$83=$U183),Lineups!$W$46:$W$83)+SUMPRODUCT(--(Lineups!$AA$47:$AA$84="SP*"),--(Lineups!$AS$46:$AS$83=$U183),Lineups!$W$47:$W$84))</f>
        <v>52</v>
      </c>
      <c r="AC183" s="5">
        <f t="shared" si="414"/>
        <v>89</v>
      </c>
      <c r="AD183" s="40"/>
      <c r="AE183" s="5">
        <f t="shared" si="415"/>
        <v>89</v>
      </c>
      <c r="AF183" s="40"/>
      <c r="AG183" s="40"/>
      <c r="AH183" s="5">
        <f>IF($U183="","",SUMPRODUCT(--(Lineups!$AC$46:$AC$83=$U183),Lineups!$W$46:$W$83) + SUMPRODUCT(--(Lineups!$AA$47:$AA$84="SP*"),--(Lineups!$AC$46:$AC$83=$U183),Lineups!$W$47:$W$84))</f>
        <v>0</v>
      </c>
      <c r="AI183" s="40"/>
      <c r="AJ183" s="5">
        <f t="shared" si="416"/>
        <v>89</v>
      </c>
      <c r="AK183" s="40"/>
    </row>
    <row r="184" ht="13.5" customHeight="1">
      <c r="A184" s="864">
        <f t="shared" si="407"/>
        <v>8</v>
      </c>
      <c r="B184" s="869" t="str">
        <f t="shared" ref="B184:C184" si="427">B115</f>
        <v>29</v>
      </c>
      <c r="C184" s="869" t="str">
        <f t="shared" si="427"/>
        <v>Killer Bea</v>
      </c>
      <c r="D184" s="864">
        <f>IF($B184="","",SUMPRODUCT(--(Lineups!$G$46:$G$83=$B184),--(Lineups!$B$46:$B$83=""),Lineups!$AW$46:$AW$83)+SUMPRODUCT(--(Lineups!$A$47:$A$84="SP*"),--(Lineups!$G$46:$G$83=$B184),--(Lineups!$B$46:$B$83=""),Lineups!$AW$47:$AW$84))</f>
        <v>0</v>
      </c>
      <c r="E184" s="40"/>
      <c r="F184" s="862">
        <f>IF($B184="","",SUMPRODUCT(--(Lineups!$G$46:$G$83=$B184),--(Lineups!$B$46:$B$83="X"),Lineups!$AW$46:$AW$83)+SUMPRODUCT(--(Lineups!$A$47:$A$84="SP*"),--(Lineups!$G$46:$G$83=$B184),--(Lineups!$B$46:$B$83="X"),Lineups!$AW$47:$AW$84))</f>
        <v>0</v>
      </c>
      <c r="G184" s="862">
        <f>IF($B184="","",SUMPRODUCT(--(Lineups!$K$46:$K$83=$B184),Lineups!$AW$46:$AW$83) + SUMPRODUCT(--(Lineups!$A$47:$A$84="SP*"),--(Lineups!$K$46:$K$83=$B184),Lineups!$AW$47:$AW$84))</f>
        <v>15</v>
      </c>
      <c r="H184" s="862">
        <f>IF($B184="","",SUMPRODUCT(--(Lineups!$O$46:$O$83=$B184),Lineups!$AW$46:$AW$83)+SUMPRODUCT(--(Lineups!$A$47:$A$84="SP*"),--(Lineups!$O$46:$O$83=$B184),Lineups!$AW$47:$AW$84))</f>
        <v>0</v>
      </c>
      <c r="I184" s="862">
        <f>IF($B184="","",SUMPRODUCT(--(Lineups!$S$46:$S$83=$B184),Lineups!$AW$46:$AW$83)+SUMPRODUCT(--(Lineups!$A$47:$A$84="SP*"),--(Lineups!$S$46:$S$83=$B184),Lineups!$AW$47:$AW$84))</f>
        <v>2</v>
      </c>
      <c r="J184" s="864">
        <f t="shared" si="409"/>
        <v>17</v>
      </c>
      <c r="K184" s="40"/>
      <c r="L184" s="864">
        <f t="shared" si="410"/>
        <v>17</v>
      </c>
      <c r="M184" s="40"/>
      <c r="N184" s="40"/>
      <c r="O184" s="864">
        <f>IF($B184="","",SUMPRODUCT(--(Lineups!$C$46:$C$83=$B184),Lineups!$AW$46:$AW$83) + SUMPRODUCT(--(Lineups!$A$47:$A$84="SP*"),--(Lineups!$C$46:$C$83=$B184),Lineups!$AW$47:$AW$84))</f>
        <v>0</v>
      </c>
      <c r="P184" s="40"/>
      <c r="Q184" s="864">
        <f t="shared" si="411"/>
        <v>17</v>
      </c>
      <c r="R184" s="40"/>
      <c r="S184" s="40"/>
      <c r="T184" s="864">
        <f t="shared" si="412"/>
        <v>8</v>
      </c>
      <c r="U184" s="869" t="str">
        <f t="shared" ref="U184:V184" si="428">U115</f>
        <v>31</v>
      </c>
      <c r="V184" s="869" t="str">
        <f t="shared" si="428"/>
        <v>Hammer</v>
      </c>
      <c r="W184" s="864">
        <f>IF($U184="","",SUMPRODUCT(--(Lineups!$AG$46:$AG$83=$U184),--(Lineups!$AB$46:$AB$83=""),Lineups!$W$46:$W$83)+SUMPRODUCT(--(Lineups!$AA$47:$AA$84="SP*"),--(Lineups!$AG$46:$AG$83=$U184),--(Lineups!$AB$46:$AB$83=""),Lineups!$W$47:$W$84))</f>
        <v>18</v>
      </c>
      <c r="X184" s="40"/>
      <c r="Y184" s="862">
        <f>IF($U184="","",SUMPRODUCT(--(Lineups!$AG$46:$AG$83=$U184),--(Lineups!$AB$46:$AB$83="X"),Lineups!$W$46:$W$83)+SUMPRODUCT(--(Lineups!$AA$47:$AA$84="SP*"),--(Lineups!$AG$46:$AG$83=$U184),--(Lineups!$AB$46:$AB$83="X"),Lineups!$W$47:$W$84))</f>
        <v>0</v>
      </c>
      <c r="Z184" s="862">
        <f>IF(U184="","",SUMPRODUCT(--(Lineups!$AK$46:$AK$83=$U184),Lineups!$W$46:$W$83)+SUMPRODUCT(--(Lineups!$AA$47:$AA$84="SP*"),--(Lineups!$AK$46:$AK$83=$U184),Lineups!$W$47:$W$84))</f>
        <v>0</v>
      </c>
      <c r="AA184" s="862">
        <f>IF(U184="","",SUMPRODUCT(--(Lineups!$AO$46:$AO$83=$U184),Lineups!$W$46:$W$83)+SUMPRODUCT(--(Lineups!$AA$47:$AA$84="SP*"),--(Lineups!$AO$46:$AO$83=$U184),Lineups!$W$47:$W$84))</f>
        <v>0</v>
      </c>
      <c r="AB184" s="862">
        <f>IF(U184="","",SUMPRODUCT(--(Lineups!$AS$46:$AS$83=$U184),Lineups!$W$46:$W$83)+SUMPRODUCT(--(Lineups!$AA$47:$AA$84="SP*"),--(Lineups!$AS$46:$AS$83=$U184),Lineups!$W$47:$W$84))</f>
        <v>0</v>
      </c>
      <c r="AC184" s="864">
        <f t="shared" si="414"/>
        <v>0</v>
      </c>
      <c r="AD184" s="40"/>
      <c r="AE184" s="864">
        <f t="shared" si="415"/>
        <v>18</v>
      </c>
      <c r="AF184" s="40"/>
      <c r="AG184" s="40"/>
      <c r="AH184" s="864">
        <f>IF($U184="","",SUMPRODUCT(--(Lineups!$AC$46:$AC$83=$U184),Lineups!$W$46:$W$83) + SUMPRODUCT(--(Lineups!$AA$47:$AA$84="SP*"),--(Lineups!$AC$46:$AC$83=$U184),Lineups!$W$47:$W$84))</f>
        <v>15</v>
      </c>
      <c r="AI184" s="40"/>
      <c r="AJ184" s="864">
        <f t="shared" si="416"/>
        <v>33</v>
      </c>
      <c r="AK184" s="40"/>
    </row>
    <row r="185" ht="13.5" customHeight="1">
      <c r="A185" s="5">
        <f t="shared" si="407"/>
        <v>9</v>
      </c>
      <c r="B185" s="617" t="str">
        <f t="shared" ref="B185:C185" si="429">B116</f>
        <v>3*</v>
      </c>
      <c r="C185" s="617" t="str">
        <f t="shared" si="429"/>
        <v>Triple Shock Latte</v>
      </c>
      <c r="D185" s="5">
        <f>IF($B185="","",SUMPRODUCT(--(Lineups!$G$46:$G$83=$B185),--(Lineups!$B$46:$B$83=""),Lineups!$AW$46:$AW$83)+SUMPRODUCT(--(Lineups!$A$47:$A$84="SP*"),--(Lineups!$G$46:$G$83=$B185),--(Lineups!$B$46:$B$83=""),Lineups!$AW$47:$AW$84))</f>
        <v>0</v>
      </c>
      <c r="E185" s="40"/>
      <c r="F185" s="862">
        <f>IF($B185="","",SUMPRODUCT(--(Lineups!$G$46:$G$83=$B185),--(Lineups!$B$46:$B$83="X"),Lineups!$AW$46:$AW$83)+SUMPRODUCT(--(Lineups!$A$47:$A$84="SP*"),--(Lineups!$G$46:$G$83=$B185),--(Lineups!$B$46:$B$83="X"),Lineups!$AW$47:$AW$84))</f>
        <v>0</v>
      </c>
      <c r="G185" s="862">
        <f>IF($B185="","",SUMPRODUCT(--(Lineups!$K$46:$K$83=$B185),Lineups!$AW$46:$AW$83) + SUMPRODUCT(--(Lineups!$A$47:$A$84="SP*"),--(Lineups!$K$46:$K$83=$B185),Lineups!$AW$47:$AW$84))</f>
        <v>0</v>
      </c>
      <c r="H185" s="862">
        <f>IF($B185="","",SUMPRODUCT(--(Lineups!$O$46:$O$83=$B185),Lineups!$AW$46:$AW$83)+SUMPRODUCT(--(Lineups!$A$47:$A$84="SP*"),--(Lineups!$O$46:$O$83=$B185),Lineups!$AW$47:$AW$84))</f>
        <v>0</v>
      </c>
      <c r="I185" s="862">
        <f>IF($B185="","",SUMPRODUCT(--(Lineups!$S$46:$S$83=$B185),Lineups!$AW$46:$AW$83)+SUMPRODUCT(--(Lineups!$A$47:$A$84="SP*"),--(Lineups!$S$46:$S$83=$B185),Lineups!$AW$47:$AW$84))</f>
        <v>0</v>
      </c>
      <c r="J185" s="5">
        <f t="shared" si="409"/>
        <v>0</v>
      </c>
      <c r="K185" s="40"/>
      <c r="L185" s="5">
        <f t="shared" si="410"/>
        <v>0</v>
      </c>
      <c r="M185" s="40"/>
      <c r="N185" s="40"/>
      <c r="O185" s="5">
        <f>IF($B185="","",SUMPRODUCT(--(Lineups!$C$46:$C$83=$B185),Lineups!$AW$46:$AW$83) + SUMPRODUCT(--(Lineups!$A$47:$A$84="SP*"),--(Lineups!$C$46:$C$83=$B185),Lineups!$AW$47:$AW$84))</f>
        <v>0</v>
      </c>
      <c r="P185" s="40"/>
      <c r="Q185" s="5">
        <f t="shared" si="411"/>
        <v>0</v>
      </c>
      <c r="R185" s="40"/>
      <c r="S185" s="40"/>
      <c r="T185" s="5">
        <f t="shared" si="412"/>
        <v>9</v>
      </c>
      <c r="U185" s="617" t="str">
        <f t="shared" ref="U185:V185" si="430">U116</f>
        <v>359*</v>
      </c>
      <c r="V185" s="617" t="str">
        <f t="shared" si="430"/>
        <v>Wolfstonecrash</v>
      </c>
      <c r="W185" s="5">
        <f>IF($U185="","",SUMPRODUCT(--(Lineups!$AG$46:$AG$83=$U185),--(Lineups!$AB$46:$AB$83=""),Lineups!$W$46:$W$83)+SUMPRODUCT(--(Lineups!$AA$47:$AA$84="SP*"),--(Lineups!$AG$46:$AG$83=$U185),--(Lineups!$AB$46:$AB$83=""),Lineups!$W$47:$W$84))</f>
        <v>0</v>
      </c>
      <c r="X185" s="40"/>
      <c r="Y185" s="862">
        <f>IF($U185="","",SUMPRODUCT(--(Lineups!$AG$46:$AG$83=$U185),--(Lineups!$AB$46:$AB$83="X"),Lineups!$W$46:$W$83)+SUMPRODUCT(--(Lineups!$AA$47:$AA$84="SP*"),--(Lineups!$AG$46:$AG$83=$U185),--(Lineups!$AB$46:$AB$83="X"),Lineups!$W$47:$W$84))</f>
        <v>0</v>
      </c>
      <c r="Z185" s="862">
        <f>IF(U185="","",SUMPRODUCT(--(Lineups!$AK$46:$AK$83=$U185),Lineups!$W$46:$W$83)+SUMPRODUCT(--(Lineups!$AA$47:$AA$84="SP*"),--(Lineups!$AK$46:$AK$83=$U185),Lineups!$W$47:$W$84))</f>
        <v>0</v>
      </c>
      <c r="AA185" s="862">
        <f>IF(U185="","",SUMPRODUCT(--(Lineups!$AO$46:$AO$83=$U185),Lineups!$W$46:$W$83)+SUMPRODUCT(--(Lineups!$AA$47:$AA$84="SP*"),--(Lineups!$AO$46:$AO$83=$U185),Lineups!$W$47:$W$84))</f>
        <v>0</v>
      </c>
      <c r="AB185" s="862">
        <f>IF(U185="","",SUMPRODUCT(--(Lineups!$AS$46:$AS$83=$U185),Lineups!$W$46:$W$83)+SUMPRODUCT(--(Lineups!$AA$47:$AA$84="SP*"),--(Lineups!$AS$46:$AS$83=$U185),Lineups!$W$47:$W$84))</f>
        <v>0</v>
      </c>
      <c r="AC185" s="5">
        <f t="shared" si="414"/>
        <v>0</v>
      </c>
      <c r="AD185" s="40"/>
      <c r="AE185" s="5">
        <f t="shared" si="415"/>
        <v>0</v>
      </c>
      <c r="AF185" s="40"/>
      <c r="AG185" s="40"/>
      <c r="AH185" s="5">
        <f>IF($U185="","",SUMPRODUCT(--(Lineups!$AC$46:$AC$83=$U185),Lineups!$W$46:$W$83) + SUMPRODUCT(--(Lineups!$AA$47:$AA$84="SP*"),--(Lineups!$AC$46:$AC$83=$U185),Lineups!$W$47:$W$84))</f>
        <v>0</v>
      </c>
      <c r="AI185" s="40"/>
      <c r="AJ185" s="5">
        <f t="shared" si="416"/>
        <v>0</v>
      </c>
      <c r="AK185" s="40"/>
    </row>
    <row r="186" ht="13.5" customHeight="1">
      <c r="A186" s="864">
        <f t="shared" si="407"/>
        <v>10</v>
      </c>
      <c r="B186" s="869" t="str">
        <f t="shared" ref="B186:C186" si="431">B117</f>
        <v>34</v>
      </c>
      <c r="C186" s="869" t="str">
        <f t="shared" si="431"/>
        <v>Pretty Rackless</v>
      </c>
      <c r="D186" s="864">
        <f>IF($B186="","",SUMPRODUCT(--(Lineups!$G$46:$G$83=$B186),--(Lineups!$B$46:$B$83=""),Lineups!$AW$46:$AW$83)+SUMPRODUCT(--(Lineups!$A$47:$A$84="SP*"),--(Lineups!$G$46:$G$83=$B186),--(Lineups!$B$46:$B$83=""),Lineups!$AW$47:$AW$84))</f>
        <v>0</v>
      </c>
      <c r="E186" s="40"/>
      <c r="F186" s="862">
        <f>IF($B186="","",SUMPRODUCT(--(Lineups!$G$46:$G$83=$B186),--(Lineups!$B$46:$B$83="X"),Lineups!$AW$46:$AW$83)+SUMPRODUCT(--(Lineups!$A$47:$A$84="SP*"),--(Lineups!$G$46:$G$83=$B186),--(Lineups!$B$46:$B$83="X"),Lineups!$AW$47:$AW$84))</f>
        <v>0</v>
      </c>
      <c r="G186" s="862">
        <f>IF($B186="","",SUMPRODUCT(--(Lineups!$K$46:$K$83=$B186),Lineups!$AW$46:$AW$83) + SUMPRODUCT(--(Lineups!$A$47:$A$84="SP*"),--(Lineups!$K$46:$K$83=$B186),Lineups!$AW$47:$AW$84))</f>
        <v>11</v>
      </c>
      <c r="H186" s="862">
        <f>IF($B186="","",SUMPRODUCT(--(Lineups!$O$46:$O$83=$B186),Lineups!$AW$46:$AW$83)+SUMPRODUCT(--(Lineups!$A$47:$A$84="SP*"),--(Lineups!$O$46:$O$83=$B186),Lineups!$AW$47:$AW$84))</f>
        <v>0</v>
      </c>
      <c r="I186" s="862">
        <f>IF($B186="","",SUMPRODUCT(--(Lineups!$S$46:$S$83=$B186),Lineups!$AW$46:$AW$83)+SUMPRODUCT(--(Lineups!$A$47:$A$84="SP*"),--(Lineups!$S$46:$S$83=$B186),Lineups!$AW$47:$AW$84))</f>
        <v>8</v>
      </c>
      <c r="J186" s="864">
        <f t="shared" si="409"/>
        <v>19</v>
      </c>
      <c r="K186" s="40"/>
      <c r="L186" s="864">
        <f t="shared" si="410"/>
        <v>19</v>
      </c>
      <c r="M186" s="40"/>
      <c r="N186" s="40"/>
      <c r="O186" s="864">
        <f>IF($B186="","",SUMPRODUCT(--(Lineups!$C$46:$C$83=$B186),Lineups!$AW$46:$AW$83) + SUMPRODUCT(--(Lineups!$A$47:$A$84="SP*"),--(Lineups!$C$46:$C$83=$B186),Lineups!$AW$47:$AW$84))</f>
        <v>0</v>
      </c>
      <c r="P186" s="40"/>
      <c r="Q186" s="864">
        <f t="shared" si="411"/>
        <v>19</v>
      </c>
      <c r="R186" s="40"/>
      <c r="S186" s="40"/>
      <c r="T186" s="864">
        <f t="shared" si="412"/>
        <v>10</v>
      </c>
      <c r="U186" s="869" t="str">
        <f t="shared" ref="U186:V186" si="432">U117</f>
        <v>420</v>
      </c>
      <c r="V186" s="869" t="str">
        <f t="shared" si="432"/>
        <v>Ash Tray</v>
      </c>
      <c r="W186" s="864">
        <f>IF($U186="","",SUMPRODUCT(--(Lineups!$AG$46:$AG$83=$U186),--(Lineups!$AB$46:$AB$83=""),Lineups!$W$46:$W$83)+SUMPRODUCT(--(Lineups!$AA$47:$AA$84="SP*"),--(Lineups!$AG$46:$AG$83=$U186),--(Lineups!$AB$46:$AB$83=""),Lineups!$W$47:$W$84))</f>
        <v>0</v>
      </c>
      <c r="X186" s="40"/>
      <c r="Y186" s="862">
        <f>IF($U186="","",SUMPRODUCT(--(Lineups!$AG$46:$AG$83=$U186),--(Lineups!$AB$46:$AB$83="X"),Lineups!$W$46:$W$83)+SUMPRODUCT(--(Lineups!$AA$47:$AA$84="SP*"),--(Lineups!$AG$46:$AG$83=$U186),--(Lineups!$AB$46:$AB$83="X"),Lineups!$W$47:$W$84))</f>
        <v>0</v>
      </c>
      <c r="Z186" s="862">
        <f>IF(U186="","",SUMPRODUCT(--(Lineups!$AK$46:$AK$83=$U186),Lineups!$W$46:$W$83)+SUMPRODUCT(--(Lineups!$AA$47:$AA$84="SP*"),--(Lineups!$AK$46:$AK$83=$U186),Lineups!$W$47:$W$84))</f>
        <v>10</v>
      </c>
      <c r="AA186" s="862">
        <f>IF(U186="","",SUMPRODUCT(--(Lineups!$AO$46:$AO$83=$U186),Lineups!$W$46:$W$83)+SUMPRODUCT(--(Lineups!$AA$47:$AA$84="SP*"),--(Lineups!$AO$46:$AO$83=$U186),Lineups!$W$47:$W$84))</f>
        <v>10</v>
      </c>
      <c r="AB186" s="862">
        <f>IF(U186="","",SUMPRODUCT(--(Lineups!$AS$46:$AS$83=$U186),Lineups!$W$46:$W$83)+SUMPRODUCT(--(Lineups!$AA$47:$AA$84="SP*"),--(Lineups!$AS$46:$AS$83=$U186),Lineups!$W$47:$W$84))</f>
        <v>24</v>
      </c>
      <c r="AC186" s="864">
        <f t="shared" si="414"/>
        <v>44</v>
      </c>
      <c r="AD186" s="40"/>
      <c r="AE186" s="864">
        <f t="shared" si="415"/>
        <v>44</v>
      </c>
      <c r="AF186" s="40"/>
      <c r="AG186" s="40"/>
      <c r="AH186" s="864">
        <f>IF($U186="","",SUMPRODUCT(--(Lineups!$AC$46:$AC$83=$U186),Lineups!$W$46:$W$83) + SUMPRODUCT(--(Lineups!$AA$47:$AA$84="SP*"),--(Lineups!$AC$46:$AC$83=$U186),Lineups!$W$47:$W$84))</f>
        <v>0</v>
      </c>
      <c r="AI186" s="40"/>
      <c r="AJ186" s="864">
        <f t="shared" si="416"/>
        <v>44</v>
      </c>
      <c r="AK186" s="40"/>
    </row>
    <row r="187" ht="13.5" customHeight="1">
      <c r="A187" s="5">
        <f t="shared" si="407"/>
        <v>11</v>
      </c>
      <c r="B187" s="617" t="str">
        <f t="shared" ref="B187:C187" si="433">B118</f>
        <v>511*</v>
      </c>
      <c r="C187" s="617" t="str">
        <f t="shared" si="433"/>
        <v>Wheelie Nelson</v>
      </c>
      <c r="D187" s="5">
        <f>IF($B187="","",SUMPRODUCT(--(Lineups!$G$46:$G$83=$B187),--(Lineups!$B$46:$B$83=""),Lineups!$AW$46:$AW$83)+SUMPRODUCT(--(Lineups!$A$47:$A$84="SP*"),--(Lineups!$G$46:$G$83=$B187),--(Lineups!$B$46:$B$83=""),Lineups!$AW$47:$AW$84))</f>
        <v>0</v>
      </c>
      <c r="E187" s="40"/>
      <c r="F187" s="862">
        <f>IF($B187="","",SUMPRODUCT(--(Lineups!$G$46:$G$83=$B187),--(Lineups!$B$46:$B$83="X"),Lineups!$AW$46:$AW$83)+SUMPRODUCT(--(Lineups!$A$47:$A$84="SP*"),--(Lineups!$G$46:$G$83=$B187),--(Lineups!$B$46:$B$83="X"),Lineups!$AW$47:$AW$84))</f>
        <v>0</v>
      </c>
      <c r="G187" s="862">
        <f>IF($B187="","",SUMPRODUCT(--(Lineups!$K$46:$K$83=$B187),Lineups!$AW$46:$AW$83) + SUMPRODUCT(--(Lineups!$A$47:$A$84="SP*"),--(Lineups!$K$46:$K$83=$B187),Lineups!$AW$47:$AW$84))</f>
        <v>0</v>
      </c>
      <c r="H187" s="862">
        <f>IF($B187="","",SUMPRODUCT(--(Lineups!$O$46:$O$83=$B187),Lineups!$AW$46:$AW$83)+SUMPRODUCT(--(Lineups!$A$47:$A$84="SP*"),--(Lineups!$O$46:$O$83=$B187),Lineups!$AW$47:$AW$84))</f>
        <v>0</v>
      </c>
      <c r="I187" s="862">
        <f>IF($B187="","",SUMPRODUCT(--(Lineups!$S$46:$S$83=$B187),Lineups!$AW$46:$AW$83)+SUMPRODUCT(--(Lineups!$A$47:$A$84="SP*"),--(Lineups!$S$46:$S$83=$B187),Lineups!$AW$47:$AW$84))</f>
        <v>0</v>
      </c>
      <c r="J187" s="5">
        <f t="shared" si="409"/>
        <v>0</v>
      </c>
      <c r="K187" s="40"/>
      <c r="L187" s="5">
        <f t="shared" si="410"/>
        <v>0</v>
      </c>
      <c r="M187" s="40"/>
      <c r="N187" s="40"/>
      <c r="O187" s="5">
        <f>IF($B187="","",SUMPRODUCT(--(Lineups!$C$46:$C$83=$B187),Lineups!$AW$46:$AW$83) + SUMPRODUCT(--(Lineups!$A$47:$A$84="SP*"),--(Lineups!$C$46:$C$83=$B187),Lineups!$AW$47:$AW$84))</f>
        <v>0</v>
      </c>
      <c r="P187" s="40"/>
      <c r="Q187" s="5">
        <f t="shared" si="411"/>
        <v>0</v>
      </c>
      <c r="R187" s="40"/>
      <c r="S187" s="40"/>
      <c r="T187" s="5">
        <f t="shared" si="412"/>
        <v>11</v>
      </c>
      <c r="U187" s="617" t="str">
        <f t="shared" ref="U187:V187" si="434">U118</f>
        <v>44*</v>
      </c>
      <c r="V187" s="617" t="str">
        <f t="shared" si="434"/>
        <v>Helen Killer</v>
      </c>
      <c r="W187" s="5">
        <f>IF($U187="","",SUMPRODUCT(--(Lineups!$AG$46:$AG$83=$U187),--(Lineups!$AB$46:$AB$83=""),Lineups!$W$46:$W$83)+SUMPRODUCT(--(Lineups!$AA$47:$AA$84="SP*"),--(Lineups!$AG$46:$AG$83=$U187),--(Lineups!$AB$46:$AB$83=""),Lineups!$W$47:$W$84))</f>
        <v>0</v>
      </c>
      <c r="X187" s="40"/>
      <c r="Y187" s="862">
        <f>IF($U187="","",SUMPRODUCT(--(Lineups!$AG$46:$AG$83=$U187),--(Lineups!$AB$46:$AB$83="X"),Lineups!$W$46:$W$83)+SUMPRODUCT(--(Lineups!$AA$47:$AA$84="SP*"),--(Lineups!$AG$46:$AG$83=$U187),--(Lineups!$AB$46:$AB$83="X"),Lineups!$W$47:$W$84))</f>
        <v>0</v>
      </c>
      <c r="Z187" s="862">
        <f>IF(U187="","",SUMPRODUCT(--(Lineups!$AK$46:$AK$83=$U187),Lineups!$W$46:$W$83)+SUMPRODUCT(--(Lineups!$AA$47:$AA$84="SP*"),--(Lineups!$AK$46:$AK$83=$U187),Lineups!$W$47:$W$84))</f>
        <v>0</v>
      </c>
      <c r="AA187" s="862">
        <f>IF(U187="","",SUMPRODUCT(--(Lineups!$AO$46:$AO$83=$U187),Lineups!$W$46:$W$83)+SUMPRODUCT(--(Lineups!$AA$47:$AA$84="SP*"),--(Lineups!$AO$46:$AO$83=$U187),Lineups!$W$47:$W$84))</f>
        <v>0</v>
      </c>
      <c r="AB187" s="862">
        <f>IF(U187="","",SUMPRODUCT(--(Lineups!$AS$46:$AS$83=$U187),Lineups!$W$46:$W$83)+SUMPRODUCT(--(Lineups!$AA$47:$AA$84="SP*"),--(Lineups!$AS$46:$AS$83=$U187),Lineups!$W$47:$W$84))</f>
        <v>0</v>
      </c>
      <c r="AC187" s="5">
        <f t="shared" si="414"/>
        <v>0</v>
      </c>
      <c r="AD187" s="40"/>
      <c r="AE187" s="5">
        <f t="shared" si="415"/>
        <v>0</v>
      </c>
      <c r="AF187" s="40"/>
      <c r="AG187" s="40"/>
      <c r="AH187" s="5">
        <f>IF($U187="","",SUMPRODUCT(--(Lineups!$AC$46:$AC$83=$U187),Lineups!$W$46:$W$83) + SUMPRODUCT(--(Lineups!$AA$47:$AA$84="SP*"),--(Lineups!$AC$46:$AC$83=$U187),Lineups!$W$47:$W$84))</f>
        <v>0</v>
      </c>
      <c r="AI187" s="40"/>
      <c r="AJ187" s="5">
        <f t="shared" si="416"/>
        <v>0</v>
      </c>
      <c r="AK187" s="40"/>
    </row>
    <row r="188" ht="13.5" customHeight="1">
      <c r="A188" s="864">
        <f t="shared" si="407"/>
        <v>12</v>
      </c>
      <c r="B188" s="869" t="str">
        <f t="shared" ref="B188:C188" si="435">B119</f>
        <v>616</v>
      </c>
      <c r="C188" s="869" t="str">
        <f t="shared" si="435"/>
        <v>Bizzquick</v>
      </c>
      <c r="D188" s="864">
        <f>IF($B188="","",SUMPRODUCT(--(Lineups!$G$46:$G$83=$B188),--(Lineups!$B$46:$B$83=""),Lineups!$AW$46:$AW$83)+SUMPRODUCT(--(Lineups!$A$47:$A$84="SP*"),--(Lineups!$G$46:$G$83=$B188),--(Lineups!$B$46:$B$83=""),Lineups!$AW$47:$AW$84))</f>
        <v>0</v>
      </c>
      <c r="E188" s="40"/>
      <c r="F188" s="862">
        <f>IF($B188="","",SUMPRODUCT(--(Lineups!$G$46:$G$83=$B188),--(Lineups!$B$46:$B$83="X"),Lineups!$AW$46:$AW$83)+SUMPRODUCT(--(Lineups!$A$47:$A$84="SP*"),--(Lineups!$G$46:$G$83=$B188),--(Lineups!$B$46:$B$83="X"),Lineups!$AW$47:$AW$84))</f>
        <v>0</v>
      </c>
      <c r="G188" s="862">
        <f>IF($B188="","",SUMPRODUCT(--(Lineups!$K$46:$K$83=$B188),Lineups!$AW$46:$AW$83) + SUMPRODUCT(--(Lineups!$A$47:$A$84="SP*"),--(Lineups!$K$46:$K$83=$B188),Lineups!$AW$47:$AW$84))</f>
        <v>0</v>
      </c>
      <c r="H188" s="862">
        <f>IF($B188="","",SUMPRODUCT(--(Lineups!$O$46:$O$83=$B188),Lineups!$AW$46:$AW$83)+SUMPRODUCT(--(Lineups!$A$47:$A$84="SP*"),--(Lineups!$O$46:$O$83=$B188),Lineups!$AW$47:$AW$84))</f>
        <v>0</v>
      </c>
      <c r="I188" s="862">
        <f>IF($B188="","",SUMPRODUCT(--(Lineups!$S$46:$S$83=$B188),Lineups!$AW$46:$AW$83)+SUMPRODUCT(--(Lineups!$A$47:$A$84="SP*"),--(Lineups!$S$46:$S$83=$B188),Lineups!$AW$47:$AW$84))</f>
        <v>0</v>
      </c>
      <c r="J188" s="864">
        <f t="shared" si="409"/>
        <v>0</v>
      </c>
      <c r="K188" s="40"/>
      <c r="L188" s="864">
        <f t="shared" si="410"/>
        <v>0</v>
      </c>
      <c r="M188" s="40"/>
      <c r="N188" s="40"/>
      <c r="O188" s="864">
        <f>IF($B188="","",SUMPRODUCT(--(Lineups!$C$46:$C$83=$B188),Lineups!$AW$46:$AW$83) + SUMPRODUCT(--(Lineups!$A$47:$A$84="SP*"),--(Lineups!$C$46:$C$83=$B188),Lineups!$AW$47:$AW$84))</f>
        <v>0</v>
      </c>
      <c r="P188" s="40"/>
      <c r="Q188" s="864">
        <f t="shared" si="411"/>
        <v>0</v>
      </c>
      <c r="R188" s="40"/>
      <c r="S188" s="40"/>
      <c r="T188" s="864">
        <f t="shared" si="412"/>
        <v>12</v>
      </c>
      <c r="U188" s="869" t="str">
        <f t="shared" ref="U188:V188" si="436">U119</f>
        <v>55</v>
      </c>
      <c r="V188" s="869" t="str">
        <f t="shared" si="436"/>
        <v>Meg A. Bacon</v>
      </c>
      <c r="W188" s="864">
        <f>IF($U188="","",SUMPRODUCT(--(Lineups!$AG$46:$AG$83=$U188),--(Lineups!$AB$46:$AB$83=""),Lineups!$W$46:$W$83)+SUMPRODUCT(--(Lineups!$AA$47:$AA$84="SP*"),--(Lineups!$AG$46:$AG$83=$U188),--(Lineups!$AB$46:$AB$83=""),Lineups!$W$47:$W$84))</f>
        <v>0</v>
      </c>
      <c r="X188" s="40"/>
      <c r="Y188" s="862">
        <f>IF($U188="","",SUMPRODUCT(--(Lineups!$AG$46:$AG$83=$U188),--(Lineups!$AB$46:$AB$83="X"),Lineups!$W$46:$W$83)+SUMPRODUCT(--(Lineups!$AA$47:$AA$84="SP*"),--(Lineups!$AG$46:$AG$83=$U188),--(Lineups!$AB$46:$AB$83="X"),Lineups!$W$47:$W$84))</f>
        <v>0</v>
      </c>
      <c r="Z188" s="862">
        <f>IF(U188="","",SUMPRODUCT(--(Lineups!$AK$46:$AK$83=$U188),Lineups!$W$46:$W$83)+SUMPRODUCT(--(Lineups!$AA$47:$AA$84="SP*"),--(Lineups!$AK$46:$AK$83=$U188),Lineups!$W$47:$W$84))</f>
        <v>25</v>
      </c>
      <c r="AA188" s="862">
        <f>IF(U188="","",SUMPRODUCT(--(Lineups!$AO$46:$AO$83=$U188),Lineups!$W$46:$W$83)+SUMPRODUCT(--(Lineups!$AA$47:$AA$84="SP*"),--(Lineups!$AO$46:$AO$83=$U188),Lineups!$W$47:$W$84))</f>
        <v>41</v>
      </c>
      <c r="AB188" s="862">
        <f>IF(U188="","",SUMPRODUCT(--(Lineups!$AS$46:$AS$83=$U188),Lineups!$W$46:$W$83)+SUMPRODUCT(--(Lineups!$AA$47:$AA$84="SP*"),--(Lineups!$AS$46:$AS$83=$U188),Lineups!$W$47:$W$84))</f>
        <v>20</v>
      </c>
      <c r="AC188" s="864">
        <f t="shared" si="414"/>
        <v>86</v>
      </c>
      <c r="AD188" s="40"/>
      <c r="AE188" s="864">
        <f t="shared" si="415"/>
        <v>86</v>
      </c>
      <c r="AF188" s="40"/>
      <c r="AG188" s="40"/>
      <c r="AH188" s="864">
        <f>IF($U188="","",SUMPRODUCT(--(Lineups!$AC$46:$AC$83=$U188),Lineups!$W$46:$W$83) + SUMPRODUCT(--(Lineups!$AA$47:$AA$84="SP*"),--(Lineups!$AC$46:$AC$83=$U188),Lineups!$W$47:$W$84))</f>
        <v>0</v>
      </c>
      <c r="AI188" s="40"/>
      <c r="AJ188" s="864">
        <f t="shared" si="416"/>
        <v>86</v>
      </c>
      <c r="AK188" s="40"/>
    </row>
    <row r="189" ht="13.5" customHeight="1">
      <c r="A189" s="5">
        <f t="shared" si="407"/>
        <v>13</v>
      </c>
      <c r="B189" s="617" t="str">
        <f t="shared" ref="B189:C189" si="437">B120</f>
        <v>651</v>
      </c>
      <c r="C189" s="617" t="str">
        <f t="shared" si="437"/>
        <v>Chippa Tooth</v>
      </c>
      <c r="D189" s="5">
        <f>IF($B189="","",SUMPRODUCT(--(Lineups!$G$46:$G$83=$B189),--(Lineups!$B$46:$B$83=""),Lineups!$AW$46:$AW$83)+SUMPRODUCT(--(Lineups!$A$47:$A$84="SP*"),--(Lineups!$G$46:$G$83=$B189),--(Lineups!$B$46:$B$83=""),Lineups!$AW$47:$AW$84))</f>
        <v>0</v>
      </c>
      <c r="E189" s="40"/>
      <c r="F189" s="862">
        <f>IF($B189="","",SUMPRODUCT(--(Lineups!$G$46:$G$83=$B189),--(Lineups!$B$46:$B$83="X"),Lineups!$AW$46:$AW$83)+SUMPRODUCT(--(Lineups!$A$47:$A$84="SP*"),--(Lineups!$G$46:$G$83=$B189),--(Lineups!$B$46:$B$83="X"),Lineups!$AW$47:$AW$84))</f>
        <v>0</v>
      </c>
      <c r="G189" s="862">
        <f>IF($B189="","",SUMPRODUCT(--(Lineups!$K$46:$K$83=$B189),Lineups!$AW$46:$AW$83) + SUMPRODUCT(--(Lineups!$A$47:$A$84="SP*"),--(Lineups!$K$46:$K$83=$B189),Lineups!$AW$47:$AW$84))</f>
        <v>0</v>
      </c>
      <c r="H189" s="862">
        <f>IF($B189="","",SUMPRODUCT(--(Lineups!$O$46:$O$83=$B189),Lineups!$AW$46:$AW$83)+SUMPRODUCT(--(Lineups!$A$47:$A$84="SP*"),--(Lineups!$O$46:$O$83=$B189),Lineups!$AW$47:$AW$84))</f>
        <v>0</v>
      </c>
      <c r="I189" s="862">
        <f>IF($B189="","",SUMPRODUCT(--(Lineups!$S$46:$S$83=$B189),Lineups!$AW$46:$AW$83)+SUMPRODUCT(--(Lineups!$A$47:$A$84="SP*"),--(Lineups!$S$46:$S$83=$B189),Lineups!$AW$47:$AW$84))</f>
        <v>0</v>
      </c>
      <c r="J189" s="5">
        <f t="shared" si="409"/>
        <v>0</v>
      </c>
      <c r="K189" s="40"/>
      <c r="L189" s="5">
        <f t="shared" si="410"/>
        <v>0</v>
      </c>
      <c r="M189" s="40"/>
      <c r="N189" s="40"/>
      <c r="O189" s="5">
        <f>IF($B189="","",SUMPRODUCT(--(Lineups!$C$46:$C$83=$B189),Lineups!$AW$46:$AW$83) + SUMPRODUCT(--(Lineups!$A$47:$A$84="SP*"),--(Lineups!$C$46:$C$83=$B189),Lineups!$AW$47:$AW$84))</f>
        <v>2</v>
      </c>
      <c r="P189" s="40"/>
      <c r="Q189" s="5">
        <f t="shared" si="411"/>
        <v>2</v>
      </c>
      <c r="R189" s="40"/>
      <c r="S189" s="40"/>
      <c r="T189" s="5">
        <f t="shared" si="412"/>
        <v>13</v>
      </c>
      <c r="U189" s="617" t="str">
        <f t="shared" ref="U189:V189" si="438">U120</f>
        <v>62</v>
      </c>
      <c r="V189" s="617" t="str">
        <f t="shared" si="438"/>
        <v>Fracture Mechanics</v>
      </c>
      <c r="W189" s="5">
        <f>IF($U189="","",SUMPRODUCT(--(Lineups!$AG$46:$AG$83=$U189),--(Lineups!$AB$46:$AB$83=""),Lineups!$W$46:$W$83)+SUMPRODUCT(--(Lineups!$AA$47:$AA$84="SP*"),--(Lineups!$AG$46:$AG$83=$U189),--(Lineups!$AB$46:$AB$83=""),Lineups!$W$47:$W$84))</f>
        <v>38</v>
      </c>
      <c r="X189" s="40"/>
      <c r="Y189" s="862">
        <f>IF($U189="","",SUMPRODUCT(--(Lineups!$AG$46:$AG$83=$U189),--(Lineups!$AB$46:$AB$83="X"),Lineups!$W$46:$W$83)+SUMPRODUCT(--(Lineups!$AA$47:$AA$84="SP*"),--(Lineups!$AG$46:$AG$83=$U189),--(Lineups!$AB$46:$AB$83="X"),Lineups!$W$47:$W$84))</f>
        <v>0</v>
      </c>
      <c r="Z189" s="862">
        <f>IF(U189="","",SUMPRODUCT(--(Lineups!$AK$46:$AK$83=$U189),Lineups!$W$46:$W$83)+SUMPRODUCT(--(Lineups!$AA$47:$AA$84="SP*"),--(Lineups!$AK$46:$AK$83=$U189),Lineups!$W$47:$W$84))</f>
        <v>4</v>
      </c>
      <c r="AA189" s="862">
        <f>IF(U189="","",SUMPRODUCT(--(Lineups!$AO$46:$AO$83=$U189),Lineups!$W$46:$W$83)+SUMPRODUCT(--(Lineups!$AA$47:$AA$84="SP*"),--(Lineups!$AO$46:$AO$83=$U189),Lineups!$W$47:$W$84))</f>
        <v>0</v>
      </c>
      <c r="AB189" s="862">
        <f>IF(U189="","",SUMPRODUCT(--(Lineups!$AS$46:$AS$83=$U189),Lineups!$W$46:$W$83)+SUMPRODUCT(--(Lineups!$AA$47:$AA$84="SP*"),--(Lineups!$AS$46:$AS$83=$U189),Lineups!$W$47:$W$84))</f>
        <v>6</v>
      </c>
      <c r="AC189" s="5">
        <f t="shared" si="414"/>
        <v>10</v>
      </c>
      <c r="AD189" s="40"/>
      <c r="AE189" s="5">
        <f t="shared" si="415"/>
        <v>48</v>
      </c>
      <c r="AF189" s="40"/>
      <c r="AG189" s="40"/>
      <c r="AH189" s="5">
        <f>IF($U189="","",SUMPRODUCT(--(Lineups!$AC$46:$AC$83=$U189),Lineups!$W$46:$W$83) + SUMPRODUCT(--(Lineups!$AA$47:$AA$84="SP*"),--(Lineups!$AC$46:$AC$83=$U189),Lineups!$W$47:$W$84))</f>
        <v>6</v>
      </c>
      <c r="AI189" s="40"/>
      <c r="AJ189" s="5">
        <f t="shared" si="416"/>
        <v>54</v>
      </c>
      <c r="AK189" s="40"/>
    </row>
    <row r="190" ht="13.5" customHeight="1">
      <c r="A190" s="864">
        <f t="shared" si="407"/>
        <v>14</v>
      </c>
      <c r="B190" s="869" t="str">
        <f t="shared" ref="B190:C190" si="439">B121</f>
        <v>69</v>
      </c>
      <c r="C190" s="869" t="str">
        <f t="shared" si="439"/>
        <v>Amanda Lorian</v>
      </c>
      <c r="D190" s="864">
        <f>IF($B190="","",SUMPRODUCT(--(Lineups!$G$46:$G$83=$B190),--(Lineups!$B$46:$B$83=""),Lineups!$AW$46:$AW$83)+SUMPRODUCT(--(Lineups!$A$47:$A$84="SP*"),--(Lineups!$G$46:$G$83=$B190),--(Lineups!$B$46:$B$83=""),Lineups!$AW$47:$AW$84))</f>
        <v>0</v>
      </c>
      <c r="E190" s="40"/>
      <c r="F190" s="862">
        <f>IF($B190="","",SUMPRODUCT(--(Lineups!$G$46:$G$83=$B190),--(Lineups!$B$46:$B$83="X"),Lineups!$AW$46:$AW$83)+SUMPRODUCT(--(Lineups!$A$47:$A$84="SP*"),--(Lineups!$G$46:$G$83=$B190),--(Lineups!$B$46:$B$83="X"),Lineups!$AW$47:$AW$84))</f>
        <v>0</v>
      </c>
      <c r="G190" s="862">
        <f>IF($B190="","",SUMPRODUCT(--(Lineups!$K$46:$K$83=$B190),Lineups!$AW$46:$AW$83) + SUMPRODUCT(--(Lineups!$A$47:$A$84="SP*"),--(Lineups!$K$46:$K$83=$B190),Lineups!$AW$47:$AW$84))</f>
        <v>2</v>
      </c>
      <c r="H190" s="862">
        <f>IF($B190="","",SUMPRODUCT(--(Lineups!$O$46:$O$83=$B190),Lineups!$AW$46:$AW$83)+SUMPRODUCT(--(Lineups!$A$47:$A$84="SP*"),--(Lineups!$O$46:$O$83=$B190),Lineups!$AW$47:$AW$84))</f>
        <v>0</v>
      </c>
      <c r="I190" s="862">
        <f>IF($B190="","",SUMPRODUCT(--(Lineups!$S$46:$S$83=$B190),Lineups!$AW$46:$AW$83)+SUMPRODUCT(--(Lineups!$A$47:$A$84="SP*"),--(Lineups!$S$46:$S$83=$B190),Lineups!$AW$47:$AW$84))</f>
        <v>15</v>
      </c>
      <c r="J190" s="864">
        <f t="shared" si="409"/>
        <v>17</v>
      </c>
      <c r="K190" s="40"/>
      <c r="L190" s="864">
        <f t="shared" si="410"/>
        <v>17</v>
      </c>
      <c r="M190" s="40"/>
      <c r="N190" s="40"/>
      <c r="O190" s="864">
        <f>IF($B190="","",SUMPRODUCT(--(Lineups!$C$46:$C$83=$B190),Lineups!$AW$46:$AW$83) + SUMPRODUCT(--(Lineups!$A$47:$A$84="SP*"),--(Lineups!$C$46:$C$83=$B190),Lineups!$AW$47:$AW$84))</f>
        <v>0</v>
      </c>
      <c r="P190" s="40"/>
      <c r="Q190" s="864">
        <f t="shared" si="411"/>
        <v>17</v>
      </c>
      <c r="R190" s="40"/>
      <c r="S190" s="40"/>
      <c r="T190" s="864">
        <f t="shared" si="412"/>
        <v>14</v>
      </c>
      <c r="U190" s="869" t="str">
        <f t="shared" ref="U190:V190" si="440">U121</f>
        <v>66</v>
      </c>
      <c r="V190" s="869" t="str">
        <f t="shared" si="440"/>
        <v>Crush</v>
      </c>
      <c r="W190" s="864">
        <f>IF($U190="","",SUMPRODUCT(--(Lineups!$AG$46:$AG$83=$U190),--(Lineups!$AB$46:$AB$83=""),Lineups!$W$46:$W$83)+SUMPRODUCT(--(Lineups!$AA$47:$AA$84="SP*"),--(Lineups!$AG$46:$AG$83=$U190),--(Lineups!$AB$46:$AB$83=""),Lineups!$W$47:$W$84))</f>
        <v>4</v>
      </c>
      <c r="X190" s="40"/>
      <c r="Y190" s="862">
        <f>IF($U190="","",SUMPRODUCT(--(Lineups!$AG$46:$AG$83=$U190),--(Lineups!$AB$46:$AB$83="X"),Lineups!$W$46:$W$83)+SUMPRODUCT(--(Lineups!$AA$47:$AA$84="SP*"),--(Lineups!$AG$46:$AG$83=$U190),--(Lineups!$AB$46:$AB$83="X"),Lineups!$W$47:$W$84))</f>
        <v>0</v>
      </c>
      <c r="Z190" s="862">
        <f>IF(U190="","",SUMPRODUCT(--(Lineups!$AK$46:$AK$83=$U190),Lineups!$W$46:$W$83)+SUMPRODUCT(--(Lineups!$AA$47:$AA$84="SP*"),--(Lineups!$AK$46:$AK$83=$U190),Lineups!$W$47:$W$84))</f>
        <v>19</v>
      </c>
      <c r="AA190" s="862">
        <f>IF(U190="","",SUMPRODUCT(--(Lineups!$AO$46:$AO$83=$U190),Lineups!$W$46:$W$83)+SUMPRODUCT(--(Lineups!$AA$47:$AA$84="SP*"),--(Lineups!$AO$46:$AO$83=$U190),Lineups!$W$47:$W$84))</f>
        <v>12</v>
      </c>
      <c r="AB190" s="862">
        <f>IF(U190="","",SUMPRODUCT(--(Lineups!$AS$46:$AS$83=$U190),Lineups!$W$46:$W$83)+SUMPRODUCT(--(Lineups!$AA$47:$AA$84="SP*"),--(Lineups!$AS$46:$AS$83=$U190),Lineups!$W$47:$W$84))</f>
        <v>0</v>
      </c>
      <c r="AC190" s="864">
        <f t="shared" si="414"/>
        <v>31</v>
      </c>
      <c r="AD190" s="40"/>
      <c r="AE190" s="864">
        <f t="shared" si="415"/>
        <v>35</v>
      </c>
      <c r="AF190" s="40"/>
      <c r="AG190" s="40"/>
      <c r="AH190" s="864">
        <f>IF($U190="","",SUMPRODUCT(--(Lineups!$AC$46:$AC$83=$U190),Lineups!$W$46:$W$83) + SUMPRODUCT(--(Lineups!$AA$47:$AA$84="SP*"),--(Lineups!$AC$46:$AC$83=$U190),Lineups!$W$47:$W$84))</f>
        <v>0</v>
      </c>
      <c r="AI190" s="40"/>
      <c r="AJ190" s="864">
        <f t="shared" si="416"/>
        <v>35</v>
      </c>
      <c r="AK190" s="40"/>
    </row>
    <row r="191" ht="13.5" customHeight="1">
      <c r="A191" s="5">
        <f t="shared" si="407"/>
        <v>15</v>
      </c>
      <c r="B191" s="617" t="str">
        <f t="shared" ref="B191:C191" si="441">B122</f>
        <v>727</v>
      </c>
      <c r="C191" s="617" t="str">
        <f t="shared" si="441"/>
        <v>Hurtrude Stein</v>
      </c>
      <c r="D191" s="5">
        <f>IF($B191="","",SUMPRODUCT(--(Lineups!$G$46:$G$83=$B191),--(Lineups!$B$46:$B$83=""),Lineups!$AW$46:$AW$83)+SUMPRODUCT(--(Lineups!$A$47:$A$84="SP*"),--(Lineups!$G$46:$G$83=$B191),--(Lineups!$B$46:$B$83=""),Lineups!$AW$47:$AW$84))</f>
        <v>0</v>
      </c>
      <c r="E191" s="40"/>
      <c r="F191" s="862">
        <f>IF($B191="","",SUMPRODUCT(--(Lineups!$G$46:$G$83=$B191),--(Lineups!$B$46:$B$83="X"),Lineups!$AW$46:$AW$83)+SUMPRODUCT(--(Lineups!$A$47:$A$84="SP*"),--(Lineups!$G$46:$G$83=$B191),--(Lineups!$B$46:$B$83="X"),Lineups!$AW$47:$AW$84))</f>
        <v>0</v>
      </c>
      <c r="G191" s="862">
        <f>IF($B191="","",SUMPRODUCT(--(Lineups!$K$46:$K$83=$B191),Lineups!$AW$46:$AW$83) + SUMPRODUCT(--(Lineups!$A$47:$A$84="SP*"),--(Lineups!$K$46:$K$83=$B191),Lineups!$AW$47:$AW$84))</f>
        <v>0</v>
      </c>
      <c r="H191" s="862">
        <f>IF($B191="","",SUMPRODUCT(--(Lineups!$O$46:$O$83=$B191),Lineups!$AW$46:$AW$83)+SUMPRODUCT(--(Lineups!$A$47:$A$84="SP*"),--(Lineups!$O$46:$O$83=$B191),Lineups!$AW$47:$AW$84))</f>
        <v>0</v>
      </c>
      <c r="I191" s="862">
        <f>IF($B191="","",SUMPRODUCT(--(Lineups!$S$46:$S$83=$B191),Lineups!$AW$46:$AW$83)+SUMPRODUCT(--(Lineups!$A$47:$A$84="SP*"),--(Lineups!$S$46:$S$83=$B191),Lineups!$AW$47:$AW$84))</f>
        <v>0</v>
      </c>
      <c r="J191" s="5">
        <f t="shared" si="409"/>
        <v>0</v>
      </c>
      <c r="K191" s="40"/>
      <c r="L191" s="5">
        <f t="shared" si="410"/>
        <v>0</v>
      </c>
      <c r="M191" s="40"/>
      <c r="N191" s="40"/>
      <c r="O191" s="5">
        <f>IF($B191="","",SUMPRODUCT(--(Lineups!$C$46:$C$83=$B191),Lineups!$AW$46:$AW$83) + SUMPRODUCT(--(Lineups!$A$47:$A$84="SP*"),--(Lineups!$C$46:$C$83=$B191),Lineups!$AW$47:$AW$84))</f>
        <v>0</v>
      </c>
      <c r="P191" s="40"/>
      <c r="Q191" s="5">
        <f t="shared" si="411"/>
        <v>0</v>
      </c>
      <c r="R191" s="40"/>
      <c r="S191" s="40"/>
      <c r="T191" s="5">
        <f t="shared" si="412"/>
        <v>15</v>
      </c>
      <c r="U191" s="617" t="str">
        <f t="shared" ref="U191:V191" si="442">U122</f>
        <v>71</v>
      </c>
      <c r="V191" s="617" t="str">
        <f t="shared" si="442"/>
        <v>Fresh AF</v>
      </c>
      <c r="W191" s="5">
        <f>IF($U191="","",SUMPRODUCT(--(Lineups!$AG$46:$AG$83=$U191),--(Lineups!$AB$46:$AB$83=""),Lineups!$W$46:$W$83)+SUMPRODUCT(--(Lineups!$AA$47:$AA$84="SP*"),--(Lineups!$AG$46:$AG$83=$U191),--(Lineups!$AB$46:$AB$83=""),Lineups!$W$47:$W$84))</f>
        <v>0</v>
      </c>
      <c r="X191" s="40"/>
      <c r="Y191" s="862">
        <f>IF($U191="","",SUMPRODUCT(--(Lineups!$AG$46:$AG$83=$U191),--(Lineups!$AB$46:$AB$83="X"),Lineups!$W$46:$W$83)+SUMPRODUCT(--(Lineups!$AA$47:$AA$84="SP*"),--(Lineups!$AG$46:$AG$83=$U191),--(Lineups!$AB$46:$AB$83="X"),Lineups!$W$47:$W$84))</f>
        <v>0</v>
      </c>
      <c r="Z191" s="862">
        <f>IF(U191="","",SUMPRODUCT(--(Lineups!$AK$46:$AK$83=$U191),Lineups!$W$46:$W$83)+SUMPRODUCT(--(Lineups!$AA$47:$AA$84="SP*"),--(Lineups!$AK$46:$AK$83=$U191),Lineups!$W$47:$W$84))</f>
        <v>0</v>
      </c>
      <c r="AA191" s="862">
        <f>IF(U191="","",SUMPRODUCT(--(Lineups!$AO$46:$AO$83=$U191),Lineups!$W$46:$W$83)+SUMPRODUCT(--(Lineups!$AA$47:$AA$84="SP*"),--(Lineups!$AO$46:$AO$83=$U191),Lineups!$W$47:$W$84))</f>
        <v>0</v>
      </c>
      <c r="AB191" s="862">
        <f>IF(U191="","",SUMPRODUCT(--(Lineups!$AS$46:$AS$83=$U191),Lineups!$W$46:$W$83)+SUMPRODUCT(--(Lineups!$AA$47:$AA$84="SP*"),--(Lineups!$AS$46:$AS$83=$U191),Lineups!$W$47:$W$84))</f>
        <v>0</v>
      </c>
      <c r="AC191" s="5">
        <f t="shared" si="414"/>
        <v>0</v>
      </c>
      <c r="AD191" s="40"/>
      <c r="AE191" s="5">
        <f t="shared" si="415"/>
        <v>0</v>
      </c>
      <c r="AF191" s="40"/>
      <c r="AG191" s="40"/>
      <c r="AH191" s="5">
        <f>IF($U191="","",SUMPRODUCT(--(Lineups!$AC$46:$AC$83=$U191),Lineups!$W$46:$W$83) + SUMPRODUCT(--(Lineups!$AA$47:$AA$84="SP*"),--(Lineups!$AC$46:$AC$83=$U191),Lineups!$W$47:$W$84))</f>
        <v>0</v>
      </c>
      <c r="AI191" s="40"/>
      <c r="AJ191" s="5">
        <f t="shared" si="416"/>
        <v>0</v>
      </c>
      <c r="AK191" s="40"/>
    </row>
    <row r="192" ht="13.5" customHeight="1">
      <c r="A192" s="864">
        <f t="shared" si="407"/>
        <v>16</v>
      </c>
      <c r="B192" s="869" t="str">
        <f t="shared" ref="B192:C192" si="443">B123</f>
        <v>86</v>
      </c>
      <c r="C192" s="869" t="str">
        <f t="shared" si="443"/>
        <v>Whacks Poetic</v>
      </c>
      <c r="D192" s="864">
        <f>IF($B192="","",SUMPRODUCT(--(Lineups!$G$46:$G$83=$B192),--(Lineups!$B$46:$B$83=""),Lineups!$AW$46:$AW$83)+SUMPRODUCT(--(Lineups!$A$47:$A$84="SP*"),--(Lineups!$G$46:$G$83=$B192),--(Lineups!$B$46:$B$83=""),Lineups!$AW$47:$AW$84))</f>
        <v>0</v>
      </c>
      <c r="E192" s="40"/>
      <c r="F192" s="862">
        <f>IF($B192="","",SUMPRODUCT(--(Lineups!$G$46:$G$83=$B192),--(Lineups!$B$46:$B$83="X"),Lineups!$AW$46:$AW$83)+SUMPRODUCT(--(Lineups!$A$47:$A$84="SP*"),--(Lineups!$G$46:$G$83=$B192),--(Lineups!$B$46:$B$83="X"),Lineups!$AW$47:$AW$84))</f>
        <v>0</v>
      </c>
      <c r="G192" s="862">
        <f>IF($B192="","",SUMPRODUCT(--(Lineups!$K$46:$K$83=$B192),Lineups!$AW$46:$AW$83) + SUMPRODUCT(--(Lineups!$A$47:$A$84="SP*"),--(Lineups!$K$46:$K$83=$B192),Lineups!$AW$47:$AW$84))</f>
        <v>8</v>
      </c>
      <c r="H192" s="862">
        <f>IF($B192="","",SUMPRODUCT(--(Lineups!$O$46:$O$83=$B192),Lineups!$AW$46:$AW$83)+SUMPRODUCT(--(Lineups!$A$47:$A$84="SP*"),--(Lineups!$O$46:$O$83=$B192),Lineups!$AW$47:$AW$84))</f>
        <v>0</v>
      </c>
      <c r="I192" s="862">
        <f>IF($B192="","",SUMPRODUCT(--(Lineups!$S$46:$S$83=$B192),Lineups!$AW$46:$AW$83)+SUMPRODUCT(--(Lineups!$A$47:$A$84="SP*"),--(Lineups!$S$46:$S$83=$B192),Lineups!$AW$47:$AW$84))</f>
        <v>11</v>
      </c>
      <c r="J192" s="864">
        <f t="shared" si="409"/>
        <v>19</v>
      </c>
      <c r="K192" s="40"/>
      <c r="L192" s="864">
        <f t="shared" si="410"/>
        <v>19</v>
      </c>
      <c r="M192" s="40"/>
      <c r="N192" s="40"/>
      <c r="O192" s="864">
        <f>IF($B192="","",SUMPRODUCT(--(Lineups!$C$46:$C$83=$B192),Lineups!$AW$46:$AW$83) + SUMPRODUCT(--(Lineups!$A$47:$A$84="SP*"),--(Lineups!$C$46:$C$83=$B192),Lineups!$AW$47:$AW$84))</f>
        <v>0</v>
      </c>
      <c r="P192" s="40"/>
      <c r="Q192" s="864">
        <f t="shared" si="411"/>
        <v>19</v>
      </c>
      <c r="R192" s="40"/>
      <c r="S192" s="40"/>
      <c r="T192" s="864">
        <f t="shared" si="412"/>
        <v>16</v>
      </c>
      <c r="U192" s="869" t="str">
        <f t="shared" ref="U192:V192" si="444">U123</f>
        <v>713</v>
      </c>
      <c r="V192" s="869" t="str">
        <f t="shared" si="444"/>
        <v>Shrewd Folly</v>
      </c>
      <c r="W192" s="864">
        <f>IF($U192="","",SUMPRODUCT(--(Lineups!$AG$46:$AG$83=$U192),--(Lineups!$AB$46:$AB$83=""),Lineups!$W$46:$W$83)+SUMPRODUCT(--(Lineups!$AA$47:$AA$84="SP*"),--(Lineups!$AG$46:$AG$83=$U192),--(Lineups!$AB$46:$AB$83=""),Lineups!$W$47:$W$84))</f>
        <v>0</v>
      </c>
      <c r="X192" s="40"/>
      <c r="Y192" s="862">
        <f>IF($U192="","",SUMPRODUCT(--(Lineups!$AG$46:$AG$83=$U192),--(Lineups!$AB$46:$AB$83="X"),Lineups!$W$46:$W$83)+SUMPRODUCT(--(Lineups!$AA$47:$AA$84="SP*"),--(Lineups!$AG$46:$AG$83=$U192),--(Lineups!$AB$46:$AB$83="X"),Lineups!$W$47:$W$84))</f>
        <v>0</v>
      </c>
      <c r="Z192" s="862">
        <f>IF(U192="","",SUMPRODUCT(--(Lineups!$AK$46:$AK$83=$U192),Lineups!$W$46:$W$83)+SUMPRODUCT(--(Lineups!$AA$47:$AA$84="SP*"),--(Lineups!$AK$46:$AK$83=$U192),Lineups!$W$47:$W$84))</f>
        <v>12</v>
      </c>
      <c r="AA192" s="862">
        <f>IF(U192="","",SUMPRODUCT(--(Lineups!$AO$46:$AO$83=$U192),Lineups!$W$46:$W$83)+SUMPRODUCT(--(Lineups!$AA$47:$AA$84="SP*"),--(Lineups!$AO$46:$AO$83=$U192),Lineups!$W$47:$W$84))</f>
        <v>4</v>
      </c>
      <c r="AB192" s="862">
        <f>IF(U192="","",SUMPRODUCT(--(Lineups!$AS$46:$AS$83=$U192),Lineups!$W$46:$W$83)+SUMPRODUCT(--(Lineups!$AA$47:$AA$84="SP*"),--(Lineups!$AS$46:$AS$83=$U192),Lineups!$W$47:$W$84))</f>
        <v>0</v>
      </c>
      <c r="AC192" s="864">
        <f t="shared" si="414"/>
        <v>16</v>
      </c>
      <c r="AD192" s="40"/>
      <c r="AE192" s="864">
        <f t="shared" si="415"/>
        <v>16</v>
      </c>
      <c r="AF192" s="40"/>
      <c r="AG192" s="40"/>
      <c r="AH192" s="864">
        <f>IF($U192="","",SUMPRODUCT(--(Lineups!$AC$46:$AC$83=$U192),Lineups!$W$46:$W$83) + SUMPRODUCT(--(Lineups!$AA$47:$AA$84="SP*"),--(Lineups!$AC$46:$AC$83=$U192),Lineups!$W$47:$W$84))</f>
        <v>0</v>
      </c>
      <c r="AI192" s="40"/>
      <c r="AJ192" s="864">
        <f t="shared" si="416"/>
        <v>16</v>
      </c>
      <c r="AK192" s="40"/>
    </row>
    <row r="193" ht="13.5" customHeight="1">
      <c r="A193" s="5">
        <f t="shared" si="407"/>
        <v>17</v>
      </c>
      <c r="B193" s="617" t="str">
        <f t="shared" ref="B193:C193" si="445">B124</f>
        <v>89*</v>
      </c>
      <c r="C193" s="617" t="str">
        <f t="shared" si="445"/>
        <v>Fanny Smack</v>
      </c>
      <c r="D193" s="5">
        <f>IF($B193="","",SUMPRODUCT(--(Lineups!$G$46:$G$83=$B193),--(Lineups!$B$46:$B$83=""),Lineups!$AW$46:$AW$83)+SUMPRODUCT(--(Lineups!$A$47:$A$84="SP*"),--(Lineups!$G$46:$G$83=$B193),--(Lineups!$B$46:$B$83=""),Lineups!$AW$47:$AW$84))</f>
        <v>0</v>
      </c>
      <c r="E193" s="40"/>
      <c r="F193" s="862">
        <f>IF($B193="","",SUMPRODUCT(--(Lineups!$G$46:$G$83=$B193),--(Lineups!$B$46:$B$83="X"),Lineups!$AW$46:$AW$83)+SUMPRODUCT(--(Lineups!$A$47:$A$84="SP*"),--(Lineups!$G$46:$G$83=$B193),--(Lineups!$B$46:$B$83="X"),Lineups!$AW$47:$AW$84))</f>
        <v>0</v>
      </c>
      <c r="G193" s="862">
        <f>IF($B193="","",SUMPRODUCT(--(Lineups!$K$46:$K$83=$B193),Lineups!$AW$46:$AW$83) + SUMPRODUCT(--(Lineups!$A$47:$A$84="SP*"),--(Lineups!$K$46:$K$83=$B193),Lineups!$AW$47:$AW$84))</f>
        <v>0</v>
      </c>
      <c r="H193" s="862">
        <f>IF($B193="","",SUMPRODUCT(--(Lineups!$O$46:$O$83=$B193),Lineups!$AW$46:$AW$83)+SUMPRODUCT(--(Lineups!$A$47:$A$84="SP*"),--(Lineups!$O$46:$O$83=$B193),Lineups!$AW$47:$AW$84))</f>
        <v>0</v>
      </c>
      <c r="I193" s="862">
        <f>IF($B193="","",SUMPRODUCT(--(Lineups!$S$46:$S$83=$B193),Lineups!$AW$46:$AW$83)+SUMPRODUCT(--(Lineups!$A$47:$A$84="SP*"),--(Lineups!$S$46:$S$83=$B193),Lineups!$AW$47:$AW$84))</f>
        <v>0</v>
      </c>
      <c r="J193" s="5">
        <f t="shared" si="409"/>
        <v>0</v>
      </c>
      <c r="K193" s="40"/>
      <c r="L193" s="5">
        <f t="shared" si="410"/>
        <v>0</v>
      </c>
      <c r="M193" s="40"/>
      <c r="N193" s="40"/>
      <c r="O193" s="5">
        <f>IF($B193="","",SUMPRODUCT(--(Lineups!$C$46:$C$83=$B193),Lineups!$AW$46:$AW$83) + SUMPRODUCT(--(Lineups!$A$47:$A$84="SP*"),--(Lineups!$C$46:$C$83=$B193),Lineups!$AW$47:$AW$84))</f>
        <v>0</v>
      </c>
      <c r="P193" s="40"/>
      <c r="Q193" s="5">
        <f t="shared" si="411"/>
        <v>0</v>
      </c>
      <c r="R193" s="40"/>
      <c r="S193" s="40"/>
      <c r="T193" s="5">
        <f t="shared" si="412"/>
        <v>17</v>
      </c>
      <c r="U193" s="617" t="str">
        <f t="shared" ref="U193:V193" si="446">U124</f>
        <v>731</v>
      </c>
      <c r="V193" s="617" t="str">
        <f t="shared" si="446"/>
        <v>Hand Over Fist</v>
      </c>
      <c r="W193" s="5">
        <f>IF($U193="","",SUMPRODUCT(--(Lineups!$AG$46:$AG$83=$U193),--(Lineups!$AB$46:$AB$83=""),Lineups!$W$46:$W$83)+SUMPRODUCT(--(Lineups!$AA$47:$AA$84="SP*"),--(Lineups!$AG$46:$AG$83=$U193),--(Lineups!$AB$46:$AB$83=""),Lineups!$W$47:$W$84))</f>
        <v>0</v>
      </c>
      <c r="X193" s="40"/>
      <c r="Y193" s="862">
        <f>IF($U193="","",SUMPRODUCT(--(Lineups!$AG$46:$AG$83=$U193),--(Lineups!$AB$46:$AB$83="X"),Lineups!$W$46:$W$83)+SUMPRODUCT(--(Lineups!$AA$47:$AA$84="SP*"),--(Lineups!$AG$46:$AG$83=$U193),--(Lineups!$AB$46:$AB$83="X"),Lineups!$W$47:$W$84))</f>
        <v>0</v>
      </c>
      <c r="Z193" s="862">
        <f>IF(U193="","",SUMPRODUCT(--(Lineups!$AK$46:$AK$83=$U193),Lineups!$W$46:$W$83)+SUMPRODUCT(--(Lineups!$AA$47:$AA$84="SP*"),--(Lineups!$AK$46:$AK$83=$U193),Lineups!$W$47:$W$84))</f>
        <v>0</v>
      </c>
      <c r="AA193" s="862">
        <f>IF(U193="","",SUMPRODUCT(--(Lineups!$AO$46:$AO$83=$U193),Lineups!$W$46:$W$83)+SUMPRODUCT(--(Lineups!$AA$47:$AA$84="SP*"),--(Lineups!$AO$46:$AO$83=$U193),Lineups!$W$47:$W$84))</f>
        <v>0</v>
      </c>
      <c r="AB193" s="862">
        <f>IF(U193="","",SUMPRODUCT(--(Lineups!$AS$46:$AS$83=$U193),Lineups!$W$46:$W$83)+SUMPRODUCT(--(Lineups!$AA$47:$AA$84="SP*"),--(Lineups!$AS$46:$AS$83=$U193),Lineups!$W$47:$W$84))</f>
        <v>0</v>
      </c>
      <c r="AC193" s="5">
        <f t="shared" si="414"/>
        <v>0</v>
      </c>
      <c r="AD193" s="40"/>
      <c r="AE193" s="5">
        <f t="shared" si="415"/>
        <v>0</v>
      </c>
      <c r="AF193" s="40"/>
      <c r="AG193" s="40"/>
      <c r="AH193" s="5">
        <f>IF($U193="","",SUMPRODUCT(--(Lineups!$AC$46:$AC$83=$U193),Lineups!$W$46:$W$83) + SUMPRODUCT(--(Lineups!$AA$47:$AA$84="SP*"),--(Lineups!$AC$46:$AC$83=$U193),Lineups!$W$47:$W$84))</f>
        <v>42</v>
      </c>
      <c r="AI193" s="40"/>
      <c r="AJ193" s="5">
        <f t="shared" si="416"/>
        <v>42</v>
      </c>
      <c r="AK193" s="40"/>
    </row>
    <row r="194" ht="13.5" customHeight="1">
      <c r="A194" s="864">
        <f t="shared" si="407"/>
        <v>18</v>
      </c>
      <c r="B194" s="869" t="str">
        <f t="shared" ref="B194:C194" si="447">B125</f>
        <v>90*</v>
      </c>
      <c r="C194" s="869" t="str">
        <f t="shared" si="447"/>
        <v>Shadoux</v>
      </c>
      <c r="D194" s="864">
        <f>IF($B194="","",SUMPRODUCT(--(Lineups!$G$46:$G$83=$B194),--(Lineups!$B$46:$B$83=""),Lineups!$AW$46:$AW$83)+SUMPRODUCT(--(Lineups!$A$47:$A$84="SP*"),--(Lineups!$G$46:$G$83=$B194),--(Lineups!$B$46:$B$83=""),Lineups!$AW$47:$AW$84))</f>
        <v>0</v>
      </c>
      <c r="E194" s="40"/>
      <c r="F194" s="862">
        <f>IF($B194="","",SUMPRODUCT(--(Lineups!$G$46:$G$83=$B194),--(Lineups!$B$46:$B$83="X"),Lineups!$AW$46:$AW$83)+SUMPRODUCT(--(Lineups!$A$47:$A$84="SP*"),--(Lineups!$G$46:$G$83=$B194),--(Lineups!$B$46:$B$83="X"),Lineups!$AW$47:$AW$84))</f>
        <v>0</v>
      </c>
      <c r="G194" s="862">
        <f>IF($B194="","",SUMPRODUCT(--(Lineups!$K$46:$K$83=$B194),Lineups!$AW$46:$AW$83) + SUMPRODUCT(--(Lineups!$A$47:$A$84="SP*"),--(Lineups!$K$46:$K$83=$B194),Lineups!$AW$47:$AW$84))</f>
        <v>0</v>
      </c>
      <c r="H194" s="862">
        <f>IF($B194="","",SUMPRODUCT(--(Lineups!$O$46:$O$83=$B194),Lineups!$AW$46:$AW$83)+SUMPRODUCT(--(Lineups!$A$47:$A$84="SP*"),--(Lineups!$O$46:$O$83=$B194),Lineups!$AW$47:$AW$84))</f>
        <v>0</v>
      </c>
      <c r="I194" s="862">
        <f>IF($B194="","",SUMPRODUCT(--(Lineups!$S$46:$S$83=$B194),Lineups!$AW$46:$AW$83)+SUMPRODUCT(--(Lineups!$A$47:$A$84="SP*"),--(Lineups!$S$46:$S$83=$B194),Lineups!$AW$47:$AW$84))</f>
        <v>0</v>
      </c>
      <c r="J194" s="864">
        <f t="shared" si="409"/>
        <v>0</v>
      </c>
      <c r="K194" s="40"/>
      <c r="L194" s="864">
        <f t="shared" si="410"/>
        <v>0</v>
      </c>
      <c r="M194" s="40"/>
      <c r="N194" s="40"/>
      <c r="O194" s="864">
        <f>IF($B194="","",SUMPRODUCT(--(Lineups!$C$46:$C$83=$B194),Lineups!$AW$46:$AW$83) + SUMPRODUCT(--(Lineups!$A$47:$A$84="SP*"),--(Lineups!$C$46:$C$83=$B194),Lineups!$AW$47:$AW$84))</f>
        <v>0</v>
      </c>
      <c r="P194" s="40"/>
      <c r="Q194" s="864">
        <f t="shared" si="411"/>
        <v>0</v>
      </c>
      <c r="R194" s="40"/>
      <c r="S194" s="40"/>
      <c r="T194" s="864">
        <f t="shared" si="412"/>
        <v>18</v>
      </c>
      <c r="U194" s="869" t="str">
        <f t="shared" ref="U194:V194" si="448">U125</f>
        <v>74</v>
      </c>
      <c r="V194" s="869" t="str">
        <f t="shared" si="448"/>
        <v>Velociroller</v>
      </c>
      <c r="W194" s="864">
        <f>IF($U194="","",SUMPRODUCT(--(Lineups!$AG$46:$AG$83=$U194),--(Lineups!$AB$46:$AB$83=""),Lineups!$W$46:$W$83)+SUMPRODUCT(--(Lineups!$AA$47:$AA$84="SP*"),--(Lineups!$AG$46:$AG$83=$U194),--(Lineups!$AB$46:$AB$83=""),Lineups!$W$47:$W$84))</f>
        <v>0</v>
      </c>
      <c r="X194" s="40"/>
      <c r="Y194" s="862">
        <f>IF($U194="","",SUMPRODUCT(--(Lineups!$AG$46:$AG$83=$U194),--(Lineups!$AB$46:$AB$83="X"),Lineups!$W$46:$W$83)+SUMPRODUCT(--(Lineups!$AA$47:$AA$84="SP*"),--(Lineups!$AG$46:$AG$83=$U194),--(Lineups!$AB$46:$AB$83="X"),Lineups!$W$47:$W$84))</f>
        <v>0</v>
      </c>
      <c r="Z194" s="862">
        <f>IF(U194="","",SUMPRODUCT(--(Lineups!$AK$46:$AK$83=$U194),Lineups!$W$46:$W$83)+SUMPRODUCT(--(Lineups!$AA$47:$AA$84="SP*"),--(Lineups!$AK$46:$AK$83=$U194),Lineups!$W$47:$W$84))</f>
        <v>0</v>
      </c>
      <c r="AA194" s="862">
        <f>IF(U194="","",SUMPRODUCT(--(Lineups!$AO$46:$AO$83=$U194),Lineups!$W$46:$W$83)+SUMPRODUCT(--(Lineups!$AA$47:$AA$84="SP*"),--(Lineups!$AO$46:$AO$83=$U194),Lineups!$W$47:$W$84))</f>
        <v>0</v>
      </c>
      <c r="AB194" s="862">
        <f>IF(U194="","",SUMPRODUCT(--(Lineups!$AS$46:$AS$83=$U194),Lineups!$W$46:$W$83)+SUMPRODUCT(--(Lineups!$AA$47:$AA$84="SP*"),--(Lineups!$AS$46:$AS$83=$U194),Lineups!$W$47:$W$84))</f>
        <v>0</v>
      </c>
      <c r="AC194" s="864">
        <f t="shared" si="414"/>
        <v>0</v>
      </c>
      <c r="AD194" s="40"/>
      <c r="AE194" s="864">
        <f t="shared" si="415"/>
        <v>0</v>
      </c>
      <c r="AF194" s="40"/>
      <c r="AG194" s="40"/>
      <c r="AH194" s="864">
        <f>IF($U194="","",SUMPRODUCT(--(Lineups!$AC$46:$AC$83=$U194),Lineups!$W$46:$W$83) + SUMPRODUCT(--(Lineups!$AA$47:$AA$84="SP*"),--(Lineups!$AC$46:$AC$83=$U194),Lineups!$W$47:$W$84))</f>
        <v>0</v>
      </c>
      <c r="AI194" s="40"/>
      <c r="AJ194" s="864">
        <f t="shared" si="416"/>
        <v>0</v>
      </c>
      <c r="AK194" s="40"/>
    </row>
    <row r="195" ht="13.5" customHeight="1">
      <c r="A195" s="5">
        <f t="shared" si="407"/>
        <v>19</v>
      </c>
      <c r="B195" s="617" t="str">
        <f t="shared" ref="B195:C195" si="449">B126</f>
        <v>981</v>
      </c>
      <c r="C195" s="617" t="str">
        <f t="shared" si="449"/>
        <v>duggy</v>
      </c>
      <c r="D195" s="5">
        <f>IF($B195="","",SUMPRODUCT(--(Lineups!$G$46:$G$83=$B195),--(Lineups!$B$46:$B$83=""),Lineups!$AW$46:$AW$83)+SUMPRODUCT(--(Lineups!$A$47:$A$84="SP*"),--(Lineups!$G$46:$G$83=$B195),--(Lineups!$B$46:$B$83=""),Lineups!$AW$47:$AW$84))</f>
        <v>0</v>
      </c>
      <c r="E195" s="40"/>
      <c r="F195" s="862">
        <f>IF($B195="","",SUMPRODUCT(--(Lineups!$G$46:$G$83=$B195),--(Lineups!$B$46:$B$83="X"),Lineups!$AW$46:$AW$83)+SUMPRODUCT(--(Lineups!$A$47:$A$84="SP*"),--(Lineups!$G$46:$G$83=$B195),--(Lineups!$B$46:$B$83="X"),Lineups!$AW$47:$AW$84))</f>
        <v>0</v>
      </c>
      <c r="G195" s="862">
        <f>IF($B195="","",SUMPRODUCT(--(Lineups!$K$46:$K$83=$B195),Lineups!$AW$46:$AW$83) + SUMPRODUCT(--(Lineups!$A$47:$A$84="SP*"),--(Lineups!$K$46:$K$83=$B195),Lineups!$AW$47:$AW$84))</f>
        <v>0</v>
      </c>
      <c r="H195" s="862">
        <f>IF($B195="","",SUMPRODUCT(--(Lineups!$O$46:$O$83=$B195),Lineups!$AW$46:$AW$83)+SUMPRODUCT(--(Lineups!$A$47:$A$84="SP*"),--(Lineups!$O$46:$O$83=$B195),Lineups!$AW$47:$AW$84))</f>
        <v>8</v>
      </c>
      <c r="I195" s="862">
        <f>IF($B195="","",SUMPRODUCT(--(Lineups!$S$46:$S$83=$B195),Lineups!$AW$46:$AW$83)+SUMPRODUCT(--(Lineups!$A$47:$A$84="SP*"),--(Lineups!$S$46:$S$83=$B195),Lineups!$AW$47:$AW$84))</f>
        <v>0</v>
      </c>
      <c r="J195" s="5">
        <f t="shared" si="409"/>
        <v>8</v>
      </c>
      <c r="K195" s="40"/>
      <c r="L195" s="5">
        <f t="shared" si="410"/>
        <v>8</v>
      </c>
      <c r="M195" s="40"/>
      <c r="N195" s="40"/>
      <c r="O195" s="5">
        <f>IF($B195="","",SUMPRODUCT(--(Lineups!$C$46:$C$83=$B195),Lineups!$AW$46:$AW$83) + SUMPRODUCT(--(Lineups!$A$47:$A$84="SP*"),--(Lineups!$C$46:$C$83=$B195),Lineups!$AW$47:$AW$84))</f>
        <v>0</v>
      </c>
      <c r="P195" s="40"/>
      <c r="Q195" s="5">
        <f t="shared" si="411"/>
        <v>8</v>
      </c>
      <c r="R195" s="40"/>
      <c r="S195" s="40"/>
      <c r="T195" s="5">
        <f t="shared" si="412"/>
        <v>19</v>
      </c>
      <c r="U195" s="617" t="str">
        <f t="shared" ref="U195:V195" si="450">U126</f>
        <v>802</v>
      </c>
      <c r="V195" s="617" t="str">
        <f t="shared" si="450"/>
        <v>Jenny NoNo</v>
      </c>
      <c r="W195" s="5">
        <f>IF($U195="","",SUMPRODUCT(--(Lineups!$AG$46:$AG$83=$U195),--(Lineups!$AB$46:$AB$83=""),Lineups!$W$46:$W$83)+SUMPRODUCT(--(Lineups!$AA$47:$AA$84="SP*"),--(Lineups!$AG$46:$AG$83=$U195),--(Lineups!$AB$46:$AB$83=""),Lineups!$W$47:$W$84))</f>
        <v>0</v>
      </c>
      <c r="X195" s="40"/>
      <c r="Y195" s="862">
        <f>IF($U195="","",SUMPRODUCT(--(Lineups!$AG$46:$AG$83=$U195),--(Lineups!$AB$46:$AB$83="X"),Lineups!$W$46:$W$83)+SUMPRODUCT(--(Lineups!$AA$47:$AA$84="SP*"),--(Lineups!$AG$46:$AG$83=$U195),--(Lineups!$AB$46:$AB$83="X"),Lineups!$W$47:$W$84))</f>
        <v>0</v>
      </c>
      <c r="Z195" s="862">
        <f>IF(U195="","",SUMPRODUCT(--(Lineups!$AK$46:$AK$83=$U195),Lineups!$W$46:$W$83)+SUMPRODUCT(--(Lineups!$AA$47:$AA$84="SP*"),--(Lineups!$AK$46:$AK$83=$U195),Lineups!$W$47:$W$84))</f>
        <v>0</v>
      </c>
      <c r="AA195" s="862">
        <f>IF(U195="","",SUMPRODUCT(--(Lineups!$AO$46:$AO$83=$U195),Lineups!$W$46:$W$83)+SUMPRODUCT(--(Lineups!$AA$47:$AA$84="SP*"),--(Lineups!$AO$46:$AO$83=$U195),Lineups!$W$47:$W$84))</f>
        <v>6</v>
      </c>
      <c r="AB195" s="862">
        <f>IF(U195="","",SUMPRODUCT(--(Lineups!$AS$46:$AS$83=$U195),Lineups!$W$46:$W$83)+SUMPRODUCT(--(Lineups!$AA$47:$AA$84="SP*"),--(Lineups!$AS$46:$AS$83=$U195),Lineups!$W$47:$W$84))</f>
        <v>0</v>
      </c>
      <c r="AC195" s="5">
        <f t="shared" si="414"/>
        <v>6</v>
      </c>
      <c r="AD195" s="40"/>
      <c r="AE195" s="5">
        <f t="shared" si="415"/>
        <v>6</v>
      </c>
      <c r="AF195" s="40"/>
      <c r="AG195" s="40"/>
      <c r="AH195" s="5">
        <f>IF($U195="","",SUMPRODUCT(--(Lineups!$AC$46:$AC$83=$U195),Lineups!$W$46:$W$83) + SUMPRODUCT(--(Lineups!$AA$47:$AA$84="SP*"),--(Lineups!$AC$46:$AC$83=$U195),Lineups!$W$47:$W$84))</f>
        <v>22</v>
      </c>
      <c r="AI195" s="40"/>
      <c r="AJ195" s="5">
        <f t="shared" si="416"/>
        <v>28</v>
      </c>
      <c r="AK195" s="40"/>
    </row>
    <row r="196" ht="13.5" customHeight="1">
      <c r="A196" s="864">
        <f t="shared" si="407"/>
        <v>20</v>
      </c>
      <c r="B196" s="869" t="str">
        <f t="shared" ref="B196:C196" si="451">B127</f>
        <v>99</v>
      </c>
      <c r="C196" s="869" t="str">
        <f t="shared" si="451"/>
        <v>anne t. fascism</v>
      </c>
      <c r="D196" s="864">
        <f>IF($B196="","",SUMPRODUCT(--(Lineups!$G$46:$G$83=$B196),--(Lineups!$B$46:$B$83=""),Lineups!$AW$46:$AW$83)+SUMPRODUCT(--(Lineups!$A$47:$A$84="SP*"),--(Lineups!$G$46:$G$83=$B196),--(Lineups!$B$46:$B$83=""),Lineups!$AW$47:$AW$84))</f>
        <v>17</v>
      </c>
      <c r="E196" s="40"/>
      <c r="F196" s="862">
        <f>IF($B196="","",SUMPRODUCT(--(Lineups!$G$46:$G$83=$B196),--(Lineups!$B$46:$B$83="X"),Lineups!$AW$46:$AW$83)+SUMPRODUCT(--(Lineups!$A$47:$A$84="SP*"),--(Lineups!$G$46:$G$83=$B196),--(Lineups!$B$46:$B$83="X"),Lineups!$AW$47:$AW$84))</f>
        <v>0</v>
      </c>
      <c r="G196" s="862">
        <f>IF($B196="","",SUMPRODUCT(--(Lineups!$K$46:$K$83=$B196),Lineups!$AW$46:$AW$83) + SUMPRODUCT(--(Lineups!$A$47:$A$84="SP*"),--(Lineups!$K$46:$K$83=$B196),Lineups!$AW$47:$AW$84))</f>
        <v>0</v>
      </c>
      <c r="H196" s="862">
        <f>IF($B196="","",SUMPRODUCT(--(Lineups!$O$46:$O$83=$B196),Lineups!$AW$46:$AW$83)+SUMPRODUCT(--(Lineups!$A$47:$A$84="SP*"),--(Lineups!$O$46:$O$83=$B196),Lineups!$AW$47:$AW$84))</f>
        <v>0</v>
      </c>
      <c r="I196" s="862">
        <f>IF($B196="","",SUMPRODUCT(--(Lineups!$S$46:$S$83=$B196),Lineups!$AW$46:$AW$83)+SUMPRODUCT(--(Lineups!$A$47:$A$84="SP*"),--(Lineups!$S$46:$S$83=$B196),Lineups!$AW$47:$AW$84))</f>
        <v>0</v>
      </c>
      <c r="J196" s="864">
        <f t="shared" si="409"/>
        <v>0</v>
      </c>
      <c r="K196" s="40"/>
      <c r="L196" s="864">
        <f t="shared" si="410"/>
        <v>17</v>
      </c>
      <c r="M196" s="40"/>
      <c r="N196" s="40"/>
      <c r="O196" s="864">
        <f>IF($B196="","",SUMPRODUCT(--(Lineups!$C$46:$C$83=$B196),Lineups!$AW$46:$AW$83) + SUMPRODUCT(--(Lineups!$A$47:$A$84="SP*"),--(Lineups!$C$46:$C$83=$B196),Lineups!$AW$47:$AW$84))</f>
        <v>0</v>
      </c>
      <c r="P196" s="40"/>
      <c r="Q196" s="864">
        <f t="shared" si="411"/>
        <v>17</v>
      </c>
      <c r="R196" s="40"/>
      <c r="S196" s="40"/>
      <c r="T196" s="864">
        <f t="shared" si="412"/>
        <v>20</v>
      </c>
      <c r="U196" s="869" t="str">
        <f t="shared" ref="U196:V196" si="452">U127</f>
        <v>97</v>
      </c>
      <c r="V196" s="869" t="str">
        <f t="shared" si="452"/>
        <v>Smarty Plants</v>
      </c>
      <c r="W196" s="864">
        <f>IF($U196="","",SUMPRODUCT(--(Lineups!$AG$46:$AG$83=$U196),--(Lineups!$AB$46:$AB$83=""),Lineups!$W$46:$W$83)+SUMPRODUCT(--(Lineups!$AA$47:$AA$84="SP*"),--(Lineups!$AG$46:$AG$83=$U196),--(Lineups!$AB$46:$AB$83=""),Lineups!$W$47:$W$84))</f>
        <v>0</v>
      </c>
      <c r="X196" s="40"/>
      <c r="Y196" s="862">
        <f>IF($U196="","",SUMPRODUCT(--(Lineups!$AG$46:$AG$83=$U196),--(Lineups!$AB$46:$AB$83="X"),Lineups!$W$46:$W$83)+SUMPRODUCT(--(Lineups!$AA$47:$AA$84="SP*"),--(Lineups!$AG$46:$AG$83=$U196),--(Lineups!$AB$46:$AB$83="X"),Lineups!$W$47:$W$84))</f>
        <v>0</v>
      </c>
      <c r="Z196" s="862">
        <f>IF(U196="","",SUMPRODUCT(--(Lineups!$AK$46:$AK$83=$U196),Lineups!$W$46:$W$83)+SUMPRODUCT(--(Lineups!$AA$47:$AA$84="SP*"),--(Lineups!$AK$46:$AK$83=$U196),Lineups!$W$47:$W$84))</f>
        <v>0</v>
      </c>
      <c r="AA196" s="862">
        <f>IF(U196="","",SUMPRODUCT(--(Lineups!$AO$46:$AO$83=$U196),Lineups!$W$46:$W$83)+SUMPRODUCT(--(Lineups!$AA$47:$AA$84="SP*"),--(Lineups!$AO$46:$AO$83=$U196),Lineups!$W$47:$W$84))</f>
        <v>12</v>
      </c>
      <c r="AB196" s="862">
        <f>IF(U196="","",SUMPRODUCT(--(Lineups!$AS$46:$AS$83=$U196),Lineups!$W$46:$W$83)+SUMPRODUCT(--(Lineups!$AA$47:$AA$84="SP*"),--(Lineups!$AS$46:$AS$83=$U196),Lineups!$W$47:$W$84))</f>
        <v>27</v>
      </c>
      <c r="AC196" s="864">
        <f t="shared" si="414"/>
        <v>39</v>
      </c>
      <c r="AD196" s="40"/>
      <c r="AE196" s="864">
        <f t="shared" si="415"/>
        <v>39</v>
      </c>
      <c r="AF196" s="40"/>
      <c r="AG196" s="40"/>
      <c r="AH196" s="864">
        <f>IF($U196="","",SUMPRODUCT(--(Lineups!$AC$46:$AC$83=$U196),Lineups!$W$46:$W$83) + SUMPRODUCT(--(Lineups!$AA$47:$AA$84="SP*"),--(Lineups!$AC$46:$AC$83=$U196),Lineups!$W$47:$W$84))</f>
        <v>0</v>
      </c>
      <c r="AI196" s="40"/>
      <c r="AJ196" s="864">
        <f t="shared" si="416"/>
        <v>39</v>
      </c>
      <c r="AK196" s="40"/>
    </row>
    <row r="197" ht="13.5" customHeight="1">
      <c r="A197" s="5"/>
      <c r="B197" s="40"/>
      <c r="C197" s="40"/>
      <c r="D197" s="40"/>
      <c r="E197" s="40"/>
      <c r="F197" s="40"/>
      <c r="G197" s="40"/>
      <c r="H197" s="40"/>
      <c r="I197" s="40"/>
      <c r="J197" s="40"/>
      <c r="K197" s="40"/>
      <c r="L197" s="40"/>
      <c r="M197" s="40"/>
      <c r="N197" s="40"/>
      <c r="O197" s="40"/>
      <c r="P197" s="40"/>
      <c r="Q197" s="40"/>
      <c r="R197" s="40"/>
      <c r="S197" s="40"/>
      <c r="T197" s="5"/>
      <c r="U197" s="40"/>
      <c r="V197" s="40"/>
      <c r="W197" s="40"/>
      <c r="X197" s="40"/>
      <c r="Y197" s="40"/>
      <c r="Z197" s="40"/>
      <c r="AA197" s="40"/>
      <c r="AB197" s="40"/>
      <c r="AC197" s="40"/>
      <c r="AD197" s="40"/>
      <c r="AE197" s="40"/>
      <c r="AF197" s="40"/>
      <c r="AG197" s="40"/>
      <c r="AH197" s="40"/>
      <c r="AI197" s="40"/>
      <c r="AJ197" s="40"/>
      <c r="AK197" s="40"/>
    </row>
    <row r="198" ht="13.5" customHeight="1">
      <c r="A198" s="5"/>
      <c r="B198" s="40"/>
      <c r="C198" s="40"/>
      <c r="D198" s="40"/>
      <c r="E198" s="40"/>
      <c r="F198" s="40"/>
      <c r="G198" s="40"/>
      <c r="H198" s="40"/>
      <c r="I198" s="40"/>
      <c r="J198" s="40"/>
      <c r="K198" s="40"/>
      <c r="L198" s="40"/>
      <c r="M198" s="40"/>
      <c r="N198" s="40"/>
      <c r="O198" s="40"/>
      <c r="P198" s="40"/>
      <c r="Q198" s="40"/>
      <c r="R198" s="40"/>
      <c r="S198" s="40"/>
      <c r="T198" s="5"/>
      <c r="U198" s="40"/>
      <c r="V198" s="40"/>
      <c r="W198" s="40"/>
      <c r="X198" s="40"/>
      <c r="Y198" s="40"/>
      <c r="Z198" s="40"/>
      <c r="AA198" s="40"/>
      <c r="AB198" s="40"/>
      <c r="AC198" s="40"/>
      <c r="AD198" s="40"/>
      <c r="AE198" s="40"/>
      <c r="AF198" s="40"/>
      <c r="AG198" s="40"/>
      <c r="AH198" s="40"/>
      <c r="AI198" s="40"/>
      <c r="AJ198" s="40"/>
      <c r="AK198" s="40"/>
    </row>
    <row r="199" ht="13.5" customHeight="1">
      <c r="A199" s="5"/>
      <c r="B199" s="40"/>
      <c r="C199" s="40"/>
      <c r="D199" s="40"/>
      <c r="E199" s="40"/>
      <c r="F199" s="40"/>
      <c r="G199" s="40"/>
      <c r="H199" s="40"/>
      <c r="I199" s="40"/>
      <c r="J199" s="40"/>
      <c r="K199" s="40"/>
      <c r="L199" s="40"/>
      <c r="M199" s="40"/>
      <c r="N199" s="40"/>
      <c r="O199" s="40"/>
      <c r="P199" s="40"/>
      <c r="Q199" s="40"/>
      <c r="R199" s="40"/>
      <c r="S199" s="40"/>
      <c r="T199" s="5"/>
      <c r="U199" s="40"/>
      <c r="V199" s="40"/>
      <c r="W199" s="40"/>
      <c r="X199" s="40"/>
      <c r="Y199" s="40"/>
      <c r="Z199" s="40"/>
      <c r="AA199" s="40"/>
      <c r="AB199" s="40"/>
      <c r="AC199" s="40"/>
      <c r="AD199" s="40"/>
      <c r="AE199" s="40"/>
      <c r="AF199" s="40"/>
      <c r="AG199" s="40"/>
      <c r="AH199" s="40"/>
      <c r="AI199" s="40"/>
      <c r="AJ199" s="40"/>
      <c r="AK199" s="40"/>
    </row>
    <row r="200" ht="13.5" customHeight="1">
      <c r="A200" s="5"/>
      <c r="B200" s="40"/>
      <c r="C200" s="40"/>
      <c r="D200" s="40"/>
      <c r="E200" s="40"/>
      <c r="F200" s="40"/>
      <c r="G200" s="40"/>
      <c r="H200" s="40"/>
      <c r="I200" s="40"/>
      <c r="J200" s="40"/>
      <c r="K200" s="40"/>
      <c r="L200" s="40"/>
      <c r="M200" s="40"/>
      <c r="N200" s="40"/>
      <c r="O200" s="40"/>
      <c r="P200" s="40"/>
      <c r="Q200" s="40"/>
      <c r="R200" s="40"/>
      <c r="S200" s="40"/>
      <c r="T200" s="5"/>
      <c r="U200" s="40"/>
      <c r="V200" s="40"/>
      <c r="W200" s="40"/>
      <c r="X200" s="40"/>
      <c r="Y200" s="40"/>
      <c r="Z200" s="40"/>
      <c r="AA200" s="40"/>
      <c r="AB200" s="40"/>
      <c r="AC200" s="40"/>
      <c r="AD200" s="40"/>
      <c r="AE200" s="40"/>
      <c r="AF200" s="40"/>
      <c r="AG200" s="40"/>
      <c r="AH200" s="40"/>
      <c r="AI200" s="40"/>
      <c r="AJ200" s="40"/>
      <c r="AK200" s="40"/>
    </row>
    <row r="201" ht="13.5" customHeight="1">
      <c r="A201" s="5"/>
      <c r="B201" s="40"/>
      <c r="C201" s="40"/>
      <c r="D201" s="40"/>
      <c r="E201" s="40"/>
      <c r="F201" s="40"/>
      <c r="G201" s="40"/>
      <c r="H201" s="40"/>
      <c r="I201" s="40"/>
      <c r="J201" s="40"/>
      <c r="K201" s="40"/>
      <c r="L201" s="40"/>
      <c r="M201" s="40"/>
      <c r="N201" s="40"/>
      <c r="O201" s="40"/>
      <c r="P201" s="40"/>
      <c r="Q201" s="40"/>
      <c r="R201" s="40"/>
      <c r="S201" s="40"/>
      <c r="T201" s="5"/>
      <c r="U201" s="40"/>
      <c r="V201" s="40"/>
      <c r="W201" s="40"/>
      <c r="X201" s="40"/>
      <c r="Y201" s="40"/>
      <c r="Z201" s="40"/>
      <c r="AA201" s="40"/>
      <c r="AB201" s="40"/>
      <c r="AC201" s="40"/>
      <c r="AD201" s="40"/>
      <c r="AE201" s="40"/>
      <c r="AF201" s="40"/>
      <c r="AG201" s="40"/>
      <c r="AH201" s="40"/>
      <c r="AI201" s="40"/>
      <c r="AJ201" s="40"/>
      <c r="AK201" s="40"/>
    </row>
    <row r="202" ht="13.5" customHeight="1">
      <c r="A202" s="5"/>
      <c r="B202" s="40"/>
      <c r="C202" s="40"/>
      <c r="D202" s="40"/>
      <c r="E202" s="40"/>
      <c r="F202" s="40"/>
      <c r="G202" s="40"/>
      <c r="H202" s="40"/>
      <c r="I202" s="40"/>
      <c r="J202" s="40"/>
      <c r="K202" s="40"/>
      <c r="L202" s="40"/>
      <c r="M202" s="40"/>
      <c r="N202" s="40"/>
      <c r="O202" s="40"/>
      <c r="P202" s="40"/>
      <c r="Q202" s="40"/>
      <c r="R202" s="40"/>
      <c r="S202" s="40"/>
      <c r="T202" s="5"/>
      <c r="U202" s="40"/>
      <c r="V202" s="40"/>
      <c r="W202" s="40"/>
      <c r="X202" s="40"/>
      <c r="Y202" s="40"/>
      <c r="Z202" s="40"/>
      <c r="AA202" s="40"/>
      <c r="AB202" s="40"/>
      <c r="AC202" s="40"/>
      <c r="AD202" s="40"/>
      <c r="AE202" s="40"/>
      <c r="AF202" s="40"/>
      <c r="AG202" s="40"/>
      <c r="AH202" s="40"/>
      <c r="AI202" s="40"/>
      <c r="AJ202" s="40"/>
      <c r="AK202" s="40"/>
    </row>
    <row r="203" ht="13.5" customHeight="1">
      <c r="A203" s="5"/>
      <c r="B203" s="40"/>
      <c r="C203" s="40"/>
      <c r="D203" s="40"/>
      <c r="E203" s="40"/>
      <c r="F203" s="40"/>
      <c r="G203" s="40"/>
      <c r="H203" s="40"/>
      <c r="I203" s="40"/>
      <c r="J203" s="40"/>
      <c r="K203" s="40"/>
      <c r="L203" s="40"/>
      <c r="M203" s="40"/>
      <c r="N203" s="40"/>
      <c r="O203" s="40"/>
      <c r="P203" s="40"/>
      <c r="Q203" s="40"/>
      <c r="R203" s="40"/>
      <c r="S203" s="40"/>
      <c r="T203" s="5"/>
      <c r="U203" s="40"/>
      <c r="V203" s="40"/>
      <c r="W203" s="40"/>
      <c r="X203" s="40"/>
      <c r="Y203" s="40"/>
      <c r="Z203" s="40"/>
      <c r="AA203" s="40"/>
      <c r="AB203" s="40"/>
      <c r="AC203" s="40"/>
      <c r="AD203" s="40"/>
      <c r="AE203" s="40"/>
      <c r="AF203" s="40"/>
      <c r="AG203" s="40"/>
      <c r="AH203" s="40"/>
      <c r="AI203" s="40"/>
      <c r="AJ203" s="40"/>
      <c r="AK203" s="40"/>
    </row>
    <row r="204" ht="13.5" customHeight="1">
      <c r="A204" s="5"/>
      <c r="B204" s="40"/>
      <c r="C204" s="40"/>
      <c r="D204" s="40"/>
      <c r="E204" s="40"/>
      <c r="F204" s="40"/>
      <c r="G204" s="40"/>
      <c r="H204" s="40"/>
      <c r="I204" s="40"/>
      <c r="J204" s="40"/>
      <c r="K204" s="40"/>
      <c r="L204" s="40"/>
      <c r="M204" s="40"/>
      <c r="N204" s="40"/>
      <c r="O204" s="40"/>
      <c r="P204" s="40"/>
      <c r="Q204" s="40"/>
      <c r="R204" s="40"/>
      <c r="S204" s="40"/>
      <c r="T204" s="5"/>
      <c r="U204" s="40"/>
      <c r="V204" s="40"/>
      <c r="W204" s="40"/>
      <c r="X204" s="40"/>
      <c r="Y204" s="40"/>
      <c r="Z204" s="40"/>
      <c r="AA204" s="40"/>
      <c r="AB204" s="40"/>
      <c r="AC204" s="40"/>
      <c r="AD204" s="40"/>
      <c r="AE204" s="40"/>
      <c r="AF204" s="40"/>
      <c r="AG204" s="40"/>
      <c r="AH204" s="40"/>
      <c r="AI204" s="40"/>
      <c r="AJ204" s="40"/>
      <c r="AK204" s="40"/>
    </row>
    <row r="205" ht="13.5" customHeight="1">
      <c r="A205" s="5"/>
      <c r="B205" s="40"/>
      <c r="C205" s="40"/>
      <c r="D205" s="40"/>
      <c r="E205" s="40"/>
      <c r="F205" s="40"/>
      <c r="G205" s="40"/>
      <c r="H205" s="40"/>
      <c r="I205" s="40"/>
      <c r="J205" s="40"/>
      <c r="K205" s="40"/>
      <c r="L205" s="40"/>
      <c r="M205" s="40"/>
      <c r="N205" s="40"/>
      <c r="O205" s="40"/>
      <c r="P205" s="40"/>
      <c r="Q205" s="40"/>
      <c r="R205" s="40"/>
      <c r="S205" s="40"/>
      <c r="T205" s="5"/>
      <c r="U205" s="40"/>
      <c r="V205" s="40"/>
      <c r="W205" s="40"/>
      <c r="X205" s="40"/>
      <c r="Y205" s="40"/>
      <c r="Z205" s="40"/>
      <c r="AA205" s="40"/>
      <c r="AB205" s="40"/>
      <c r="AC205" s="40"/>
      <c r="AD205" s="40"/>
      <c r="AE205" s="40"/>
      <c r="AF205" s="40"/>
      <c r="AG205" s="40"/>
      <c r="AH205" s="40"/>
      <c r="AI205" s="40"/>
      <c r="AJ205" s="40"/>
      <c r="AK205" s="40"/>
    </row>
    <row r="206" ht="13.5" customHeight="1">
      <c r="A206" s="5"/>
      <c r="B206" s="40"/>
      <c r="C206" s="40"/>
      <c r="D206" s="40"/>
      <c r="E206" s="40"/>
      <c r="F206" s="40"/>
      <c r="G206" s="40"/>
      <c r="H206" s="40"/>
      <c r="I206" s="40"/>
      <c r="J206" s="40"/>
      <c r="K206" s="40"/>
      <c r="L206" s="40"/>
      <c r="M206" s="40"/>
      <c r="N206" s="40"/>
      <c r="O206" s="40"/>
      <c r="P206" s="40"/>
      <c r="Q206" s="40"/>
      <c r="R206" s="40"/>
      <c r="S206" s="40"/>
      <c r="T206" s="5"/>
      <c r="U206" s="40"/>
      <c r="V206" s="40"/>
      <c r="W206" s="40"/>
      <c r="X206" s="40"/>
      <c r="Y206" s="40"/>
      <c r="Z206" s="40"/>
      <c r="AA206" s="40"/>
      <c r="AB206" s="40"/>
      <c r="AC206" s="40"/>
      <c r="AD206" s="40"/>
      <c r="AE206" s="40"/>
      <c r="AF206" s="40"/>
      <c r="AG206" s="40"/>
      <c r="AH206" s="40"/>
      <c r="AI206" s="40"/>
      <c r="AJ206" s="40"/>
      <c r="AK206" s="40"/>
    </row>
    <row r="207" ht="13.5" customHeight="1">
      <c r="A207" s="5"/>
      <c r="B207" s="40"/>
      <c r="C207" s="40"/>
      <c r="D207" s="40"/>
      <c r="E207" s="40"/>
      <c r="F207" s="40"/>
      <c r="G207" s="40"/>
      <c r="H207" s="40"/>
      <c r="I207" s="40"/>
      <c r="J207" s="40"/>
      <c r="K207" s="40"/>
      <c r="L207" s="40"/>
      <c r="M207" s="40"/>
      <c r="N207" s="40"/>
      <c r="O207" s="40"/>
      <c r="P207" s="40"/>
      <c r="Q207" s="40"/>
      <c r="R207" s="40"/>
      <c r="S207" s="40"/>
      <c r="T207" s="5"/>
      <c r="U207" s="40"/>
      <c r="V207" s="40"/>
      <c r="W207" s="40"/>
      <c r="X207" s="40"/>
      <c r="Y207" s="40"/>
      <c r="Z207" s="40"/>
      <c r="AA207" s="40"/>
      <c r="AB207" s="40"/>
      <c r="AC207" s="40"/>
      <c r="AD207" s="40"/>
      <c r="AE207" s="40"/>
      <c r="AF207" s="40"/>
      <c r="AG207" s="40"/>
      <c r="AH207" s="40"/>
      <c r="AI207" s="40"/>
      <c r="AJ207" s="40"/>
      <c r="AK207" s="40"/>
    </row>
    <row r="208" ht="13.5" customHeight="1">
      <c r="A208" s="5"/>
      <c r="B208" s="40"/>
      <c r="C208" s="40"/>
      <c r="D208" s="40"/>
      <c r="E208" s="40"/>
      <c r="F208" s="40"/>
      <c r="G208" s="40"/>
      <c r="H208" s="40"/>
      <c r="I208" s="40"/>
      <c r="J208" s="40"/>
      <c r="K208" s="40"/>
      <c r="L208" s="40"/>
      <c r="M208" s="40"/>
      <c r="N208" s="40"/>
      <c r="O208" s="40"/>
      <c r="P208" s="40"/>
      <c r="Q208" s="40"/>
      <c r="R208" s="40"/>
      <c r="S208" s="40"/>
      <c r="T208" s="5"/>
      <c r="U208" s="40"/>
      <c r="V208" s="40"/>
      <c r="W208" s="40"/>
      <c r="X208" s="40"/>
      <c r="Y208" s="40"/>
      <c r="Z208" s="40"/>
      <c r="AA208" s="40"/>
      <c r="AB208" s="40"/>
      <c r="AC208" s="40"/>
      <c r="AD208" s="40"/>
      <c r="AE208" s="40"/>
      <c r="AF208" s="40"/>
      <c r="AG208" s="40"/>
      <c r="AH208" s="40"/>
      <c r="AI208" s="40"/>
      <c r="AJ208" s="40"/>
      <c r="AK208" s="40"/>
    </row>
    <row r="209" ht="13.5" customHeight="1">
      <c r="A209" s="5"/>
      <c r="B209" s="40"/>
      <c r="C209" s="40"/>
      <c r="D209" s="40"/>
      <c r="E209" s="40"/>
      <c r="F209" s="40"/>
      <c r="G209" s="40"/>
      <c r="H209" s="40"/>
      <c r="I209" s="40"/>
      <c r="J209" s="40"/>
      <c r="K209" s="40"/>
      <c r="L209" s="40"/>
      <c r="M209" s="40"/>
      <c r="N209" s="40"/>
      <c r="O209" s="40"/>
      <c r="P209" s="40"/>
      <c r="Q209" s="40"/>
      <c r="R209" s="40"/>
      <c r="S209" s="40"/>
      <c r="T209" s="5"/>
      <c r="U209" s="40"/>
      <c r="V209" s="40"/>
      <c r="W209" s="40"/>
      <c r="X209" s="40"/>
      <c r="Y209" s="40"/>
      <c r="Z209" s="40"/>
      <c r="AA209" s="40"/>
      <c r="AB209" s="40"/>
      <c r="AC209" s="40"/>
      <c r="AD209" s="40"/>
      <c r="AE209" s="40"/>
      <c r="AF209" s="40"/>
      <c r="AG209" s="40"/>
      <c r="AH209" s="40"/>
      <c r="AI209" s="40"/>
      <c r="AJ209" s="40"/>
      <c r="AK209" s="40"/>
    </row>
    <row r="210" ht="13.5" customHeight="1">
      <c r="A210" s="5"/>
      <c r="B210" s="40"/>
      <c r="C210" s="40"/>
      <c r="D210" s="40"/>
      <c r="E210" s="40"/>
      <c r="F210" s="40"/>
      <c r="G210" s="40"/>
      <c r="H210" s="40"/>
      <c r="I210" s="40"/>
      <c r="J210" s="40"/>
      <c r="K210" s="40"/>
      <c r="L210" s="40"/>
      <c r="M210" s="40"/>
      <c r="N210" s="40"/>
      <c r="O210" s="40"/>
      <c r="P210" s="40"/>
      <c r="Q210" s="40"/>
      <c r="R210" s="40"/>
      <c r="S210" s="40"/>
      <c r="T210" s="5"/>
      <c r="U210" s="40"/>
      <c r="V210" s="40"/>
      <c r="W210" s="40"/>
      <c r="X210" s="40"/>
      <c r="Y210" s="40"/>
      <c r="Z210" s="40"/>
      <c r="AA210" s="40"/>
      <c r="AB210" s="40"/>
      <c r="AC210" s="40"/>
      <c r="AD210" s="40"/>
      <c r="AE210" s="40"/>
      <c r="AF210" s="40"/>
      <c r="AG210" s="40"/>
      <c r="AH210" s="40"/>
      <c r="AI210" s="40"/>
      <c r="AJ210" s="40"/>
      <c r="AK210" s="40"/>
    </row>
    <row r="211" ht="13.5" customHeight="1">
      <c r="A211" s="5"/>
      <c r="B211" s="40"/>
      <c r="C211" s="40"/>
      <c r="D211" s="40"/>
      <c r="E211" s="40"/>
      <c r="F211" s="40"/>
      <c r="G211" s="40"/>
      <c r="H211" s="40"/>
      <c r="I211" s="40"/>
      <c r="J211" s="40"/>
      <c r="K211" s="40"/>
      <c r="L211" s="40"/>
      <c r="M211" s="40"/>
      <c r="N211" s="40"/>
      <c r="O211" s="40"/>
      <c r="P211" s="40"/>
      <c r="Q211" s="40"/>
      <c r="R211" s="40"/>
      <c r="S211" s="40"/>
      <c r="T211" s="5"/>
      <c r="U211" s="40"/>
      <c r="V211" s="40"/>
      <c r="W211" s="40"/>
      <c r="X211" s="40"/>
      <c r="Y211" s="40"/>
      <c r="Z211" s="40"/>
      <c r="AA211" s="40"/>
      <c r="AB211" s="40"/>
      <c r="AC211" s="40"/>
      <c r="AD211" s="40"/>
      <c r="AE211" s="40"/>
      <c r="AF211" s="40"/>
      <c r="AG211" s="40"/>
      <c r="AH211" s="40"/>
      <c r="AI211" s="40"/>
      <c r="AJ211" s="40"/>
      <c r="AK211" s="40"/>
    </row>
    <row r="212" ht="13.5" customHeight="1">
      <c r="A212" s="5"/>
      <c r="B212" s="40"/>
      <c r="C212" s="40"/>
      <c r="D212" s="40"/>
      <c r="E212" s="40"/>
      <c r="F212" s="40"/>
      <c r="G212" s="40"/>
      <c r="H212" s="40"/>
      <c r="I212" s="40"/>
      <c r="J212" s="40"/>
      <c r="K212" s="40"/>
      <c r="L212" s="40"/>
      <c r="M212" s="40"/>
      <c r="N212" s="40"/>
      <c r="O212" s="40"/>
      <c r="P212" s="40"/>
      <c r="Q212" s="40"/>
      <c r="R212" s="40"/>
      <c r="S212" s="40"/>
      <c r="T212" s="5"/>
      <c r="U212" s="40"/>
      <c r="V212" s="40"/>
      <c r="W212" s="40"/>
      <c r="X212" s="40"/>
      <c r="Y212" s="40"/>
      <c r="Z212" s="40"/>
      <c r="AA212" s="40"/>
      <c r="AB212" s="40"/>
      <c r="AC212" s="40"/>
      <c r="AD212" s="40"/>
      <c r="AE212" s="40"/>
      <c r="AF212" s="40"/>
      <c r="AG212" s="40"/>
      <c r="AH212" s="40"/>
      <c r="AI212" s="40"/>
      <c r="AJ212" s="40"/>
      <c r="AK212" s="40"/>
    </row>
    <row r="213" ht="13.5" customHeight="1">
      <c r="A213" s="5"/>
      <c r="B213" s="40"/>
      <c r="C213" s="40"/>
      <c r="D213" s="40"/>
      <c r="E213" s="40"/>
      <c r="F213" s="40"/>
      <c r="G213" s="40"/>
      <c r="H213" s="40"/>
      <c r="I213" s="40"/>
      <c r="J213" s="40"/>
      <c r="K213" s="40"/>
      <c r="L213" s="40"/>
      <c r="M213" s="40"/>
      <c r="N213" s="40"/>
      <c r="O213" s="40"/>
      <c r="P213" s="40"/>
      <c r="Q213" s="40"/>
      <c r="R213" s="40"/>
      <c r="S213" s="40"/>
      <c r="T213" s="5"/>
      <c r="U213" s="40"/>
      <c r="V213" s="40"/>
      <c r="W213" s="40"/>
      <c r="X213" s="40"/>
      <c r="Y213" s="40"/>
      <c r="Z213" s="40"/>
      <c r="AA213" s="40"/>
      <c r="AB213" s="40"/>
      <c r="AC213" s="40"/>
      <c r="AD213" s="40"/>
      <c r="AE213" s="40"/>
      <c r="AF213" s="40"/>
      <c r="AG213" s="40"/>
      <c r="AH213" s="40"/>
      <c r="AI213" s="40"/>
      <c r="AJ213" s="40"/>
      <c r="AK213" s="40"/>
    </row>
    <row r="214" ht="13.5" customHeight="1">
      <c r="A214" s="5"/>
      <c r="B214" s="40"/>
      <c r="C214" s="40"/>
      <c r="D214" s="40"/>
      <c r="E214" s="40"/>
      <c r="F214" s="40"/>
      <c r="G214" s="40"/>
      <c r="H214" s="40"/>
      <c r="I214" s="40"/>
      <c r="J214" s="40"/>
      <c r="K214" s="40"/>
      <c r="L214" s="40"/>
      <c r="M214" s="40"/>
      <c r="N214" s="40"/>
      <c r="O214" s="40"/>
      <c r="P214" s="40"/>
      <c r="Q214" s="40"/>
      <c r="R214" s="40"/>
      <c r="S214" s="40"/>
      <c r="T214" s="5"/>
      <c r="U214" s="40"/>
      <c r="V214" s="40"/>
      <c r="W214" s="40"/>
      <c r="X214" s="40"/>
      <c r="Y214" s="40"/>
      <c r="Z214" s="40"/>
      <c r="AA214" s="40"/>
      <c r="AB214" s="40"/>
      <c r="AC214" s="40"/>
      <c r="AD214" s="40"/>
      <c r="AE214" s="40"/>
      <c r="AF214" s="40"/>
      <c r="AG214" s="40"/>
      <c r="AH214" s="40"/>
      <c r="AI214" s="40"/>
      <c r="AJ214" s="40"/>
      <c r="AK214" s="40"/>
    </row>
    <row r="215" ht="13.5" customHeight="1">
      <c r="A215" s="5"/>
      <c r="B215" s="40"/>
      <c r="C215" s="40"/>
      <c r="D215" s="40"/>
      <c r="E215" s="40"/>
      <c r="F215" s="40"/>
      <c r="G215" s="40"/>
      <c r="H215" s="40"/>
      <c r="I215" s="40"/>
      <c r="J215" s="40"/>
      <c r="K215" s="40"/>
      <c r="L215" s="40"/>
      <c r="M215" s="40"/>
      <c r="N215" s="40"/>
      <c r="O215" s="40"/>
      <c r="P215" s="40"/>
      <c r="Q215" s="40"/>
      <c r="R215" s="40"/>
      <c r="S215" s="40"/>
      <c r="T215" s="5"/>
      <c r="U215" s="40"/>
      <c r="V215" s="40"/>
      <c r="W215" s="40"/>
      <c r="X215" s="40"/>
      <c r="Y215" s="40"/>
      <c r="Z215" s="40"/>
      <c r="AA215" s="40"/>
      <c r="AB215" s="40"/>
      <c r="AC215" s="40"/>
      <c r="AD215" s="40"/>
      <c r="AE215" s="40"/>
      <c r="AF215" s="40"/>
      <c r="AG215" s="40"/>
      <c r="AH215" s="40"/>
      <c r="AI215" s="40"/>
      <c r="AJ215" s="40"/>
      <c r="AK215" s="40"/>
    </row>
    <row r="216" ht="13.5" customHeight="1">
      <c r="A216" s="5"/>
      <c r="B216" s="40"/>
      <c r="C216" s="40"/>
      <c r="D216" s="40"/>
      <c r="E216" s="40"/>
      <c r="F216" s="40"/>
      <c r="G216" s="40"/>
      <c r="H216" s="40"/>
      <c r="I216" s="40"/>
      <c r="J216" s="40"/>
      <c r="K216" s="40"/>
      <c r="L216" s="40"/>
      <c r="M216" s="40"/>
      <c r="N216" s="40"/>
      <c r="O216" s="40"/>
      <c r="P216" s="40"/>
      <c r="Q216" s="40"/>
      <c r="R216" s="40"/>
      <c r="S216" s="40"/>
      <c r="T216" s="5"/>
      <c r="U216" s="40"/>
      <c r="V216" s="40"/>
      <c r="W216" s="40"/>
      <c r="X216" s="40"/>
      <c r="Y216" s="40"/>
      <c r="Z216" s="40"/>
      <c r="AA216" s="40"/>
      <c r="AB216" s="40"/>
      <c r="AC216" s="40"/>
      <c r="AD216" s="40"/>
      <c r="AE216" s="40"/>
      <c r="AF216" s="40"/>
      <c r="AG216" s="40"/>
      <c r="AH216" s="40"/>
      <c r="AI216" s="40"/>
      <c r="AJ216" s="40"/>
      <c r="AK216" s="40"/>
    </row>
    <row r="217" ht="13.5" customHeight="1">
      <c r="A217" s="5"/>
      <c r="B217" s="40"/>
      <c r="C217" s="40"/>
      <c r="D217" s="40"/>
      <c r="E217" s="40"/>
      <c r="F217" s="40"/>
      <c r="G217" s="40"/>
      <c r="H217" s="40"/>
      <c r="I217" s="40"/>
      <c r="J217" s="40"/>
      <c r="K217" s="40"/>
      <c r="L217" s="40"/>
      <c r="M217" s="40"/>
      <c r="N217" s="40"/>
      <c r="O217" s="40"/>
      <c r="P217" s="40"/>
      <c r="Q217" s="40"/>
      <c r="R217" s="40"/>
      <c r="S217" s="40"/>
      <c r="T217" s="5"/>
      <c r="U217" s="40"/>
      <c r="V217" s="40"/>
      <c r="W217" s="40"/>
      <c r="X217" s="40"/>
      <c r="Y217" s="40"/>
      <c r="Z217" s="40"/>
      <c r="AA217" s="40"/>
      <c r="AB217" s="40"/>
      <c r="AC217" s="40"/>
      <c r="AD217" s="40"/>
      <c r="AE217" s="40"/>
      <c r="AF217" s="40"/>
      <c r="AG217" s="40"/>
      <c r="AH217" s="40"/>
      <c r="AI217" s="40"/>
      <c r="AJ217" s="40"/>
      <c r="AK217" s="40"/>
    </row>
    <row r="218" ht="13.5" customHeight="1">
      <c r="A218" s="5"/>
      <c r="B218" s="40"/>
      <c r="C218" s="40"/>
      <c r="D218" s="40"/>
      <c r="E218" s="40"/>
      <c r="F218" s="40"/>
      <c r="G218" s="40"/>
      <c r="H218" s="40"/>
      <c r="I218" s="40"/>
      <c r="J218" s="40"/>
      <c r="K218" s="40"/>
      <c r="L218" s="40"/>
      <c r="M218" s="40"/>
      <c r="N218" s="40"/>
      <c r="O218" s="40"/>
      <c r="P218" s="40"/>
      <c r="Q218" s="40"/>
      <c r="R218" s="40"/>
      <c r="S218" s="40"/>
      <c r="T218" s="5"/>
      <c r="U218" s="40"/>
      <c r="V218" s="40"/>
      <c r="W218" s="40"/>
      <c r="X218" s="40"/>
      <c r="Y218" s="40"/>
      <c r="Z218" s="40"/>
      <c r="AA218" s="40"/>
      <c r="AB218" s="40"/>
      <c r="AC218" s="40"/>
      <c r="AD218" s="40"/>
      <c r="AE218" s="40"/>
      <c r="AF218" s="40"/>
      <c r="AG218" s="40"/>
      <c r="AH218" s="40"/>
      <c r="AI218" s="40"/>
      <c r="AJ218" s="40"/>
      <c r="AK218" s="40"/>
    </row>
    <row r="219" ht="13.5" customHeight="1">
      <c r="A219" s="5"/>
      <c r="B219" s="40"/>
      <c r="C219" s="40"/>
      <c r="D219" s="40"/>
      <c r="E219" s="40"/>
      <c r="F219" s="40"/>
      <c r="G219" s="40"/>
      <c r="H219" s="40"/>
      <c r="I219" s="40"/>
      <c r="J219" s="40"/>
      <c r="K219" s="40"/>
      <c r="L219" s="40"/>
      <c r="M219" s="40"/>
      <c r="N219" s="40"/>
      <c r="O219" s="40"/>
      <c r="P219" s="40"/>
      <c r="Q219" s="40"/>
      <c r="R219" s="40"/>
      <c r="S219" s="40"/>
      <c r="T219" s="5"/>
      <c r="U219" s="40"/>
      <c r="V219" s="40"/>
      <c r="W219" s="40"/>
      <c r="X219" s="40"/>
      <c r="Y219" s="40"/>
      <c r="Z219" s="40"/>
      <c r="AA219" s="40"/>
      <c r="AB219" s="40"/>
      <c r="AC219" s="40"/>
      <c r="AD219" s="40"/>
      <c r="AE219" s="40"/>
      <c r="AF219" s="40"/>
      <c r="AG219" s="40"/>
      <c r="AH219" s="40"/>
      <c r="AI219" s="40"/>
      <c r="AJ219" s="40"/>
      <c r="AK219" s="40"/>
    </row>
    <row r="220" ht="13.5" customHeight="1">
      <c r="A220" s="5"/>
      <c r="B220" s="40"/>
      <c r="C220" s="40"/>
      <c r="D220" s="40"/>
      <c r="E220" s="40"/>
      <c r="F220" s="40"/>
      <c r="G220" s="40"/>
      <c r="H220" s="40"/>
      <c r="I220" s="40"/>
      <c r="J220" s="40"/>
      <c r="K220" s="40"/>
      <c r="L220" s="40"/>
      <c r="M220" s="40"/>
      <c r="N220" s="40"/>
      <c r="O220" s="40"/>
      <c r="P220" s="40"/>
      <c r="Q220" s="40"/>
      <c r="R220" s="40"/>
      <c r="S220" s="40"/>
      <c r="T220" s="5"/>
      <c r="U220" s="40"/>
      <c r="V220" s="40"/>
      <c r="W220" s="40"/>
      <c r="X220" s="40"/>
      <c r="Y220" s="40"/>
      <c r="Z220" s="40"/>
      <c r="AA220" s="40"/>
      <c r="AB220" s="40"/>
      <c r="AC220" s="40"/>
      <c r="AD220" s="40"/>
      <c r="AE220" s="40"/>
      <c r="AF220" s="40"/>
      <c r="AG220" s="40"/>
      <c r="AH220" s="40"/>
      <c r="AI220" s="40"/>
      <c r="AJ220" s="40"/>
      <c r="AK220" s="40"/>
    </row>
    <row r="221" ht="13.5" customHeight="1">
      <c r="A221" s="5"/>
      <c r="B221" s="40"/>
      <c r="C221" s="40"/>
      <c r="D221" s="40"/>
      <c r="E221" s="40"/>
      <c r="F221" s="40"/>
      <c r="G221" s="40"/>
      <c r="H221" s="40"/>
      <c r="I221" s="40"/>
      <c r="J221" s="40"/>
      <c r="K221" s="40"/>
      <c r="L221" s="40"/>
      <c r="M221" s="40"/>
      <c r="N221" s="40"/>
      <c r="O221" s="40"/>
      <c r="P221" s="40"/>
      <c r="Q221" s="40"/>
      <c r="R221" s="40"/>
      <c r="S221" s="40"/>
      <c r="T221" s="5"/>
      <c r="U221" s="40"/>
      <c r="V221" s="40"/>
      <c r="W221" s="40"/>
      <c r="X221" s="40"/>
      <c r="Y221" s="40"/>
      <c r="Z221" s="40"/>
      <c r="AA221" s="40"/>
      <c r="AB221" s="40"/>
      <c r="AC221" s="40"/>
      <c r="AD221" s="40"/>
      <c r="AE221" s="40"/>
      <c r="AF221" s="40"/>
      <c r="AG221" s="40"/>
      <c r="AH221" s="40"/>
      <c r="AI221" s="40"/>
      <c r="AJ221" s="40"/>
      <c r="AK221" s="40"/>
    </row>
    <row r="222" ht="13.5" customHeight="1">
      <c r="A222" s="5"/>
      <c r="B222" s="40"/>
      <c r="C222" s="40"/>
      <c r="D222" s="40"/>
      <c r="E222" s="40"/>
      <c r="F222" s="40"/>
      <c r="G222" s="40"/>
      <c r="H222" s="40"/>
      <c r="I222" s="40"/>
      <c r="J222" s="40"/>
      <c r="K222" s="40"/>
      <c r="L222" s="40"/>
      <c r="M222" s="40"/>
      <c r="N222" s="40"/>
      <c r="O222" s="40"/>
      <c r="P222" s="40"/>
      <c r="Q222" s="40"/>
      <c r="R222" s="40"/>
      <c r="S222" s="40"/>
      <c r="T222" s="5"/>
      <c r="U222" s="40"/>
      <c r="V222" s="40"/>
      <c r="W222" s="40"/>
      <c r="X222" s="40"/>
      <c r="Y222" s="40"/>
      <c r="Z222" s="40"/>
      <c r="AA222" s="40"/>
      <c r="AB222" s="40"/>
      <c r="AC222" s="40"/>
      <c r="AD222" s="40"/>
      <c r="AE222" s="40"/>
      <c r="AF222" s="40"/>
      <c r="AG222" s="40"/>
      <c r="AH222" s="40"/>
      <c r="AI222" s="40"/>
      <c r="AJ222" s="40"/>
      <c r="AK222" s="40"/>
    </row>
    <row r="223" ht="13.5" customHeight="1">
      <c r="A223" s="5"/>
      <c r="B223" s="40"/>
      <c r="C223" s="40"/>
      <c r="D223" s="40"/>
      <c r="E223" s="40"/>
      <c r="F223" s="40"/>
      <c r="G223" s="40"/>
      <c r="H223" s="40"/>
      <c r="I223" s="40"/>
      <c r="J223" s="40"/>
      <c r="K223" s="40"/>
      <c r="L223" s="40"/>
      <c r="M223" s="40"/>
      <c r="N223" s="40"/>
      <c r="O223" s="40"/>
      <c r="P223" s="40"/>
      <c r="Q223" s="40"/>
      <c r="R223" s="40"/>
      <c r="S223" s="40"/>
      <c r="T223" s="5"/>
      <c r="U223" s="40"/>
      <c r="V223" s="40"/>
      <c r="W223" s="40"/>
      <c r="X223" s="40"/>
      <c r="Y223" s="40"/>
      <c r="Z223" s="40"/>
      <c r="AA223" s="40"/>
      <c r="AB223" s="40"/>
      <c r="AC223" s="40"/>
      <c r="AD223" s="40"/>
      <c r="AE223" s="40"/>
      <c r="AF223" s="40"/>
      <c r="AG223" s="40"/>
      <c r="AH223" s="40"/>
      <c r="AI223" s="40"/>
      <c r="AJ223" s="40"/>
      <c r="AK223" s="40"/>
    </row>
    <row r="224" ht="13.5" customHeight="1">
      <c r="A224" s="5"/>
      <c r="B224" s="40"/>
      <c r="C224" s="40"/>
      <c r="D224" s="40"/>
      <c r="E224" s="40"/>
      <c r="F224" s="40"/>
      <c r="G224" s="40"/>
      <c r="H224" s="40"/>
      <c r="I224" s="40"/>
      <c r="J224" s="40"/>
      <c r="K224" s="40"/>
      <c r="L224" s="40"/>
      <c r="M224" s="40"/>
      <c r="N224" s="40"/>
      <c r="O224" s="40"/>
      <c r="P224" s="40"/>
      <c r="Q224" s="40"/>
      <c r="R224" s="40"/>
      <c r="S224" s="40"/>
      <c r="T224" s="5"/>
      <c r="U224" s="40"/>
      <c r="V224" s="40"/>
      <c r="W224" s="40"/>
      <c r="X224" s="40"/>
      <c r="Y224" s="40"/>
      <c r="Z224" s="40"/>
      <c r="AA224" s="40"/>
      <c r="AB224" s="40"/>
      <c r="AC224" s="40"/>
      <c r="AD224" s="40"/>
      <c r="AE224" s="40"/>
      <c r="AF224" s="40"/>
      <c r="AG224" s="40"/>
      <c r="AH224" s="40"/>
      <c r="AI224" s="40"/>
      <c r="AJ224" s="40"/>
      <c r="AK224" s="40"/>
    </row>
    <row r="225" ht="13.5" customHeight="1">
      <c r="A225" s="5"/>
      <c r="B225" s="40"/>
      <c r="C225" s="40"/>
      <c r="D225" s="40"/>
      <c r="E225" s="40"/>
      <c r="F225" s="40"/>
      <c r="G225" s="40"/>
      <c r="H225" s="40"/>
      <c r="I225" s="40"/>
      <c r="J225" s="40"/>
      <c r="K225" s="40"/>
      <c r="L225" s="40"/>
      <c r="M225" s="40"/>
      <c r="N225" s="40"/>
      <c r="O225" s="40"/>
      <c r="P225" s="40"/>
      <c r="Q225" s="40"/>
      <c r="R225" s="40"/>
      <c r="S225" s="40"/>
      <c r="T225" s="5"/>
      <c r="U225" s="40"/>
      <c r="V225" s="40"/>
      <c r="W225" s="40"/>
      <c r="X225" s="40"/>
      <c r="Y225" s="40"/>
      <c r="Z225" s="40"/>
      <c r="AA225" s="40"/>
      <c r="AB225" s="40"/>
      <c r="AC225" s="40"/>
      <c r="AD225" s="40"/>
      <c r="AE225" s="40"/>
      <c r="AF225" s="40"/>
      <c r="AG225" s="40"/>
      <c r="AH225" s="40"/>
      <c r="AI225" s="40"/>
      <c r="AJ225" s="40"/>
      <c r="AK225" s="40"/>
    </row>
    <row r="226" ht="13.5" customHeight="1">
      <c r="A226" s="5"/>
      <c r="B226" s="40"/>
      <c r="C226" s="40"/>
      <c r="D226" s="40"/>
      <c r="E226" s="40"/>
      <c r="F226" s="40"/>
      <c r="G226" s="40"/>
      <c r="H226" s="40"/>
      <c r="I226" s="40"/>
      <c r="J226" s="40"/>
      <c r="K226" s="40"/>
      <c r="L226" s="40"/>
      <c r="M226" s="40"/>
      <c r="N226" s="40"/>
      <c r="O226" s="40"/>
      <c r="P226" s="40"/>
      <c r="Q226" s="40"/>
      <c r="R226" s="40"/>
      <c r="S226" s="40"/>
      <c r="T226" s="5"/>
      <c r="U226" s="40"/>
      <c r="V226" s="40"/>
      <c r="W226" s="40"/>
      <c r="X226" s="40"/>
      <c r="Y226" s="40"/>
      <c r="Z226" s="40"/>
      <c r="AA226" s="40"/>
      <c r="AB226" s="40"/>
      <c r="AC226" s="40"/>
      <c r="AD226" s="40"/>
      <c r="AE226" s="40"/>
      <c r="AF226" s="40"/>
      <c r="AG226" s="40"/>
      <c r="AH226" s="40"/>
      <c r="AI226" s="40"/>
      <c r="AJ226" s="40"/>
      <c r="AK226" s="40"/>
    </row>
    <row r="227" ht="13.5" customHeight="1">
      <c r="A227" s="5"/>
      <c r="B227" s="40"/>
      <c r="C227" s="40"/>
      <c r="D227" s="40"/>
      <c r="E227" s="40"/>
      <c r="F227" s="40"/>
      <c r="G227" s="40"/>
      <c r="H227" s="40"/>
      <c r="I227" s="40"/>
      <c r="J227" s="40"/>
      <c r="K227" s="40"/>
      <c r="L227" s="40"/>
      <c r="M227" s="40"/>
      <c r="N227" s="40"/>
      <c r="O227" s="40"/>
      <c r="P227" s="40"/>
      <c r="Q227" s="40"/>
      <c r="R227" s="40"/>
      <c r="S227" s="40"/>
      <c r="T227" s="5"/>
      <c r="U227" s="40"/>
      <c r="V227" s="40"/>
      <c r="W227" s="40"/>
      <c r="X227" s="40"/>
      <c r="Y227" s="40"/>
      <c r="Z227" s="40"/>
      <c r="AA227" s="40"/>
      <c r="AB227" s="40"/>
      <c r="AC227" s="40"/>
      <c r="AD227" s="40"/>
      <c r="AE227" s="40"/>
      <c r="AF227" s="40"/>
      <c r="AG227" s="40"/>
      <c r="AH227" s="40"/>
      <c r="AI227" s="40"/>
      <c r="AJ227" s="40"/>
      <c r="AK227" s="40"/>
    </row>
    <row r="228" ht="13.5" customHeight="1">
      <c r="A228" s="5"/>
      <c r="B228" s="40"/>
      <c r="C228" s="40"/>
      <c r="D228" s="40"/>
      <c r="E228" s="40"/>
      <c r="F228" s="40"/>
      <c r="G228" s="40"/>
      <c r="H228" s="40"/>
      <c r="I228" s="40"/>
      <c r="J228" s="40"/>
      <c r="K228" s="40"/>
      <c r="L228" s="40"/>
      <c r="M228" s="40"/>
      <c r="N228" s="40"/>
      <c r="O228" s="40"/>
      <c r="P228" s="40"/>
      <c r="Q228" s="40"/>
      <c r="R228" s="40"/>
      <c r="S228" s="40"/>
      <c r="T228" s="5"/>
      <c r="U228" s="40"/>
      <c r="V228" s="40"/>
      <c r="W228" s="40"/>
      <c r="X228" s="40"/>
      <c r="Y228" s="40"/>
      <c r="Z228" s="40"/>
      <c r="AA228" s="40"/>
      <c r="AB228" s="40"/>
      <c r="AC228" s="40"/>
      <c r="AD228" s="40"/>
      <c r="AE228" s="40"/>
      <c r="AF228" s="40"/>
      <c r="AG228" s="40"/>
      <c r="AH228" s="40"/>
      <c r="AI228" s="40"/>
      <c r="AJ228" s="40"/>
      <c r="AK228" s="40"/>
    </row>
    <row r="229" ht="13.5" customHeight="1">
      <c r="A229" s="5"/>
      <c r="B229" s="40"/>
      <c r="C229" s="40"/>
      <c r="D229" s="40"/>
      <c r="E229" s="40"/>
      <c r="F229" s="40"/>
      <c r="G229" s="40"/>
      <c r="H229" s="40"/>
      <c r="I229" s="40"/>
      <c r="J229" s="40"/>
      <c r="K229" s="40"/>
      <c r="L229" s="40"/>
      <c r="M229" s="40"/>
      <c r="N229" s="40"/>
      <c r="O229" s="40"/>
      <c r="P229" s="40"/>
      <c r="Q229" s="40"/>
      <c r="R229" s="40"/>
      <c r="S229" s="40"/>
      <c r="T229" s="5"/>
      <c r="U229" s="40"/>
      <c r="V229" s="40"/>
      <c r="W229" s="40"/>
      <c r="X229" s="40"/>
      <c r="Y229" s="40"/>
      <c r="Z229" s="40"/>
      <c r="AA229" s="40"/>
      <c r="AB229" s="40"/>
      <c r="AC229" s="40"/>
      <c r="AD229" s="40"/>
      <c r="AE229" s="40"/>
      <c r="AF229" s="40"/>
      <c r="AG229" s="40"/>
      <c r="AH229" s="40"/>
      <c r="AI229" s="40"/>
      <c r="AJ229" s="40"/>
      <c r="AK229" s="40"/>
    </row>
    <row r="230" ht="13.5" customHeight="1">
      <c r="A230" s="5"/>
      <c r="B230" s="40"/>
      <c r="C230" s="40"/>
      <c r="D230" s="40"/>
      <c r="E230" s="40"/>
      <c r="F230" s="40"/>
      <c r="G230" s="40"/>
      <c r="H230" s="40"/>
      <c r="I230" s="40"/>
      <c r="J230" s="40"/>
      <c r="K230" s="40"/>
      <c r="L230" s="40"/>
      <c r="M230" s="40"/>
      <c r="N230" s="40"/>
      <c r="O230" s="40"/>
      <c r="P230" s="40"/>
      <c r="Q230" s="40"/>
      <c r="R230" s="40"/>
      <c r="S230" s="40"/>
      <c r="T230" s="5"/>
      <c r="U230" s="40"/>
      <c r="V230" s="40"/>
      <c r="W230" s="40"/>
      <c r="X230" s="40"/>
      <c r="Y230" s="40"/>
      <c r="Z230" s="40"/>
      <c r="AA230" s="40"/>
      <c r="AB230" s="40"/>
      <c r="AC230" s="40"/>
      <c r="AD230" s="40"/>
      <c r="AE230" s="40"/>
      <c r="AF230" s="40"/>
      <c r="AG230" s="40"/>
      <c r="AH230" s="40"/>
      <c r="AI230" s="40"/>
      <c r="AJ230" s="40"/>
      <c r="AK230" s="40"/>
    </row>
    <row r="231" ht="13.5" customHeight="1">
      <c r="A231" s="5"/>
      <c r="B231" s="40"/>
      <c r="C231" s="40"/>
      <c r="D231" s="40"/>
      <c r="E231" s="40"/>
      <c r="F231" s="40"/>
      <c r="G231" s="40"/>
      <c r="H231" s="40"/>
      <c r="I231" s="40"/>
      <c r="J231" s="40"/>
      <c r="K231" s="40"/>
      <c r="L231" s="40"/>
      <c r="M231" s="40"/>
      <c r="N231" s="40"/>
      <c r="O231" s="40"/>
      <c r="P231" s="40"/>
      <c r="Q231" s="40"/>
      <c r="R231" s="40"/>
      <c r="S231" s="40"/>
      <c r="T231" s="5"/>
      <c r="U231" s="40"/>
      <c r="V231" s="40"/>
      <c r="W231" s="40"/>
      <c r="X231" s="40"/>
      <c r="Y231" s="40"/>
      <c r="Z231" s="40"/>
      <c r="AA231" s="40"/>
      <c r="AB231" s="40"/>
      <c r="AC231" s="40"/>
      <c r="AD231" s="40"/>
      <c r="AE231" s="40"/>
      <c r="AF231" s="40"/>
      <c r="AG231" s="40"/>
      <c r="AH231" s="40"/>
      <c r="AI231" s="40"/>
      <c r="AJ231" s="40"/>
      <c r="AK231" s="40"/>
    </row>
    <row r="232" ht="13.5" customHeight="1">
      <c r="A232" s="5"/>
      <c r="B232" s="40"/>
      <c r="C232" s="40"/>
      <c r="D232" s="40"/>
      <c r="E232" s="40"/>
      <c r="F232" s="40"/>
      <c r="G232" s="40"/>
      <c r="H232" s="40"/>
      <c r="I232" s="40"/>
      <c r="J232" s="40"/>
      <c r="K232" s="40"/>
      <c r="L232" s="40"/>
      <c r="M232" s="40"/>
      <c r="N232" s="40"/>
      <c r="O232" s="40"/>
      <c r="P232" s="40"/>
      <c r="Q232" s="40"/>
      <c r="R232" s="40"/>
      <c r="S232" s="40"/>
      <c r="T232" s="5"/>
      <c r="U232" s="40"/>
      <c r="V232" s="40"/>
      <c r="W232" s="40"/>
      <c r="X232" s="40"/>
      <c r="Y232" s="40"/>
      <c r="Z232" s="40"/>
      <c r="AA232" s="40"/>
      <c r="AB232" s="40"/>
      <c r="AC232" s="40"/>
      <c r="AD232" s="40"/>
      <c r="AE232" s="40"/>
      <c r="AF232" s="40"/>
      <c r="AG232" s="40"/>
      <c r="AH232" s="40"/>
      <c r="AI232" s="40"/>
      <c r="AJ232" s="40"/>
      <c r="AK232" s="40"/>
    </row>
    <row r="233" ht="13.5" customHeight="1">
      <c r="A233" s="5"/>
      <c r="B233" s="40"/>
      <c r="C233" s="40"/>
      <c r="D233" s="40"/>
      <c r="E233" s="40"/>
      <c r="F233" s="40"/>
      <c r="G233" s="40"/>
      <c r="H233" s="40"/>
      <c r="I233" s="40"/>
      <c r="J233" s="40"/>
      <c r="K233" s="40"/>
      <c r="L233" s="40"/>
      <c r="M233" s="40"/>
      <c r="N233" s="40"/>
      <c r="O233" s="40"/>
      <c r="P233" s="40"/>
      <c r="Q233" s="40"/>
      <c r="R233" s="40"/>
      <c r="S233" s="40"/>
      <c r="T233" s="5"/>
      <c r="U233" s="40"/>
      <c r="V233" s="40"/>
      <c r="W233" s="40"/>
      <c r="X233" s="40"/>
      <c r="Y233" s="40"/>
      <c r="Z233" s="40"/>
      <c r="AA233" s="40"/>
      <c r="AB233" s="40"/>
      <c r="AC233" s="40"/>
      <c r="AD233" s="40"/>
      <c r="AE233" s="40"/>
      <c r="AF233" s="40"/>
      <c r="AG233" s="40"/>
      <c r="AH233" s="40"/>
      <c r="AI233" s="40"/>
      <c r="AJ233" s="40"/>
      <c r="AK233" s="40"/>
    </row>
    <row r="234" ht="13.5" customHeight="1">
      <c r="A234" s="5"/>
      <c r="B234" s="40"/>
      <c r="C234" s="40"/>
      <c r="D234" s="40"/>
      <c r="E234" s="40"/>
      <c r="F234" s="40"/>
      <c r="G234" s="40"/>
      <c r="H234" s="40"/>
      <c r="I234" s="40"/>
      <c r="J234" s="40"/>
      <c r="K234" s="40"/>
      <c r="L234" s="40"/>
      <c r="M234" s="40"/>
      <c r="N234" s="40"/>
      <c r="O234" s="40"/>
      <c r="P234" s="40"/>
      <c r="Q234" s="40"/>
      <c r="R234" s="40"/>
      <c r="S234" s="40"/>
      <c r="T234" s="5"/>
      <c r="U234" s="40"/>
      <c r="V234" s="40"/>
      <c r="W234" s="40"/>
      <c r="X234" s="40"/>
      <c r="Y234" s="40"/>
      <c r="Z234" s="40"/>
      <c r="AA234" s="40"/>
      <c r="AB234" s="40"/>
      <c r="AC234" s="40"/>
      <c r="AD234" s="40"/>
      <c r="AE234" s="40"/>
      <c r="AF234" s="40"/>
      <c r="AG234" s="40"/>
      <c r="AH234" s="40"/>
      <c r="AI234" s="40"/>
      <c r="AJ234" s="40"/>
      <c r="AK234" s="40"/>
    </row>
    <row r="235" ht="13.5" customHeight="1">
      <c r="A235" s="5"/>
      <c r="B235" s="40"/>
      <c r="C235" s="40"/>
      <c r="D235" s="40"/>
      <c r="E235" s="40"/>
      <c r="F235" s="40"/>
      <c r="G235" s="40"/>
      <c r="H235" s="40"/>
      <c r="I235" s="40"/>
      <c r="J235" s="40"/>
      <c r="K235" s="40"/>
      <c r="L235" s="40"/>
      <c r="M235" s="40"/>
      <c r="N235" s="40"/>
      <c r="O235" s="40"/>
      <c r="P235" s="40"/>
      <c r="Q235" s="40"/>
      <c r="R235" s="40"/>
      <c r="S235" s="40"/>
      <c r="T235" s="5"/>
      <c r="U235" s="40"/>
      <c r="V235" s="40"/>
      <c r="W235" s="40"/>
      <c r="X235" s="40"/>
      <c r="Y235" s="40"/>
      <c r="Z235" s="40"/>
      <c r="AA235" s="40"/>
      <c r="AB235" s="40"/>
      <c r="AC235" s="40"/>
      <c r="AD235" s="40"/>
      <c r="AE235" s="40"/>
      <c r="AF235" s="40"/>
      <c r="AG235" s="40"/>
      <c r="AH235" s="40"/>
      <c r="AI235" s="40"/>
      <c r="AJ235" s="40"/>
      <c r="AK235" s="40"/>
    </row>
    <row r="236" ht="13.5" customHeight="1">
      <c r="A236" s="5"/>
      <c r="B236" s="40"/>
      <c r="C236" s="40"/>
      <c r="D236" s="40"/>
      <c r="E236" s="40"/>
      <c r="F236" s="40"/>
      <c r="G236" s="40"/>
      <c r="H236" s="40"/>
      <c r="I236" s="40"/>
      <c r="J236" s="40"/>
      <c r="K236" s="40"/>
      <c r="L236" s="40"/>
      <c r="M236" s="40"/>
      <c r="N236" s="40"/>
      <c r="O236" s="40"/>
      <c r="P236" s="40"/>
      <c r="Q236" s="40"/>
      <c r="R236" s="40"/>
      <c r="S236" s="40"/>
      <c r="T236" s="5"/>
      <c r="U236" s="40"/>
      <c r="V236" s="40"/>
      <c r="W236" s="40"/>
      <c r="X236" s="40"/>
      <c r="Y236" s="40"/>
      <c r="Z236" s="40"/>
      <c r="AA236" s="40"/>
      <c r="AB236" s="40"/>
      <c r="AC236" s="40"/>
      <c r="AD236" s="40"/>
      <c r="AE236" s="40"/>
      <c r="AF236" s="40"/>
      <c r="AG236" s="40"/>
      <c r="AH236" s="40"/>
      <c r="AI236" s="40"/>
      <c r="AJ236" s="40"/>
      <c r="AK236" s="40"/>
    </row>
    <row r="237" ht="13.5" customHeight="1">
      <c r="A237" s="5"/>
      <c r="B237" s="40"/>
      <c r="C237" s="40"/>
      <c r="D237" s="40"/>
      <c r="E237" s="40"/>
      <c r="F237" s="40"/>
      <c r="G237" s="40"/>
      <c r="H237" s="40"/>
      <c r="I237" s="40"/>
      <c r="J237" s="40"/>
      <c r="K237" s="40"/>
      <c r="L237" s="40"/>
      <c r="M237" s="40"/>
      <c r="N237" s="40"/>
      <c r="O237" s="40"/>
      <c r="P237" s="40"/>
      <c r="Q237" s="40"/>
      <c r="R237" s="40"/>
      <c r="S237" s="40"/>
      <c r="T237" s="5"/>
      <c r="U237" s="40"/>
      <c r="V237" s="40"/>
      <c r="W237" s="40"/>
      <c r="X237" s="40"/>
      <c r="Y237" s="40"/>
      <c r="Z237" s="40"/>
      <c r="AA237" s="40"/>
      <c r="AB237" s="40"/>
      <c r="AC237" s="40"/>
      <c r="AD237" s="40"/>
      <c r="AE237" s="40"/>
      <c r="AF237" s="40"/>
      <c r="AG237" s="40"/>
      <c r="AH237" s="40"/>
      <c r="AI237" s="40"/>
      <c r="AJ237" s="40"/>
      <c r="AK237" s="40"/>
    </row>
    <row r="238" ht="13.5" customHeight="1">
      <c r="A238" s="5"/>
      <c r="B238" s="40"/>
      <c r="C238" s="40"/>
      <c r="D238" s="40"/>
      <c r="E238" s="40"/>
      <c r="F238" s="40"/>
      <c r="G238" s="40"/>
      <c r="H238" s="40"/>
      <c r="I238" s="40"/>
      <c r="J238" s="40"/>
      <c r="K238" s="40"/>
      <c r="L238" s="40"/>
      <c r="M238" s="40"/>
      <c r="N238" s="40"/>
      <c r="O238" s="40"/>
      <c r="P238" s="40"/>
      <c r="Q238" s="40"/>
      <c r="R238" s="40"/>
      <c r="S238" s="40"/>
      <c r="T238" s="5"/>
      <c r="U238" s="40"/>
      <c r="V238" s="40"/>
      <c r="W238" s="40"/>
      <c r="X238" s="40"/>
      <c r="Y238" s="40"/>
      <c r="Z238" s="40"/>
      <c r="AA238" s="40"/>
      <c r="AB238" s="40"/>
      <c r="AC238" s="40"/>
      <c r="AD238" s="40"/>
      <c r="AE238" s="40"/>
      <c r="AF238" s="40"/>
      <c r="AG238" s="40"/>
      <c r="AH238" s="40"/>
      <c r="AI238" s="40"/>
      <c r="AJ238" s="40"/>
      <c r="AK238" s="40"/>
    </row>
    <row r="239" ht="13.5" customHeight="1">
      <c r="A239" s="5"/>
      <c r="B239" s="40"/>
      <c r="C239" s="40"/>
      <c r="D239" s="40"/>
      <c r="E239" s="40"/>
      <c r="F239" s="40"/>
      <c r="G239" s="40"/>
      <c r="H239" s="40"/>
      <c r="I239" s="40"/>
      <c r="J239" s="40"/>
      <c r="K239" s="40"/>
      <c r="L239" s="40"/>
      <c r="M239" s="40"/>
      <c r="N239" s="40"/>
      <c r="O239" s="40"/>
      <c r="P239" s="40"/>
      <c r="Q239" s="40"/>
      <c r="R239" s="40"/>
      <c r="S239" s="40"/>
      <c r="T239" s="5"/>
      <c r="U239" s="40"/>
      <c r="V239" s="40"/>
      <c r="W239" s="40"/>
      <c r="X239" s="40"/>
      <c r="Y239" s="40"/>
      <c r="Z239" s="40"/>
      <c r="AA239" s="40"/>
      <c r="AB239" s="40"/>
      <c r="AC239" s="40"/>
      <c r="AD239" s="40"/>
      <c r="AE239" s="40"/>
      <c r="AF239" s="40"/>
      <c r="AG239" s="40"/>
      <c r="AH239" s="40"/>
      <c r="AI239" s="40"/>
      <c r="AJ239" s="40"/>
      <c r="AK239" s="40"/>
    </row>
    <row r="240" ht="13.5" customHeight="1">
      <c r="A240" s="5"/>
      <c r="B240" s="40"/>
      <c r="C240" s="40"/>
      <c r="D240" s="40"/>
      <c r="E240" s="40"/>
      <c r="F240" s="40"/>
      <c r="G240" s="40"/>
      <c r="H240" s="40"/>
      <c r="I240" s="40"/>
      <c r="J240" s="40"/>
      <c r="K240" s="40"/>
      <c r="L240" s="40"/>
      <c r="M240" s="40"/>
      <c r="N240" s="40"/>
      <c r="O240" s="40"/>
      <c r="P240" s="40"/>
      <c r="Q240" s="40"/>
      <c r="R240" s="40"/>
      <c r="S240" s="40"/>
      <c r="T240" s="5"/>
      <c r="U240" s="40"/>
      <c r="V240" s="40"/>
      <c r="W240" s="40"/>
      <c r="X240" s="40"/>
      <c r="Y240" s="40"/>
      <c r="Z240" s="40"/>
      <c r="AA240" s="40"/>
      <c r="AB240" s="40"/>
      <c r="AC240" s="40"/>
      <c r="AD240" s="40"/>
      <c r="AE240" s="40"/>
      <c r="AF240" s="40"/>
      <c r="AG240" s="40"/>
      <c r="AH240" s="40"/>
      <c r="AI240" s="40"/>
      <c r="AJ240" s="40"/>
      <c r="AK240" s="40"/>
    </row>
    <row r="241" ht="13.5" customHeight="1">
      <c r="A241" s="5"/>
      <c r="B241" s="40"/>
      <c r="C241" s="40"/>
      <c r="D241" s="40"/>
      <c r="E241" s="40"/>
      <c r="F241" s="40"/>
      <c r="G241" s="40"/>
      <c r="H241" s="40"/>
      <c r="I241" s="40"/>
      <c r="J241" s="40"/>
      <c r="K241" s="40"/>
      <c r="L241" s="40"/>
      <c r="M241" s="40"/>
      <c r="N241" s="40"/>
      <c r="O241" s="40"/>
      <c r="P241" s="40"/>
      <c r="Q241" s="40"/>
      <c r="R241" s="40"/>
      <c r="S241" s="40"/>
      <c r="T241" s="5"/>
      <c r="U241" s="40"/>
      <c r="V241" s="40"/>
      <c r="W241" s="40"/>
      <c r="X241" s="40"/>
      <c r="Y241" s="40"/>
      <c r="Z241" s="40"/>
      <c r="AA241" s="40"/>
      <c r="AB241" s="40"/>
      <c r="AC241" s="40"/>
      <c r="AD241" s="40"/>
      <c r="AE241" s="40"/>
      <c r="AF241" s="40"/>
      <c r="AG241" s="40"/>
      <c r="AH241" s="40"/>
      <c r="AI241" s="40"/>
      <c r="AJ241" s="40"/>
      <c r="AK241" s="40"/>
    </row>
    <row r="242" ht="13.5" customHeight="1">
      <c r="A242" s="5"/>
      <c r="B242" s="40"/>
      <c r="C242" s="40"/>
      <c r="D242" s="40"/>
      <c r="E242" s="40"/>
      <c r="F242" s="40"/>
      <c r="G242" s="40"/>
      <c r="H242" s="40"/>
      <c r="I242" s="40"/>
      <c r="J242" s="40"/>
      <c r="K242" s="40"/>
      <c r="L242" s="40"/>
      <c r="M242" s="40"/>
      <c r="N242" s="40"/>
      <c r="O242" s="40"/>
      <c r="P242" s="40"/>
      <c r="Q242" s="40"/>
      <c r="R242" s="40"/>
      <c r="S242" s="40"/>
      <c r="T242" s="5"/>
      <c r="U242" s="40"/>
      <c r="V242" s="40"/>
      <c r="W242" s="40"/>
      <c r="X242" s="40"/>
      <c r="Y242" s="40"/>
      <c r="Z242" s="40"/>
      <c r="AA242" s="40"/>
      <c r="AB242" s="40"/>
      <c r="AC242" s="40"/>
      <c r="AD242" s="40"/>
      <c r="AE242" s="40"/>
      <c r="AF242" s="40"/>
      <c r="AG242" s="40"/>
      <c r="AH242" s="40"/>
      <c r="AI242" s="40"/>
      <c r="AJ242" s="40"/>
      <c r="AK242" s="40"/>
    </row>
    <row r="243" ht="13.5" customHeight="1">
      <c r="A243" s="5"/>
      <c r="B243" s="40"/>
      <c r="C243" s="40"/>
      <c r="D243" s="40"/>
      <c r="E243" s="40"/>
      <c r="F243" s="40"/>
      <c r="G243" s="40"/>
      <c r="H243" s="40"/>
      <c r="I243" s="40"/>
      <c r="J243" s="40"/>
      <c r="K243" s="40"/>
      <c r="L243" s="40"/>
      <c r="M243" s="40"/>
      <c r="N243" s="40"/>
      <c r="O243" s="40"/>
      <c r="P243" s="40"/>
      <c r="Q243" s="40"/>
      <c r="R243" s="40"/>
      <c r="S243" s="40"/>
      <c r="T243" s="5"/>
      <c r="U243" s="40"/>
      <c r="V243" s="40"/>
      <c r="W243" s="40"/>
      <c r="X243" s="40"/>
      <c r="Y243" s="40"/>
      <c r="Z243" s="40"/>
      <c r="AA243" s="40"/>
      <c r="AB243" s="40"/>
      <c r="AC243" s="40"/>
      <c r="AD243" s="40"/>
      <c r="AE243" s="40"/>
      <c r="AF243" s="40"/>
      <c r="AG243" s="40"/>
      <c r="AH243" s="40"/>
      <c r="AI243" s="40"/>
      <c r="AJ243" s="40"/>
      <c r="AK243" s="40"/>
    </row>
    <row r="244" ht="13.5" customHeight="1">
      <c r="A244" s="5"/>
      <c r="B244" s="40"/>
      <c r="C244" s="40"/>
      <c r="D244" s="40"/>
      <c r="E244" s="40"/>
      <c r="F244" s="40"/>
      <c r="G244" s="40"/>
      <c r="H244" s="40"/>
      <c r="I244" s="40"/>
      <c r="J244" s="40"/>
      <c r="K244" s="40"/>
      <c r="L244" s="40"/>
      <c r="M244" s="40"/>
      <c r="N244" s="40"/>
      <c r="O244" s="40"/>
      <c r="P244" s="40"/>
      <c r="Q244" s="40"/>
      <c r="R244" s="40"/>
      <c r="S244" s="40"/>
      <c r="T244" s="5"/>
      <c r="U244" s="40"/>
      <c r="V244" s="40"/>
      <c r="W244" s="40"/>
      <c r="X244" s="40"/>
      <c r="Y244" s="40"/>
      <c r="Z244" s="40"/>
      <c r="AA244" s="40"/>
      <c r="AB244" s="40"/>
      <c r="AC244" s="40"/>
      <c r="AD244" s="40"/>
      <c r="AE244" s="40"/>
      <c r="AF244" s="40"/>
      <c r="AG244" s="40"/>
      <c r="AH244" s="40"/>
      <c r="AI244" s="40"/>
      <c r="AJ244" s="40"/>
      <c r="AK244" s="40"/>
    </row>
    <row r="245" ht="13.5" customHeight="1">
      <c r="A245" s="5"/>
      <c r="B245" s="40"/>
      <c r="C245" s="40"/>
      <c r="D245" s="40"/>
      <c r="E245" s="40"/>
      <c r="F245" s="40"/>
      <c r="G245" s="40"/>
      <c r="H245" s="40"/>
      <c r="I245" s="40"/>
      <c r="J245" s="40"/>
      <c r="K245" s="40"/>
      <c r="L245" s="40"/>
      <c r="M245" s="40"/>
      <c r="N245" s="40"/>
      <c r="O245" s="40"/>
      <c r="P245" s="40"/>
      <c r="Q245" s="40"/>
      <c r="R245" s="40"/>
      <c r="S245" s="40"/>
      <c r="T245" s="5"/>
      <c r="U245" s="40"/>
      <c r="V245" s="40"/>
      <c r="W245" s="40"/>
      <c r="X245" s="40"/>
      <c r="Y245" s="40"/>
      <c r="Z245" s="40"/>
      <c r="AA245" s="40"/>
      <c r="AB245" s="40"/>
      <c r="AC245" s="40"/>
      <c r="AD245" s="40"/>
      <c r="AE245" s="40"/>
      <c r="AF245" s="40"/>
      <c r="AG245" s="40"/>
      <c r="AH245" s="40"/>
      <c r="AI245" s="40"/>
      <c r="AJ245" s="40"/>
      <c r="AK245" s="40"/>
    </row>
    <row r="246" ht="13.5" customHeight="1">
      <c r="A246" s="5"/>
      <c r="B246" s="40"/>
      <c r="C246" s="40"/>
      <c r="D246" s="40"/>
      <c r="E246" s="40"/>
      <c r="F246" s="40"/>
      <c r="G246" s="40"/>
      <c r="H246" s="40"/>
      <c r="I246" s="40"/>
      <c r="J246" s="40"/>
      <c r="K246" s="40"/>
      <c r="L246" s="40"/>
      <c r="M246" s="40"/>
      <c r="N246" s="40"/>
      <c r="O246" s="40"/>
      <c r="P246" s="40"/>
      <c r="Q246" s="40"/>
      <c r="R246" s="40"/>
      <c r="S246" s="40"/>
      <c r="T246" s="5"/>
      <c r="U246" s="40"/>
      <c r="V246" s="40"/>
      <c r="W246" s="40"/>
      <c r="X246" s="40"/>
      <c r="Y246" s="40"/>
      <c r="Z246" s="40"/>
      <c r="AA246" s="40"/>
      <c r="AB246" s="40"/>
      <c r="AC246" s="40"/>
      <c r="AD246" s="40"/>
      <c r="AE246" s="40"/>
      <c r="AF246" s="40"/>
      <c r="AG246" s="40"/>
      <c r="AH246" s="40"/>
      <c r="AI246" s="40"/>
      <c r="AJ246" s="40"/>
      <c r="AK246" s="40"/>
    </row>
    <row r="247" ht="13.5" customHeight="1">
      <c r="A247" s="5"/>
      <c r="B247" s="40"/>
      <c r="C247" s="40"/>
      <c r="D247" s="40"/>
      <c r="E247" s="40"/>
      <c r="F247" s="40"/>
      <c r="G247" s="40"/>
      <c r="H247" s="40"/>
      <c r="I247" s="40"/>
      <c r="J247" s="40"/>
      <c r="K247" s="40"/>
      <c r="L247" s="40"/>
      <c r="M247" s="40"/>
      <c r="N247" s="40"/>
      <c r="O247" s="40"/>
      <c r="P247" s="40"/>
      <c r="Q247" s="40"/>
      <c r="R247" s="40"/>
      <c r="S247" s="40"/>
      <c r="T247" s="5"/>
      <c r="U247" s="40"/>
      <c r="V247" s="40"/>
      <c r="W247" s="40"/>
      <c r="X247" s="40"/>
      <c r="Y247" s="40"/>
      <c r="Z247" s="40"/>
      <c r="AA247" s="40"/>
      <c r="AB247" s="40"/>
      <c r="AC247" s="40"/>
      <c r="AD247" s="40"/>
      <c r="AE247" s="40"/>
      <c r="AF247" s="40"/>
      <c r="AG247" s="40"/>
      <c r="AH247" s="40"/>
      <c r="AI247" s="40"/>
      <c r="AJ247" s="40"/>
      <c r="AK247" s="40"/>
    </row>
    <row r="248" ht="13.5" customHeight="1">
      <c r="A248" s="5"/>
      <c r="B248" s="40"/>
      <c r="C248" s="40"/>
      <c r="D248" s="40"/>
      <c r="E248" s="40"/>
      <c r="F248" s="40"/>
      <c r="G248" s="40"/>
      <c r="H248" s="40"/>
      <c r="I248" s="40"/>
      <c r="J248" s="40"/>
      <c r="K248" s="40"/>
      <c r="L248" s="40"/>
      <c r="M248" s="40"/>
      <c r="N248" s="40"/>
      <c r="O248" s="40"/>
      <c r="P248" s="40"/>
      <c r="Q248" s="40"/>
      <c r="R248" s="40"/>
      <c r="S248" s="40"/>
      <c r="T248" s="5"/>
      <c r="U248" s="40"/>
      <c r="V248" s="40"/>
      <c r="W248" s="40"/>
      <c r="X248" s="40"/>
      <c r="Y248" s="40"/>
      <c r="Z248" s="40"/>
      <c r="AA248" s="40"/>
      <c r="AB248" s="40"/>
      <c r="AC248" s="40"/>
      <c r="AD248" s="40"/>
      <c r="AE248" s="40"/>
      <c r="AF248" s="40"/>
      <c r="AG248" s="40"/>
      <c r="AH248" s="40"/>
      <c r="AI248" s="40"/>
      <c r="AJ248" s="40"/>
      <c r="AK248" s="40"/>
    </row>
    <row r="249" ht="13.5" customHeight="1">
      <c r="A249" s="5"/>
      <c r="B249" s="40"/>
      <c r="C249" s="40"/>
      <c r="D249" s="40"/>
      <c r="E249" s="40"/>
      <c r="F249" s="40"/>
      <c r="G249" s="40"/>
      <c r="H249" s="40"/>
      <c r="I249" s="40"/>
      <c r="J249" s="40"/>
      <c r="K249" s="40"/>
      <c r="L249" s="40"/>
      <c r="M249" s="40"/>
      <c r="N249" s="40"/>
      <c r="O249" s="40"/>
      <c r="P249" s="40"/>
      <c r="Q249" s="40"/>
      <c r="R249" s="40"/>
      <c r="S249" s="40"/>
      <c r="T249" s="5"/>
      <c r="U249" s="40"/>
      <c r="V249" s="40"/>
      <c r="W249" s="40"/>
      <c r="X249" s="40"/>
      <c r="Y249" s="40"/>
      <c r="Z249" s="40"/>
      <c r="AA249" s="40"/>
      <c r="AB249" s="40"/>
      <c r="AC249" s="40"/>
      <c r="AD249" s="40"/>
      <c r="AE249" s="40"/>
      <c r="AF249" s="40"/>
      <c r="AG249" s="40"/>
      <c r="AH249" s="40"/>
      <c r="AI249" s="40"/>
      <c r="AJ249" s="40"/>
      <c r="AK249" s="40"/>
    </row>
    <row r="250" ht="13.5" customHeight="1">
      <c r="A250" s="5"/>
      <c r="B250" s="40"/>
      <c r="C250" s="40"/>
      <c r="D250" s="40"/>
      <c r="E250" s="40"/>
      <c r="F250" s="40"/>
      <c r="G250" s="40"/>
      <c r="H250" s="40"/>
      <c r="I250" s="40"/>
      <c r="J250" s="40"/>
      <c r="K250" s="40"/>
      <c r="L250" s="40"/>
      <c r="M250" s="40"/>
      <c r="N250" s="40"/>
      <c r="O250" s="40"/>
      <c r="P250" s="40"/>
      <c r="Q250" s="40"/>
      <c r="R250" s="40"/>
      <c r="S250" s="40"/>
      <c r="T250" s="5"/>
      <c r="U250" s="40"/>
      <c r="V250" s="40"/>
      <c r="W250" s="40"/>
      <c r="X250" s="40"/>
      <c r="Y250" s="40"/>
      <c r="Z250" s="40"/>
      <c r="AA250" s="40"/>
      <c r="AB250" s="40"/>
      <c r="AC250" s="40"/>
      <c r="AD250" s="40"/>
      <c r="AE250" s="40"/>
      <c r="AF250" s="40"/>
      <c r="AG250" s="40"/>
      <c r="AH250" s="40"/>
      <c r="AI250" s="40"/>
      <c r="AJ250" s="40"/>
      <c r="AK250" s="40"/>
    </row>
    <row r="251" ht="13.5" customHeight="1">
      <c r="A251" s="5"/>
      <c r="B251" s="40"/>
      <c r="C251" s="40"/>
      <c r="D251" s="40"/>
      <c r="E251" s="40"/>
      <c r="F251" s="40"/>
      <c r="G251" s="40"/>
      <c r="H251" s="40"/>
      <c r="I251" s="40"/>
      <c r="J251" s="40"/>
      <c r="K251" s="40"/>
      <c r="L251" s="40"/>
      <c r="M251" s="40"/>
      <c r="N251" s="40"/>
      <c r="O251" s="40"/>
      <c r="P251" s="40"/>
      <c r="Q251" s="40"/>
      <c r="R251" s="40"/>
      <c r="S251" s="40"/>
      <c r="T251" s="5"/>
      <c r="U251" s="40"/>
      <c r="V251" s="40"/>
      <c r="W251" s="40"/>
      <c r="X251" s="40"/>
      <c r="Y251" s="40"/>
      <c r="Z251" s="40"/>
      <c r="AA251" s="40"/>
      <c r="AB251" s="40"/>
      <c r="AC251" s="40"/>
      <c r="AD251" s="40"/>
      <c r="AE251" s="40"/>
      <c r="AF251" s="40"/>
      <c r="AG251" s="40"/>
      <c r="AH251" s="40"/>
      <c r="AI251" s="40"/>
      <c r="AJ251" s="40"/>
      <c r="AK251" s="40"/>
    </row>
    <row r="252" ht="13.5" customHeight="1">
      <c r="A252" s="5"/>
      <c r="B252" s="40"/>
      <c r="C252" s="40"/>
      <c r="D252" s="40"/>
      <c r="E252" s="40"/>
      <c r="F252" s="40"/>
      <c r="G252" s="40"/>
      <c r="H252" s="40"/>
      <c r="I252" s="40"/>
      <c r="J252" s="40"/>
      <c r="K252" s="40"/>
      <c r="L252" s="40"/>
      <c r="M252" s="40"/>
      <c r="N252" s="40"/>
      <c r="O252" s="40"/>
      <c r="P252" s="40"/>
      <c r="Q252" s="40"/>
      <c r="R252" s="40"/>
      <c r="S252" s="40"/>
      <c r="T252" s="5"/>
      <c r="U252" s="40"/>
      <c r="V252" s="40"/>
      <c r="W252" s="40"/>
      <c r="X252" s="40"/>
      <c r="Y252" s="40"/>
      <c r="Z252" s="40"/>
      <c r="AA252" s="40"/>
      <c r="AB252" s="40"/>
      <c r="AC252" s="40"/>
      <c r="AD252" s="40"/>
      <c r="AE252" s="40"/>
      <c r="AF252" s="40"/>
      <c r="AG252" s="40"/>
      <c r="AH252" s="40"/>
      <c r="AI252" s="40"/>
      <c r="AJ252" s="40"/>
      <c r="AK252" s="40"/>
    </row>
    <row r="253" ht="13.5" customHeight="1">
      <c r="A253" s="5"/>
      <c r="B253" s="40"/>
      <c r="C253" s="40"/>
      <c r="D253" s="40"/>
      <c r="E253" s="40"/>
      <c r="F253" s="40"/>
      <c r="G253" s="40"/>
      <c r="H253" s="40"/>
      <c r="I253" s="40"/>
      <c r="J253" s="40"/>
      <c r="K253" s="40"/>
      <c r="L253" s="40"/>
      <c r="M253" s="40"/>
      <c r="N253" s="40"/>
      <c r="O253" s="40"/>
      <c r="P253" s="40"/>
      <c r="Q253" s="40"/>
      <c r="R253" s="40"/>
      <c r="S253" s="40"/>
      <c r="T253" s="5"/>
      <c r="U253" s="40"/>
      <c r="V253" s="40"/>
      <c r="W253" s="40"/>
      <c r="X253" s="40"/>
      <c r="Y253" s="40"/>
      <c r="Z253" s="40"/>
      <c r="AA253" s="40"/>
      <c r="AB253" s="40"/>
      <c r="AC253" s="40"/>
      <c r="AD253" s="40"/>
      <c r="AE253" s="40"/>
      <c r="AF253" s="40"/>
      <c r="AG253" s="40"/>
      <c r="AH253" s="40"/>
      <c r="AI253" s="40"/>
      <c r="AJ253" s="40"/>
      <c r="AK253" s="40"/>
    </row>
    <row r="254" ht="13.5" customHeight="1">
      <c r="A254" s="5"/>
      <c r="B254" s="40"/>
      <c r="C254" s="40"/>
      <c r="D254" s="40"/>
      <c r="E254" s="40"/>
      <c r="F254" s="40"/>
      <c r="G254" s="40"/>
      <c r="H254" s="40"/>
      <c r="I254" s="40"/>
      <c r="J254" s="40"/>
      <c r="K254" s="40"/>
      <c r="L254" s="40"/>
      <c r="M254" s="40"/>
      <c r="N254" s="40"/>
      <c r="O254" s="40"/>
      <c r="P254" s="40"/>
      <c r="Q254" s="40"/>
      <c r="R254" s="40"/>
      <c r="S254" s="40"/>
      <c r="T254" s="5"/>
      <c r="U254" s="40"/>
      <c r="V254" s="40"/>
      <c r="W254" s="40"/>
      <c r="X254" s="40"/>
      <c r="Y254" s="40"/>
      <c r="Z254" s="40"/>
      <c r="AA254" s="40"/>
      <c r="AB254" s="40"/>
      <c r="AC254" s="40"/>
      <c r="AD254" s="40"/>
      <c r="AE254" s="40"/>
      <c r="AF254" s="40"/>
      <c r="AG254" s="40"/>
      <c r="AH254" s="40"/>
      <c r="AI254" s="40"/>
      <c r="AJ254" s="40"/>
      <c r="AK254" s="40"/>
    </row>
    <row r="255" ht="13.5" customHeight="1">
      <c r="A255" s="5"/>
      <c r="B255" s="40"/>
      <c r="C255" s="40"/>
      <c r="D255" s="40"/>
      <c r="E255" s="40"/>
      <c r="F255" s="40"/>
      <c r="G255" s="40"/>
      <c r="H255" s="40"/>
      <c r="I255" s="40"/>
      <c r="J255" s="40"/>
      <c r="K255" s="40"/>
      <c r="L255" s="40"/>
      <c r="M255" s="40"/>
      <c r="N255" s="40"/>
      <c r="O255" s="40"/>
      <c r="P255" s="40"/>
      <c r="Q255" s="40"/>
      <c r="R255" s="40"/>
      <c r="S255" s="40"/>
      <c r="T255" s="5"/>
      <c r="U255" s="40"/>
      <c r="V255" s="40"/>
      <c r="W255" s="40"/>
      <c r="X255" s="40"/>
      <c r="Y255" s="40"/>
      <c r="Z255" s="40"/>
      <c r="AA255" s="40"/>
      <c r="AB255" s="40"/>
      <c r="AC255" s="40"/>
      <c r="AD255" s="40"/>
      <c r="AE255" s="40"/>
      <c r="AF255" s="40"/>
      <c r="AG255" s="40"/>
      <c r="AH255" s="40"/>
      <c r="AI255" s="40"/>
      <c r="AJ255" s="40"/>
      <c r="AK255" s="40"/>
    </row>
    <row r="256" ht="13.5" customHeight="1">
      <c r="A256" s="5"/>
      <c r="B256" s="40"/>
      <c r="C256" s="40"/>
      <c r="D256" s="40"/>
      <c r="E256" s="40"/>
      <c r="F256" s="40"/>
      <c r="G256" s="40"/>
      <c r="H256" s="40"/>
      <c r="I256" s="40"/>
      <c r="J256" s="40"/>
      <c r="K256" s="40"/>
      <c r="L256" s="40"/>
      <c r="M256" s="40"/>
      <c r="N256" s="40"/>
      <c r="O256" s="40"/>
      <c r="P256" s="40"/>
      <c r="Q256" s="40"/>
      <c r="R256" s="40"/>
      <c r="S256" s="40"/>
      <c r="T256" s="5"/>
      <c r="U256" s="40"/>
      <c r="V256" s="40"/>
      <c r="W256" s="40"/>
      <c r="X256" s="40"/>
      <c r="Y256" s="40"/>
      <c r="Z256" s="40"/>
      <c r="AA256" s="40"/>
      <c r="AB256" s="40"/>
      <c r="AC256" s="40"/>
      <c r="AD256" s="40"/>
      <c r="AE256" s="40"/>
      <c r="AF256" s="40"/>
      <c r="AG256" s="40"/>
      <c r="AH256" s="40"/>
      <c r="AI256" s="40"/>
      <c r="AJ256" s="40"/>
      <c r="AK256" s="40"/>
    </row>
    <row r="257" ht="13.5" customHeight="1">
      <c r="A257" s="5"/>
      <c r="B257" s="40"/>
      <c r="C257" s="40"/>
      <c r="D257" s="40"/>
      <c r="E257" s="40"/>
      <c r="F257" s="40"/>
      <c r="G257" s="40"/>
      <c r="H257" s="40"/>
      <c r="I257" s="40"/>
      <c r="J257" s="40"/>
      <c r="K257" s="40"/>
      <c r="L257" s="40"/>
      <c r="M257" s="40"/>
      <c r="N257" s="40"/>
      <c r="O257" s="40"/>
      <c r="P257" s="40"/>
      <c r="Q257" s="40"/>
      <c r="R257" s="40"/>
      <c r="S257" s="40"/>
      <c r="T257" s="5"/>
      <c r="U257" s="40"/>
      <c r="V257" s="40"/>
      <c r="W257" s="40"/>
      <c r="X257" s="40"/>
      <c r="Y257" s="40"/>
      <c r="Z257" s="40"/>
      <c r="AA257" s="40"/>
      <c r="AB257" s="40"/>
      <c r="AC257" s="40"/>
      <c r="AD257" s="40"/>
      <c r="AE257" s="40"/>
      <c r="AF257" s="40"/>
      <c r="AG257" s="40"/>
      <c r="AH257" s="40"/>
      <c r="AI257" s="40"/>
      <c r="AJ257" s="40"/>
      <c r="AK257" s="40"/>
    </row>
    <row r="258" ht="13.5" customHeight="1">
      <c r="A258" s="5"/>
      <c r="B258" s="40"/>
      <c r="C258" s="40"/>
      <c r="D258" s="40"/>
      <c r="E258" s="40"/>
      <c r="F258" s="40"/>
      <c r="G258" s="40"/>
      <c r="H258" s="40"/>
      <c r="I258" s="40"/>
      <c r="J258" s="40"/>
      <c r="K258" s="40"/>
      <c r="L258" s="40"/>
      <c r="M258" s="40"/>
      <c r="N258" s="40"/>
      <c r="O258" s="40"/>
      <c r="P258" s="40"/>
      <c r="Q258" s="40"/>
      <c r="R258" s="40"/>
      <c r="S258" s="40"/>
      <c r="T258" s="5"/>
      <c r="U258" s="40"/>
      <c r="V258" s="40"/>
      <c r="W258" s="40"/>
      <c r="X258" s="40"/>
      <c r="Y258" s="40"/>
      <c r="Z258" s="40"/>
      <c r="AA258" s="40"/>
      <c r="AB258" s="40"/>
      <c r="AC258" s="40"/>
      <c r="AD258" s="40"/>
      <c r="AE258" s="40"/>
      <c r="AF258" s="40"/>
      <c r="AG258" s="40"/>
      <c r="AH258" s="40"/>
      <c r="AI258" s="40"/>
      <c r="AJ258" s="40"/>
      <c r="AK258" s="40"/>
    </row>
    <row r="259" ht="13.5" customHeight="1">
      <c r="A259" s="5"/>
      <c r="B259" s="40"/>
      <c r="C259" s="40"/>
      <c r="D259" s="40"/>
      <c r="E259" s="40"/>
      <c r="F259" s="40"/>
      <c r="G259" s="40"/>
      <c r="H259" s="40"/>
      <c r="I259" s="40"/>
      <c r="J259" s="40"/>
      <c r="K259" s="40"/>
      <c r="L259" s="40"/>
      <c r="M259" s="40"/>
      <c r="N259" s="40"/>
      <c r="O259" s="40"/>
      <c r="P259" s="40"/>
      <c r="Q259" s="40"/>
      <c r="R259" s="40"/>
      <c r="S259" s="40"/>
      <c r="T259" s="5"/>
      <c r="U259" s="40"/>
      <c r="V259" s="40"/>
      <c r="W259" s="40"/>
      <c r="X259" s="40"/>
      <c r="Y259" s="40"/>
      <c r="Z259" s="40"/>
      <c r="AA259" s="40"/>
      <c r="AB259" s="40"/>
      <c r="AC259" s="40"/>
      <c r="AD259" s="40"/>
      <c r="AE259" s="40"/>
      <c r="AF259" s="40"/>
      <c r="AG259" s="40"/>
      <c r="AH259" s="40"/>
      <c r="AI259" s="40"/>
      <c r="AJ259" s="40"/>
      <c r="AK259" s="40"/>
    </row>
    <row r="260" ht="13.5" customHeight="1">
      <c r="A260" s="5"/>
      <c r="B260" s="40"/>
      <c r="C260" s="40"/>
      <c r="D260" s="40"/>
      <c r="E260" s="40"/>
      <c r="F260" s="40"/>
      <c r="G260" s="40"/>
      <c r="H260" s="40"/>
      <c r="I260" s="40"/>
      <c r="J260" s="40"/>
      <c r="K260" s="40"/>
      <c r="L260" s="40"/>
      <c r="M260" s="40"/>
      <c r="N260" s="40"/>
      <c r="O260" s="40"/>
      <c r="P260" s="40"/>
      <c r="Q260" s="40"/>
      <c r="R260" s="40"/>
      <c r="S260" s="40"/>
      <c r="T260" s="5"/>
      <c r="U260" s="40"/>
      <c r="V260" s="40"/>
      <c r="W260" s="40"/>
      <c r="X260" s="40"/>
      <c r="Y260" s="40"/>
      <c r="Z260" s="40"/>
      <c r="AA260" s="40"/>
      <c r="AB260" s="40"/>
      <c r="AC260" s="40"/>
      <c r="AD260" s="40"/>
      <c r="AE260" s="40"/>
      <c r="AF260" s="40"/>
      <c r="AG260" s="40"/>
      <c r="AH260" s="40"/>
      <c r="AI260" s="40"/>
      <c r="AJ260" s="40"/>
      <c r="AK260" s="40"/>
    </row>
    <row r="261" ht="13.5" customHeight="1">
      <c r="A261" s="5"/>
      <c r="B261" s="40"/>
      <c r="C261" s="40"/>
      <c r="D261" s="40"/>
      <c r="E261" s="40"/>
      <c r="F261" s="40"/>
      <c r="G261" s="40"/>
      <c r="H261" s="40"/>
      <c r="I261" s="40"/>
      <c r="J261" s="40"/>
      <c r="K261" s="40"/>
      <c r="L261" s="40"/>
      <c r="M261" s="40"/>
      <c r="N261" s="40"/>
      <c r="O261" s="40"/>
      <c r="P261" s="40"/>
      <c r="Q261" s="40"/>
      <c r="R261" s="40"/>
      <c r="S261" s="40"/>
      <c r="T261" s="5"/>
      <c r="U261" s="40"/>
      <c r="V261" s="40"/>
      <c r="W261" s="40"/>
      <c r="X261" s="40"/>
      <c r="Y261" s="40"/>
      <c r="Z261" s="40"/>
      <c r="AA261" s="40"/>
      <c r="AB261" s="40"/>
      <c r="AC261" s="40"/>
      <c r="AD261" s="40"/>
      <c r="AE261" s="40"/>
      <c r="AF261" s="40"/>
      <c r="AG261" s="40"/>
      <c r="AH261" s="40"/>
      <c r="AI261" s="40"/>
      <c r="AJ261" s="40"/>
      <c r="AK261" s="40"/>
    </row>
    <row r="262" ht="13.5" customHeight="1">
      <c r="A262" s="5"/>
      <c r="B262" s="40"/>
      <c r="C262" s="40"/>
      <c r="D262" s="40"/>
      <c r="E262" s="40"/>
      <c r="F262" s="40"/>
      <c r="G262" s="40"/>
      <c r="H262" s="40"/>
      <c r="I262" s="40"/>
      <c r="J262" s="40"/>
      <c r="K262" s="40"/>
      <c r="L262" s="40"/>
      <c r="M262" s="40"/>
      <c r="N262" s="40"/>
      <c r="O262" s="40"/>
      <c r="P262" s="40"/>
      <c r="Q262" s="40"/>
      <c r="R262" s="40"/>
      <c r="S262" s="40"/>
      <c r="T262" s="5"/>
      <c r="U262" s="40"/>
      <c r="V262" s="40"/>
      <c r="W262" s="40"/>
      <c r="X262" s="40"/>
      <c r="Y262" s="40"/>
      <c r="Z262" s="40"/>
      <c r="AA262" s="40"/>
      <c r="AB262" s="40"/>
      <c r="AC262" s="40"/>
      <c r="AD262" s="40"/>
      <c r="AE262" s="40"/>
      <c r="AF262" s="40"/>
      <c r="AG262" s="40"/>
      <c r="AH262" s="40"/>
      <c r="AI262" s="40"/>
      <c r="AJ262" s="40"/>
      <c r="AK262" s="40"/>
    </row>
    <row r="263" ht="13.5" customHeight="1">
      <c r="A263" s="5"/>
      <c r="B263" s="40"/>
      <c r="C263" s="40"/>
      <c r="D263" s="40"/>
      <c r="E263" s="40"/>
      <c r="F263" s="40"/>
      <c r="G263" s="40"/>
      <c r="H263" s="40"/>
      <c r="I263" s="40"/>
      <c r="J263" s="40"/>
      <c r="K263" s="40"/>
      <c r="L263" s="40"/>
      <c r="M263" s="40"/>
      <c r="N263" s="40"/>
      <c r="O263" s="40"/>
      <c r="P263" s="40"/>
      <c r="Q263" s="40"/>
      <c r="R263" s="40"/>
      <c r="S263" s="40"/>
      <c r="T263" s="5"/>
      <c r="U263" s="40"/>
      <c r="V263" s="40"/>
      <c r="W263" s="40"/>
      <c r="X263" s="40"/>
      <c r="Y263" s="40"/>
      <c r="Z263" s="40"/>
      <c r="AA263" s="40"/>
      <c r="AB263" s="40"/>
      <c r="AC263" s="40"/>
      <c r="AD263" s="40"/>
      <c r="AE263" s="40"/>
      <c r="AF263" s="40"/>
      <c r="AG263" s="40"/>
      <c r="AH263" s="40"/>
      <c r="AI263" s="40"/>
      <c r="AJ263" s="40"/>
      <c r="AK263" s="40"/>
    </row>
    <row r="264" ht="13.5" customHeight="1">
      <c r="A264" s="5"/>
      <c r="B264" s="40"/>
      <c r="C264" s="40"/>
      <c r="D264" s="40"/>
      <c r="E264" s="40"/>
      <c r="F264" s="40"/>
      <c r="G264" s="40"/>
      <c r="H264" s="40"/>
      <c r="I264" s="40"/>
      <c r="J264" s="40"/>
      <c r="K264" s="40"/>
      <c r="L264" s="40"/>
      <c r="M264" s="40"/>
      <c r="N264" s="40"/>
      <c r="O264" s="40"/>
      <c r="P264" s="40"/>
      <c r="Q264" s="40"/>
      <c r="R264" s="40"/>
      <c r="S264" s="40"/>
      <c r="T264" s="5"/>
      <c r="U264" s="40"/>
      <c r="V264" s="40"/>
      <c r="W264" s="40"/>
      <c r="X264" s="40"/>
      <c r="Y264" s="40"/>
      <c r="Z264" s="40"/>
      <c r="AA264" s="40"/>
      <c r="AB264" s="40"/>
      <c r="AC264" s="40"/>
      <c r="AD264" s="40"/>
      <c r="AE264" s="40"/>
      <c r="AF264" s="40"/>
      <c r="AG264" s="40"/>
      <c r="AH264" s="40"/>
      <c r="AI264" s="40"/>
      <c r="AJ264" s="40"/>
      <c r="AK264" s="40"/>
    </row>
    <row r="265" ht="13.5" customHeight="1">
      <c r="A265" s="5"/>
      <c r="B265" s="40"/>
      <c r="C265" s="40"/>
      <c r="D265" s="40"/>
      <c r="E265" s="40"/>
      <c r="F265" s="40"/>
      <c r="G265" s="40"/>
      <c r="H265" s="40"/>
      <c r="I265" s="40"/>
      <c r="J265" s="40"/>
      <c r="K265" s="40"/>
      <c r="L265" s="40"/>
      <c r="M265" s="40"/>
      <c r="N265" s="40"/>
      <c r="O265" s="40"/>
      <c r="P265" s="40"/>
      <c r="Q265" s="40"/>
      <c r="R265" s="40"/>
      <c r="S265" s="40"/>
      <c r="T265" s="5"/>
      <c r="U265" s="40"/>
      <c r="V265" s="40"/>
      <c r="W265" s="40"/>
      <c r="X265" s="40"/>
      <c r="Y265" s="40"/>
      <c r="Z265" s="40"/>
      <c r="AA265" s="40"/>
      <c r="AB265" s="40"/>
      <c r="AC265" s="40"/>
      <c r="AD265" s="40"/>
      <c r="AE265" s="40"/>
      <c r="AF265" s="40"/>
      <c r="AG265" s="40"/>
      <c r="AH265" s="40"/>
      <c r="AI265" s="40"/>
      <c r="AJ265" s="40"/>
      <c r="AK265" s="40"/>
    </row>
    <row r="266" ht="13.5" customHeight="1">
      <c r="A266" s="5"/>
      <c r="B266" s="40"/>
      <c r="C266" s="40"/>
      <c r="D266" s="40"/>
      <c r="E266" s="40"/>
      <c r="F266" s="40"/>
      <c r="G266" s="40"/>
      <c r="H266" s="40"/>
      <c r="I266" s="40"/>
      <c r="J266" s="40"/>
      <c r="K266" s="40"/>
      <c r="L266" s="40"/>
      <c r="M266" s="40"/>
      <c r="N266" s="40"/>
      <c r="O266" s="40"/>
      <c r="P266" s="40"/>
      <c r="Q266" s="40"/>
      <c r="R266" s="40"/>
      <c r="S266" s="40"/>
      <c r="T266" s="5"/>
      <c r="U266" s="40"/>
      <c r="V266" s="40"/>
      <c r="W266" s="40"/>
      <c r="X266" s="40"/>
      <c r="Y266" s="40"/>
      <c r="Z266" s="40"/>
      <c r="AA266" s="40"/>
      <c r="AB266" s="40"/>
      <c r="AC266" s="40"/>
      <c r="AD266" s="40"/>
      <c r="AE266" s="40"/>
      <c r="AF266" s="40"/>
      <c r="AG266" s="40"/>
      <c r="AH266" s="40"/>
      <c r="AI266" s="40"/>
      <c r="AJ266" s="40"/>
      <c r="AK266" s="40"/>
    </row>
    <row r="267" ht="13.5" customHeight="1">
      <c r="A267" s="5"/>
      <c r="B267" s="40"/>
      <c r="C267" s="40"/>
      <c r="D267" s="40"/>
      <c r="E267" s="40"/>
      <c r="F267" s="40"/>
      <c r="G267" s="40"/>
      <c r="H267" s="40"/>
      <c r="I267" s="40"/>
      <c r="J267" s="40"/>
      <c r="K267" s="40"/>
      <c r="L267" s="40"/>
      <c r="M267" s="40"/>
      <c r="N267" s="40"/>
      <c r="O267" s="40"/>
      <c r="P267" s="40"/>
      <c r="Q267" s="40"/>
      <c r="R267" s="40"/>
      <c r="S267" s="40"/>
      <c r="T267" s="5"/>
      <c r="U267" s="40"/>
      <c r="V267" s="40"/>
      <c r="W267" s="40"/>
      <c r="X267" s="40"/>
      <c r="Y267" s="40"/>
      <c r="Z267" s="40"/>
      <c r="AA267" s="40"/>
      <c r="AB267" s="40"/>
      <c r="AC267" s="40"/>
      <c r="AD267" s="40"/>
      <c r="AE267" s="40"/>
      <c r="AF267" s="40"/>
      <c r="AG267" s="40"/>
      <c r="AH267" s="40"/>
      <c r="AI267" s="40"/>
      <c r="AJ267" s="40"/>
      <c r="AK267" s="40"/>
    </row>
    <row r="268" ht="13.5" customHeight="1">
      <c r="A268" s="5"/>
      <c r="B268" s="40"/>
      <c r="C268" s="40"/>
      <c r="D268" s="40"/>
      <c r="E268" s="40"/>
      <c r="F268" s="40"/>
      <c r="G268" s="40"/>
      <c r="H268" s="40"/>
      <c r="I268" s="40"/>
      <c r="J268" s="40"/>
      <c r="K268" s="40"/>
      <c r="L268" s="40"/>
      <c r="M268" s="40"/>
      <c r="N268" s="40"/>
      <c r="O268" s="40"/>
      <c r="P268" s="40"/>
      <c r="Q268" s="40"/>
      <c r="R268" s="40"/>
      <c r="S268" s="40"/>
      <c r="T268" s="5"/>
      <c r="U268" s="40"/>
      <c r="V268" s="40"/>
      <c r="W268" s="40"/>
      <c r="X268" s="40"/>
      <c r="Y268" s="40"/>
      <c r="Z268" s="40"/>
      <c r="AA268" s="40"/>
      <c r="AB268" s="40"/>
      <c r="AC268" s="40"/>
      <c r="AD268" s="40"/>
      <c r="AE268" s="40"/>
      <c r="AF268" s="40"/>
      <c r="AG268" s="40"/>
      <c r="AH268" s="40"/>
      <c r="AI268" s="40"/>
      <c r="AJ268" s="40"/>
      <c r="AK268" s="40"/>
    </row>
    <row r="269" ht="13.5" customHeight="1">
      <c r="A269" s="5"/>
      <c r="B269" s="40"/>
      <c r="C269" s="40"/>
      <c r="D269" s="40"/>
      <c r="E269" s="40"/>
      <c r="F269" s="40"/>
      <c r="G269" s="40"/>
      <c r="H269" s="40"/>
      <c r="I269" s="40"/>
      <c r="J269" s="40"/>
      <c r="K269" s="40"/>
      <c r="L269" s="40"/>
      <c r="M269" s="40"/>
      <c r="N269" s="40"/>
      <c r="O269" s="40"/>
      <c r="P269" s="40"/>
      <c r="Q269" s="40"/>
      <c r="R269" s="40"/>
      <c r="S269" s="40"/>
      <c r="T269" s="5"/>
      <c r="U269" s="40"/>
      <c r="V269" s="40"/>
      <c r="W269" s="40"/>
      <c r="X269" s="40"/>
      <c r="Y269" s="40"/>
      <c r="Z269" s="40"/>
      <c r="AA269" s="40"/>
      <c r="AB269" s="40"/>
      <c r="AC269" s="40"/>
      <c r="AD269" s="40"/>
      <c r="AE269" s="40"/>
      <c r="AF269" s="40"/>
      <c r="AG269" s="40"/>
      <c r="AH269" s="40"/>
      <c r="AI269" s="40"/>
      <c r="AJ269" s="40"/>
      <c r="AK269" s="40"/>
    </row>
    <row r="270" ht="13.5" customHeight="1">
      <c r="A270" s="5"/>
      <c r="B270" s="40"/>
      <c r="C270" s="40"/>
      <c r="D270" s="40"/>
      <c r="E270" s="40"/>
      <c r="F270" s="40"/>
      <c r="G270" s="40"/>
      <c r="H270" s="40"/>
      <c r="I270" s="40"/>
      <c r="J270" s="40"/>
      <c r="K270" s="40"/>
      <c r="L270" s="40"/>
      <c r="M270" s="40"/>
      <c r="N270" s="40"/>
      <c r="O270" s="40"/>
      <c r="P270" s="40"/>
      <c r="Q270" s="40"/>
      <c r="R270" s="40"/>
      <c r="S270" s="40"/>
      <c r="T270" s="5"/>
      <c r="U270" s="40"/>
      <c r="V270" s="40"/>
      <c r="W270" s="40"/>
      <c r="X270" s="40"/>
      <c r="Y270" s="40"/>
      <c r="Z270" s="40"/>
      <c r="AA270" s="40"/>
      <c r="AB270" s="40"/>
      <c r="AC270" s="40"/>
      <c r="AD270" s="40"/>
      <c r="AE270" s="40"/>
      <c r="AF270" s="40"/>
      <c r="AG270" s="40"/>
      <c r="AH270" s="40"/>
      <c r="AI270" s="40"/>
      <c r="AJ270" s="40"/>
      <c r="AK270" s="40"/>
    </row>
    <row r="271" ht="13.5" customHeight="1">
      <c r="A271" s="5"/>
      <c r="B271" s="40"/>
      <c r="C271" s="40"/>
      <c r="D271" s="40"/>
      <c r="E271" s="40"/>
      <c r="F271" s="40"/>
      <c r="G271" s="40"/>
      <c r="H271" s="40"/>
      <c r="I271" s="40"/>
      <c r="J271" s="40"/>
      <c r="K271" s="40"/>
      <c r="L271" s="40"/>
      <c r="M271" s="40"/>
      <c r="N271" s="40"/>
      <c r="O271" s="40"/>
      <c r="P271" s="40"/>
      <c r="Q271" s="40"/>
      <c r="R271" s="40"/>
      <c r="S271" s="40"/>
      <c r="T271" s="5"/>
      <c r="U271" s="40"/>
      <c r="V271" s="40"/>
      <c r="W271" s="40"/>
      <c r="X271" s="40"/>
      <c r="Y271" s="40"/>
      <c r="Z271" s="40"/>
      <c r="AA271" s="40"/>
      <c r="AB271" s="40"/>
      <c r="AC271" s="40"/>
      <c r="AD271" s="40"/>
      <c r="AE271" s="40"/>
      <c r="AF271" s="40"/>
      <c r="AG271" s="40"/>
      <c r="AH271" s="40"/>
      <c r="AI271" s="40"/>
      <c r="AJ271" s="40"/>
      <c r="AK271" s="40"/>
    </row>
    <row r="272" ht="13.5" customHeight="1">
      <c r="A272" s="5"/>
      <c r="B272" s="40"/>
      <c r="C272" s="40"/>
      <c r="D272" s="40"/>
      <c r="E272" s="40"/>
      <c r="F272" s="40"/>
      <c r="G272" s="40"/>
      <c r="H272" s="40"/>
      <c r="I272" s="40"/>
      <c r="J272" s="40"/>
      <c r="K272" s="40"/>
      <c r="L272" s="40"/>
      <c r="M272" s="40"/>
      <c r="N272" s="40"/>
      <c r="O272" s="40"/>
      <c r="P272" s="40"/>
      <c r="Q272" s="40"/>
      <c r="R272" s="40"/>
      <c r="S272" s="40"/>
      <c r="T272" s="5"/>
      <c r="U272" s="40"/>
      <c r="V272" s="40"/>
      <c r="W272" s="40"/>
      <c r="X272" s="40"/>
      <c r="Y272" s="40"/>
      <c r="Z272" s="40"/>
      <c r="AA272" s="40"/>
      <c r="AB272" s="40"/>
      <c r="AC272" s="40"/>
      <c r="AD272" s="40"/>
      <c r="AE272" s="40"/>
      <c r="AF272" s="40"/>
      <c r="AG272" s="40"/>
      <c r="AH272" s="40"/>
      <c r="AI272" s="40"/>
      <c r="AJ272" s="40"/>
      <c r="AK272" s="40"/>
    </row>
    <row r="273" ht="13.5" customHeight="1">
      <c r="A273" s="5"/>
      <c r="B273" s="40"/>
      <c r="C273" s="40"/>
      <c r="D273" s="40"/>
      <c r="E273" s="40"/>
      <c r="F273" s="40"/>
      <c r="G273" s="40"/>
      <c r="H273" s="40"/>
      <c r="I273" s="40"/>
      <c r="J273" s="40"/>
      <c r="K273" s="40"/>
      <c r="L273" s="40"/>
      <c r="M273" s="40"/>
      <c r="N273" s="40"/>
      <c r="O273" s="40"/>
      <c r="P273" s="40"/>
      <c r="Q273" s="40"/>
      <c r="R273" s="40"/>
      <c r="S273" s="40"/>
      <c r="T273" s="5"/>
      <c r="U273" s="40"/>
      <c r="V273" s="40"/>
      <c r="W273" s="40"/>
      <c r="X273" s="40"/>
      <c r="Y273" s="40"/>
      <c r="Z273" s="40"/>
      <c r="AA273" s="40"/>
      <c r="AB273" s="40"/>
      <c r="AC273" s="40"/>
      <c r="AD273" s="40"/>
      <c r="AE273" s="40"/>
      <c r="AF273" s="40"/>
      <c r="AG273" s="40"/>
      <c r="AH273" s="40"/>
      <c r="AI273" s="40"/>
      <c r="AJ273" s="40"/>
      <c r="AK273" s="40"/>
    </row>
    <row r="274" ht="13.5" customHeight="1">
      <c r="A274" s="5"/>
      <c r="B274" s="40"/>
      <c r="C274" s="40"/>
      <c r="D274" s="40"/>
      <c r="E274" s="40"/>
      <c r="F274" s="40"/>
      <c r="G274" s="40"/>
      <c r="H274" s="40"/>
      <c r="I274" s="40"/>
      <c r="J274" s="40"/>
      <c r="K274" s="40"/>
      <c r="L274" s="40"/>
      <c r="M274" s="40"/>
      <c r="N274" s="40"/>
      <c r="O274" s="40"/>
      <c r="P274" s="40"/>
      <c r="Q274" s="40"/>
      <c r="R274" s="40"/>
      <c r="S274" s="40"/>
      <c r="T274" s="5"/>
      <c r="U274" s="40"/>
      <c r="V274" s="40"/>
      <c r="W274" s="40"/>
      <c r="X274" s="40"/>
      <c r="Y274" s="40"/>
      <c r="Z274" s="40"/>
      <c r="AA274" s="40"/>
      <c r="AB274" s="40"/>
      <c r="AC274" s="40"/>
      <c r="AD274" s="40"/>
      <c r="AE274" s="40"/>
      <c r="AF274" s="40"/>
      <c r="AG274" s="40"/>
      <c r="AH274" s="40"/>
      <c r="AI274" s="40"/>
      <c r="AJ274" s="40"/>
      <c r="AK274" s="40"/>
    </row>
    <row r="275" ht="13.5" customHeight="1">
      <c r="A275" s="5"/>
      <c r="B275" s="40"/>
      <c r="C275" s="40"/>
      <c r="D275" s="40"/>
      <c r="E275" s="40"/>
      <c r="F275" s="40"/>
      <c r="G275" s="40"/>
      <c r="H275" s="40"/>
      <c r="I275" s="40"/>
      <c r="J275" s="40"/>
      <c r="K275" s="40"/>
      <c r="L275" s="40"/>
      <c r="M275" s="40"/>
      <c r="N275" s="40"/>
      <c r="O275" s="40"/>
      <c r="P275" s="40"/>
      <c r="Q275" s="40"/>
      <c r="R275" s="40"/>
      <c r="S275" s="40"/>
      <c r="T275" s="5"/>
      <c r="U275" s="40"/>
      <c r="V275" s="40"/>
      <c r="W275" s="40"/>
      <c r="X275" s="40"/>
      <c r="Y275" s="40"/>
      <c r="Z275" s="40"/>
      <c r="AA275" s="40"/>
      <c r="AB275" s="40"/>
      <c r="AC275" s="40"/>
      <c r="AD275" s="40"/>
      <c r="AE275" s="40"/>
      <c r="AF275" s="40"/>
      <c r="AG275" s="40"/>
      <c r="AH275" s="40"/>
      <c r="AI275" s="40"/>
      <c r="AJ275" s="40"/>
      <c r="AK275" s="40"/>
    </row>
    <row r="276" ht="13.5" customHeight="1">
      <c r="A276" s="5"/>
      <c r="B276" s="40"/>
      <c r="C276" s="40"/>
      <c r="D276" s="40"/>
      <c r="E276" s="40"/>
      <c r="F276" s="40"/>
      <c r="G276" s="40"/>
      <c r="H276" s="40"/>
      <c r="I276" s="40"/>
      <c r="J276" s="40"/>
      <c r="K276" s="40"/>
      <c r="L276" s="40"/>
      <c r="M276" s="40"/>
      <c r="N276" s="40"/>
      <c r="O276" s="40"/>
      <c r="P276" s="40"/>
      <c r="Q276" s="40"/>
      <c r="R276" s="40"/>
      <c r="S276" s="40"/>
      <c r="T276" s="5"/>
      <c r="U276" s="40"/>
      <c r="V276" s="40"/>
      <c r="W276" s="40"/>
      <c r="X276" s="40"/>
      <c r="Y276" s="40"/>
      <c r="Z276" s="40"/>
      <c r="AA276" s="40"/>
      <c r="AB276" s="40"/>
      <c r="AC276" s="40"/>
      <c r="AD276" s="40"/>
      <c r="AE276" s="40"/>
      <c r="AF276" s="40"/>
      <c r="AG276" s="40"/>
      <c r="AH276" s="40"/>
      <c r="AI276" s="40"/>
      <c r="AJ276" s="40"/>
      <c r="AK276" s="40"/>
    </row>
    <row r="277" ht="13.5" customHeight="1">
      <c r="A277" s="5"/>
      <c r="B277" s="40"/>
      <c r="C277" s="40"/>
      <c r="D277" s="40"/>
      <c r="E277" s="40"/>
      <c r="F277" s="40"/>
      <c r="G277" s="40"/>
      <c r="H277" s="40"/>
      <c r="I277" s="40"/>
      <c r="J277" s="40"/>
      <c r="K277" s="40"/>
      <c r="L277" s="40"/>
      <c r="M277" s="40"/>
      <c r="N277" s="40"/>
      <c r="O277" s="40"/>
      <c r="P277" s="40"/>
      <c r="Q277" s="40"/>
      <c r="R277" s="40"/>
      <c r="S277" s="40"/>
      <c r="T277" s="5"/>
      <c r="U277" s="40"/>
      <c r="V277" s="40"/>
      <c r="W277" s="40"/>
      <c r="X277" s="40"/>
      <c r="Y277" s="40"/>
      <c r="Z277" s="40"/>
      <c r="AA277" s="40"/>
      <c r="AB277" s="40"/>
      <c r="AC277" s="40"/>
      <c r="AD277" s="40"/>
      <c r="AE277" s="40"/>
      <c r="AF277" s="40"/>
      <c r="AG277" s="40"/>
      <c r="AH277" s="40"/>
      <c r="AI277" s="40"/>
      <c r="AJ277" s="40"/>
      <c r="AK277" s="40"/>
    </row>
    <row r="278" ht="13.5" customHeight="1">
      <c r="A278" s="5"/>
      <c r="B278" s="40"/>
      <c r="C278" s="40"/>
      <c r="D278" s="40"/>
      <c r="E278" s="40"/>
      <c r="F278" s="40"/>
      <c r="G278" s="40"/>
      <c r="H278" s="40"/>
      <c r="I278" s="40"/>
      <c r="J278" s="40"/>
      <c r="K278" s="40"/>
      <c r="L278" s="40"/>
      <c r="M278" s="40"/>
      <c r="N278" s="40"/>
      <c r="O278" s="40"/>
      <c r="P278" s="40"/>
      <c r="Q278" s="40"/>
      <c r="R278" s="40"/>
      <c r="S278" s="40"/>
      <c r="T278" s="5"/>
      <c r="U278" s="40"/>
      <c r="V278" s="40"/>
      <c r="W278" s="40"/>
      <c r="X278" s="40"/>
      <c r="Y278" s="40"/>
      <c r="Z278" s="40"/>
      <c r="AA278" s="40"/>
      <c r="AB278" s="40"/>
      <c r="AC278" s="40"/>
      <c r="AD278" s="40"/>
      <c r="AE278" s="40"/>
      <c r="AF278" s="40"/>
      <c r="AG278" s="40"/>
      <c r="AH278" s="40"/>
      <c r="AI278" s="40"/>
      <c r="AJ278" s="40"/>
      <c r="AK278" s="40"/>
    </row>
    <row r="279" ht="13.5" customHeight="1">
      <c r="A279" s="5"/>
      <c r="B279" s="40"/>
      <c r="C279" s="40"/>
      <c r="D279" s="40"/>
      <c r="E279" s="40"/>
      <c r="F279" s="40"/>
      <c r="G279" s="40"/>
      <c r="H279" s="40"/>
      <c r="I279" s="40"/>
      <c r="J279" s="40"/>
      <c r="K279" s="40"/>
      <c r="L279" s="40"/>
      <c r="M279" s="40"/>
      <c r="N279" s="40"/>
      <c r="O279" s="40"/>
      <c r="P279" s="40"/>
      <c r="Q279" s="40"/>
      <c r="R279" s="40"/>
      <c r="S279" s="40"/>
      <c r="T279" s="5"/>
      <c r="U279" s="40"/>
      <c r="V279" s="40"/>
      <c r="W279" s="40"/>
      <c r="X279" s="40"/>
      <c r="Y279" s="40"/>
      <c r="Z279" s="40"/>
      <c r="AA279" s="40"/>
      <c r="AB279" s="40"/>
      <c r="AC279" s="40"/>
      <c r="AD279" s="40"/>
      <c r="AE279" s="40"/>
      <c r="AF279" s="40"/>
      <c r="AG279" s="40"/>
      <c r="AH279" s="40"/>
      <c r="AI279" s="40"/>
      <c r="AJ279" s="40"/>
      <c r="AK279" s="40"/>
    </row>
    <row r="280" ht="13.5" customHeight="1">
      <c r="A280" s="5"/>
      <c r="B280" s="40"/>
      <c r="C280" s="40"/>
      <c r="D280" s="40"/>
      <c r="E280" s="40"/>
      <c r="F280" s="40"/>
      <c r="G280" s="40"/>
      <c r="H280" s="40"/>
      <c r="I280" s="40"/>
      <c r="J280" s="40"/>
      <c r="K280" s="40"/>
      <c r="L280" s="40"/>
      <c r="M280" s="40"/>
      <c r="N280" s="40"/>
      <c r="O280" s="40"/>
      <c r="P280" s="40"/>
      <c r="Q280" s="40"/>
      <c r="R280" s="40"/>
      <c r="S280" s="40"/>
      <c r="T280" s="5"/>
      <c r="U280" s="40"/>
      <c r="V280" s="40"/>
      <c r="W280" s="40"/>
      <c r="X280" s="40"/>
      <c r="Y280" s="40"/>
      <c r="Z280" s="40"/>
      <c r="AA280" s="40"/>
      <c r="AB280" s="40"/>
      <c r="AC280" s="40"/>
      <c r="AD280" s="40"/>
      <c r="AE280" s="40"/>
      <c r="AF280" s="40"/>
      <c r="AG280" s="40"/>
      <c r="AH280" s="40"/>
      <c r="AI280" s="40"/>
      <c r="AJ280" s="40"/>
      <c r="AK280" s="40"/>
    </row>
    <row r="281" ht="13.5" customHeight="1">
      <c r="A281" s="5"/>
      <c r="B281" s="40"/>
      <c r="C281" s="40"/>
      <c r="D281" s="40"/>
      <c r="E281" s="40"/>
      <c r="F281" s="40"/>
      <c r="G281" s="40"/>
      <c r="H281" s="40"/>
      <c r="I281" s="40"/>
      <c r="J281" s="40"/>
      <c r="K281" s="40"/>
      <c r="L281" s="40"/>
      <c r="M281" s="40"/>
      <c r="N281" s="40"/>
      <c r="O281" s="40"/>
      <c r="P281" s="40"/>
      <c r="Q281" s="40"/>
      <c r="R281" s="40"/>
      <c r="S281" s="40"/>
      <c r="T281" s="5"/>
      <c r="U281" s="40"/>
      <c r="V281" s="40"/>
      <c r="W281" s="40"/>
      <c r="X281" s="40"/>
      <c r="Y281" s="40"/>
      <c r="Z281" s="40"/>
      <c r="AA281" s="40"/>
      <c r="AB281" s="40"/>
      <c r="AC281" s="40"/>
      <c r="AD281" s="40"/>
      <c r="AE281" s="40"/>
      <c r="AF281" s="40"/>
      <c r="AG281" s="40"/>
      <c r="AH281" s="40"/>
      <c r="AI281" s="40"/>
      <c r="AJ281" s="40"/>
      <c r="AK281" s="40"/>
    </row>
    <row r="282" ht="13.5" customHeight="1">
      <c r="A282" s="5"/>
      <c r="B282" s="40"/>
      <c r="C282" s="40"/>
      <c r="D282" s="40"/>
      <c r="E282" s="40"/>
      <c r="F282" s="40"/>
      <c r="G282" s="40"/>
      <c r="H282" s="40"/>
      <c r="I282" s="40"/>
      <c r="J282" s="40"/>
      <c r="K282" s="40"/>
      <c r="L282" s="40"/>
      <c r="M282" s="40"/>
      <c r="N282" s="40"/>
      <c r="O282" s="40"/>
      <c r="P282" s="40"/>
      <c r="Q282" s="40"/>
      <c r="R282" s="40"/>
      <c r="S282" s="40"/>
      <c r="T282" s="5"/>
      <c r="U282" s="40"/>
      <c r="V282" s="40"/>
      <c r="W282" s="40"/>
      <c r="X282" s="40"/>
      <c r="Y282" s="40"/>
      <c r="Z282" s="40"/>
      <c r="AA282" s="40"/>
      <c r="AB282" s="40"/>
      <c r="AC282" s="40"/>
      <c r="AD282" s="40"/>
      <c r="AE282" s="40"/>
      <c r="AF282" s="40"/>
      <c r="AG282" s="40"/>
      <c r="AH282" s="40"/>
      <c r="AI282" s="40"/>
      <c r="AJ282" s="40"/>
      <c r="AK282" s="40"/>
    </row>
    <row r="283" ht="13.5" customHeight="1">
      <c r="A283" s="5"/>
      <c r="B283" s="40"/>
      <c r="C283" s="40"/>
      <c r="D283" s="40"/>
      <c r="E283" s="40"/>
      <c r="F283" s="40"/>
      <c r="G283" s="40"/>
      <c r="H283" s="40"/>
      <c r="I283" s="40"/>
      <c r="J283" s="40"/>
      <c r="K283" s="40"/>
      <c r="L283" s="40"/>
      <c r="M283" s="40"/>
      <c r="N283" s="40"/>
      <c r="O283" s="40"/>
      <c r="P283" s="40"/>
      <c r="Q283" s="40"/>
      <c r="R283" s="40"/>
      <c r="S283" s="40"/>
      <c r="T283" s="5"/>
      <c r="U283" s="40"/>
      <c r="V283" s="40"/>
      <c r="W283" s="40"/>
      <c r="X283" s="40"/>
      <c r="Y283" s="40"/>
      <c r="Z283" s="40"/>
      <c r="AA283" s="40"/>
      <c r="AB283" s="40"/>
      <c r="AC283" s="40"/>
      <c r="AD283" s="40"/>
      <c r="AE283" s="40"/>
      <c r="AF283" s="40"/>
      <c r="AG283" s="40"/>
      <c r="AH283" s="40"/>
      <c r="AI283" s="40"/>
      <c r="AJ283" s="40"/>
      <c r="AK283" s="40"/>
    </row>
    <row r="284" ht="13.5" customHeight="1">
      <c r="A284" s="5"/>
      <c r="B284" s="40"/>
      <c r="C284" s="40"/>
      <c r="D284" s="40"/>
      <c r="E284" s="40"/>
      <c r="F284" s="40"/>
      <c r="G284" s="40"/>
      <c r="H284" s="40"/>
      <c r="I284" s="40"/>
      <c r="J284" s="40"/>
      <c r="K284" s="40"/>
      <c r="L284" s="40"/>
      <c r="M284" s="40"/>
      <c r="N284" s="40"/>
      <c r="O284" s="40"/>
      <c r="P284" s="40"/>
      <c r="Q284" s="40"/>
      <c r="R284" s="40"/>
      <c r="S284" s="40"/>
      <c r="T284" s="5"/>
      <c r="U284" s="40"/>
      <c r="V284" s="40"/>
      <c r="W284" s="40"/>
      <c r="X284" s="40"/>
      <c r="Y284" s="40"/>
      <c r="Z284" s="40"/>
      <c r="AA284" s="40"/>
      <c r="AB284" s="40"/>
      <c r="AC284" s="40"/>
      <c r="AD284" s="40"/>
      <c r="AE284" s="40"/>
      <c r="AF284" s="40"/>
      <c r="AG284" s="40"/>
      <c r="AH284" s="40"/>
      <c r="AI284" s="40"/>
      <c r="AJ284" s="40"/>
      <c r="AK284" s="40"/>
    </row>
    <row r="285" ht="13.5" customHeight="1">
      <c r="A285" s="5"/>
      <c r="B285" s="40"/>
      <c r="C285" s="40"/>
      <c r="D285" s="40"/>
      <c r="E285" s="40"/>
      <c r="F285" s="40"/>
      <c r="G285" s="40"/>
      <c r="H285" s="40"/>
      <c r="I285" s="40"/>
      <c r="J285" s="40"/>
      <c r="K285" s="40"/>
      <c r="L285" s="40"/>
      <c r="M285" s="40"/>
      <c r="N285" s="40"/>
      <c r="O285" s="40"/>
      <c r="P285" s="40"/>
      <c r="Q285" s="40"/>
      <c r="R285" s="40"/>
      <c r="S285" s="40"/>
      <c r="T285" s="5"/>
      <c r="U285" s="40"/>
      <c r="V285" s="40"/>
      <c r="W285" s="40"/>
      <c r="X285" s="40"/>
      <c r="Y285" s="40"/>
      <c r="Z285" s="40"/>
      <c r="AA285" s="40"/>
      <c r="AB285" s="40"/>
      <c r="AC285" s="40"/>
      <c r="AD285" s="40"/>
      <c r="AE285" s="40"/>
      <c r="AF285" s="40"/>
      <c r="AG285" s="40"/>
      <c r="AH285" s="40"/>
      <c r="AI285" s="40"/>
      <c r="AJ285" s="40"/>
      <c r="AK285" s="40"/>
    </row>
    <row r="286" ht="13.5" customHeight="1">
      <c r="A286" s="5"/>
      <c r="B286" s="40"/>
      <c r="C286" s="40"/>
      <c r="D286" s="40"/>
      <c r="E286" s="40"/>
      <c r="F286" s="40"/>
      <c r="G286" s="40"/>
      <c r="H286" s="40"/>
      <c r="I286" s="40"/>
      <c r="J286" s="40"/>
      <c r="K286" s="40"/>
      <c r="L286" s="40"/>
      <c r="M286" s="40"/>
      <c r="N286" s="40"/>
      <c r="O286" s="40"/>
      <c r="P286" s="40"/>
      <c r="Q286" s="40"/>
      <c r="R286" s="40"/>
      <c r="S286" s="40"/>
      <c r="T286" s="5"/>
      <c r="U286" s="40"/>
      <c r="V286" s="40"/>
      <c r="W286" s="40"/>
      <c r="X286" s="40"/>
      <c r="Y286" s="40"/>
      <c r="Z286" s="40"/>
      <c r="AA286" s="40"/>
      <c r="AB286" s="40"/>
      <c r="AC286" s="40"/>
      <c r="AD286" s="40"/>
      <c r="AE286" s="40"/>
      <c r="AF286" s="40"/>
      <c r="AG286" s="40"/>
      <c r="AH286" s="40"/>
      <c r="AI286" s="40"/>
      <c r="AJ286" s="40"/>
      <c r="AK286" s="40"/>
    </row>
    <row r="287" ht="13.5" customHeight="1">
      <c r="A287" s="5"/>
      <c r="B287" s="40"/>
      <c r="C287" s="40"/>
      <c r="D287" s="40"/>
      <c r="E287" s="40"/>
      <c r="F287" s="40"/>
      <c r="G287" s="40"/>
      <c r="H287" s="40"/>
      <c r="I287" s="40"/>
      <c r="J287" s="40"/>
      <c r="K287" s="40"/>
      <c r="L287" s="40"/>
      <c r="M287" s="40"/>
      <c r="N287" s="40"/>
      <c r="O287" s="40"/>
      <c r="P287" s="40"/>
      <c r="Q287" s="40"/>
      <c r="R287" s="40"/>
      <c r="S287" s="40"/>
      <c r="T287" s="5"/>
      <c r="U287" s="40"/>
      <c r="V287" s="40"/>
      <c r="W287" s="40"/>
      <c r="X287" s="40"/>
      <c r="Y287" s="40"/>
      <c r="Z287" s="40"/>
      <c r="AA287" s="40"/>
      <c r="AB287" s="40"/>
      <c r="AC287" s="40"/>
      <c r="AD287" s="40"/>
      <c r="AE287" s="40"/>
      <c r="AF287" s="40"/>
      <c r="AG287" s="40"/>
      <c r="AH287" s="40"/>
      <c r="AI287" s="40"/>
      <c r="AJ287" s="40"/>
      <c r="AK287" s="40"/>
    </row>
    <row r="288" ht="13.5" customHeight="1">
      <c r="A288" s="5"/>
      <c r="B288" s="40"/>
      <c r="C288" s="40"/>
      <c r="D288" s="40"/>
      <c r="E288" s="40"/>
      <c r="F288" s="40"/>
      <c r="G288" s="40"/>
      <c r="H288" s="40"/>
      <c r="I288" s="40"/>
      <c r="J288" s="40"/>
      <c r="K288" s="40"/>
      <c r="L288" s="40"/>
      <c r="M288" s="40"/>
      <c r="N288" s="40"/>
      <c r="O288" s="40"/>
      <c r="P288" s="40"/>
      <c r="Q288" s="40"/>
      <c r="R288" s="40"/>
      <c r="S288" s="40"/>
      <c r="T288" s="5"/>
      <c r="U288" s="40"/>
      <c r="V288" s="40"/>
      <c r="W288" s="40"/>
      <c r="X288" s="40"/>
      <c r="Y288" s="40"/>
      <c r="Z288" s="40"/>
      <c r="AA288" s="40"/>
      <c r="AB288" s="40"/>
      <c r="AC288" s="40"/>
      <c r="AD288" s="40"/>
      <c r="AE288" s="40"/>
      <c r="AF288" s="40"/>
      <c r="AG288" s="40"/>
      <c r="AH288" s="40"/>
      <c r="AI288" s="40"/>
      <c r="AJ288" s="40"/>
      <c r="AK288" s="40"/>
    </row>
    <row r="289" ht="13.5" customHeight="1">
      <c r="A289" s="5"/>
      <c r="B289" s="40"/>
      <c r="C289" s="40"/>
      <c r="D289" s="40"/>
      <c r="E289" s="40"/>
      <c r="F289" s="40"/>
      <c r="G289" s="40"/>
      <c r="H289" s="40"/>
      <c r="I289" s="40"/>
      <c r="J289" s="40"/>
      <c r="K289" s="40"/>
      <c r="L289" s="40"/>
      <c r="M289" s="40"/>
      <c r="N289" s="40"/>
      <c r="O289" s="40"/>
      <c r="P289" s="40"/>
      <c r="Q289" s="40"/>
      <c r="R289" s="40"/>
      <c r="S289" s="40"/>
      <c r="T289" s="5"/>
      <c r="U289" s="40"/>
      <c r="V289" s="40"/>
      <c r="W289" s="40"/>
      <c r="X289" s="40"/>
      <c r="Y289" s="40"/>
      <c r="Z289" s="40"/>
      <c r="AA289" s="40"/>
      <c r="AB289" s="40"/>
      <c r="AC289" s="40"/>
      <c r="AD289" s="40"/>
      <c r="AE289" s="40"/>
      <c r="AF289" s="40"/>
      <c r="AG289" s="40"/>
      <c r="AH289" s="40"/>
      <c r="AI289" s="40"/>
      <c r="AJ289" s="40"/>
      <c r="AK289" s="40"/>
    </row>
    <row r="290" ht="13.5" customHeight="1">
      <c r="A290" s="5"/>
      <c r="B290" s="40"/>
      <c r="C290" s="40"/>
      <c r="D290" s="40"/>
      <c r="E290" s="40"/>
      <c r="F290" s="40"/>
      <c r="G290" s="40"/>
      <c r="H290" s="40"/>
      <c r="I290" s="40"/>
      <c r="J290" s="40"/>
      <c r="K290" s="40"/>
      <c r="L290" s="40"/>
      <c r="M290" s="40"/>
      <c r="N290" s="40"/>
      <c r="O290" s="40"/>
      <c r="P290" s="40"/>
      <c r="Q290" s="40"/>
      <c r="R290" s="40"/>
      <c r="S290" s="40"/>
      <c r="T290" s="5"/>
      <c r="U290" s="40"/>
      <c r="V290" s="40"/>
      <c r="W290" s="40"/>
      <c r="X290" s="40"/>
      <c r="Y290" s="40"/>
      <c r="Z290" s="40"/>
      <c r="AA290" s="40"/>
      <c r="AB290" s="40"/>
      <c r="AC290" s="40"/>
      <c r="AD290" s="40"/>
      <c r="AE290" s="40"/>
      <c r="AF290" s="40"/>
      <c r="AG290" s="40"/>
      <c r="AH290" s="40"/>
      <c r="AI290" s="40"/>
      <c r="AJ290" s="40"/>
      <c r="AK290" s="40"/>
    </row>
    <row r="291" ht="13.5" customHeight="1">
      <c r="A291" s="5"/>
      <c r="B291" s="40"/>
      <c r="C291" s="40"/>
      <c r="D291" s="40"/>
      <c r="E291" s="40"/>
      <c r="F291" s="40"/>
      <c r="G291" s="40"/>
      <c r="H291" s="40"/>
      <c r="I291" s="40"/>
      <c r="J291" s="40"/>
      <c r="K291" s="40"/>
      <c r="L291" s="40"/>
      <c r="M291" s="40"/>
      <c r="N291" s="40"/>
      <c r="O291" s="40"/>
      <c r="P291" s="40"/>
      <c r="Q291" s="40"/>
      <c r="R291" s="40"/>
      <c r="S291" s="40"/>
      <c r="T291" s="5"/>
      <c r="U291" s="40"/>
      <c r="V291" s="40"/>
      <c r="W291" s="40"/>
      <c r="X291" s="40"/>
      <c r="Y291" s="40"/>
      <c r="Z291" s="40"/>
      <c r="AA291" s="40"/>
      <c r="AB291" s="40"/>
      <c r="AC291" s="40"/>
      <c r="AD291" s="40"/>
      <c r="AE291" s="40"/>
      <c r="AF291" s="40"/>
      <c r="AG291" s="40"/>
      <c r="AH291" s="40"/>
      <c r="AI291" s="40"/>
      <c r="AJ291" s="40"/>
      <c r="AK291" s="40"/>
    </row>
    <row r="292" ht="13.5" customHeight="1">
      <c r="A292" s="5"/>
      <c r="B292" s="40"/>
      <c r="C292" s="40"/>
      <c r="D292" s="40"/>
      <c r="E292" s="40"/>
      <c r="F292" s="40"/>
      <c r="G292" s="40"/>
      <c r="H292" s="40"/>
      <c r="I292" s="40"/>
      <c r="J292" s="40"/>
      <c r="K292" s="40"/>
      <c r="L292" s="40"/>
      <c r="M292" s="40"/>
      <c r="N292" s="40"/>
      <c r="O292" s="40"/>
      <c r="P292" s="40"/>
      <c r="Q292" s="40"/>
      <c r="R292" s="40"/>
      <c r="S292" s="40"/>
      <c r="T292" s="5"/>
      <c r="U292" s="40"/>
      <c r="V292" s="40"/>
      <c r="W292" s="40"/>
      <c r="X292" s="40"/>
      <c r="Y292" s="40"/>
      <c r="Z292" s="40"/>
      <c r="AA292" s="40"/>
      <c r="AB292" s="40"/>
      <c r="AC292" s="40"/>
      <c r="AD292" s="40"/>
      <c r="AE292" s="40"/>
      <c r="AF292" s="40"/>
      <c r="AG292" s="40"/>
      <c r="AH292" s="40"/>
      <c r="AI292" s="40"/>
      <c r="AJ292" s="40"/>
      <c r="AK292" s="40"/>
    </row>
    <row r="293" ht="13.5" customHeight="1">
      <c r="A293" s="5"/>
      <c r="B293" s="40"/>
      <c r="C293" s="40"/>
      <c r="D293" s="40"/>
      <c r="E293" s="40"/>
      <c r="F293" s="40"/>
      <c r="G293" s="40"/>
      <c r="H293" s="40"/>
      <c r="I293" s="40"/>
      <c r="J293" s="40"/>
      <c r="K293" s="40"/>
      <c r="L293" s="40"/>
      <c r="M293" s="40"/>
      <c r="N293" s="40"/>
      <c r="O293" s="40"/>
      <c r="P293" s="40"/>
      <c r="Q293" s="40"/>
      <c r="R293" s="40"/>
      <c r="S293" s="40"/>
      <c r="T293" s="5"/>
      <c r="U293" s="40"/>
      <c r="V293" s="40"/>
      <c r="W293" s="40"/>
      <c r="X293" s="40"/>
      <c r="Y293" s="40"/>
      <c r="Z293" s="40"/>
      <c r="AA293" s="40"/>
      <c r="AB293" s="40"/>
      <c r="AC293" s="40"/>
      <c r="AD293" s="40"/>
      <c r="AE293" s="40"/>
      <c r="AF293" s="40"/>
      <c r="AG293" s="40"/>
      <c r="AH293" s="40"/>
      <c r="AI293" s="40"/>
      <c r="AJ293" s="40"/>
      <c r="AK293" s="40"/>
    </row>
    <row r="294" ht="13.5" customHeight="1">
      <c r="A294" s="5"/>
      <c r="B294" s="40"/>
      <c r="C294" s="40"/>
      <c r="D294" s="40"/>
      <c r="E294" s="40"/>
      <c r="F294" s="40"/>
      <c r="G294" s="40"/>
      <c r="H294" s="40"/>
      <c r="I294" s="40"/>
      <c r="J294" s="40"/>
      <c r="K294" s="40"/>
      <c r="L294" s="40"/>
      <c r="M294" s="40"/>
      <c r="N294" s="40"/>
      <c r="O294" s="40"/>
      <c r="P294" s="40"/>
      <c r="Q294" s="40"/>
      <c r="R294" s="40"/>
      <c r="S294" s="40"/>
      <c r="T294" s="5"/>
      <c r="U294" s="40"/>
      <c r="V294" s="40"/>
      <c r="W294" s="40"/>
      <c r="X294" s="40"/>
      <c r="Y294" s="40"/>
      <c r="Z294" s="40"/>
      <c r="AA294" s="40"/>
      <c r="AB294" s="40"/>
      <c r="AC294" s="40"/>
      <c r="AD294" s="40"/>
      <c r="AE294" s="40"/>
      <c r="AF294" s="40"/>
      <c r="AG294" s="40"/>
      <c r="AH294" s="40"/>
      <c r="AI294" s="40"/>
      <c r="AJ294" s="40"/>
      <c r="AK294" s="40"/>
    </row>
    <row r="295" ht="13.5" customHeight="1">
      <c r="A295" s="5"/>
      <c r="B295" s="40"/>
      <c r="C295" s="40"/>
      <c r="D295" s="40"/>
      <c r="E295" s="40"/>
      <c r="F295" s="40"/>
      <c r="G295" s="40"/>
      <c r="H295" s="40"/>
      <c r="I295" s="40"/>
      <c r="J295" s="40"/>
      <c r="K295" s="40"/>
      <c r="L295" s="40"/>
      <c r="M295" s="40"/>
      <c r="N295" s="40"/>
      <c r="O295" s="40"/>
      <c r="P295" s="40"/>
      <c r="Q295" s="40"/>
      <c r="R295" s="40"/>
      <c r="S295" s="40"/>
      <c r="T295" s="5"/>
      <c r="U295" s="40"/>
      <c r="V295" s="40"/>
      <c r="W295" s="40"/>
      <c r="X295" s="40"/>
      <c r="Y295" s="40"/>
      <c r="Z295" s="40"/>
      <c r="AA295" s="40"/>
      <c r="AB295" s="40"/>
      <c r="AC295" s="40"/>
      <c r="AD295" s="40"/>
      <c r="AE295" s="40"/>
      <c r="AF295" s="40"/>
      <c r="AG295" s="40"/>
      <c r="AH295" s="40"/>
      <c r="AI295" s="40"/>
      <c r="AJ295" s="40"/>
      <c r="AK295" s="40"/>
    </row>
    <row r="296" ht="13.5" customHeight="1">
      <c r="A296" s="5"/>
      <c r="B296" s="40"/>
      <c r="C296" s="40"/>
      <c r="D296" s="40"/>
      <c r="E296" s="40"/>
      <c r="F296" s="40"/>
      <c r="G296" s="40"/>
      <c r="H296" s="40"/>
      <c r="I296" s="40"/>
      <c r="J296" s="40"/>
      <c r="K296" s="40"/>
      <c r="L296" s="40"/>
      <c r="M296" s="40"/>
      <c r="N296" s="40"/>
      <c r="O296" s="40"/>
      <c r="P296" s="40"/>
      <c r="Q296" s="40"/>
      <c r="R296" s="40"/>
      <c r="S296" s="40"/>
      <c r="T296" s="5"/>
      <c r="U296" s="40"/>
      <c r="V296" s="40"/>
      <c r="W296" s="40"/>
      <c r="X296" s="40"/>
      <c r="Y296" s="40"/>
      <c r="Z296" s="40"/>
      <c r="AA296" s="40"/>
      <c r="AB296" s="40"/>
      <c r="AC296" s="40"/>
      <c r="AD296" s="40"/>
      <c r="AE296" s="40"/>
      <c r="AF296" s="40"/>
      <c r="AG296" s="40"/>
      <c r="AH296" s="40"/>
      <c r="AI296" s="40"/>
      <c r="AJ296" s="40"/>
      <c r="AK296" s="40"/>
    </row>
    <row r="297" ht="13.5" customHeight="1">
      <c r="A297" s="5"/>
      <c r="B297" s="40"/>
      <c r="C297" s="40"/>
      <c r="D297" s="40"/>
      <c r="E297" s="40"/>
      <c r="F297" s="40"/>
      <c r="G297" s="40"/>
      <c r="H297" s="40"/>
      <c r="I297" s="40"/>
      <c r="J297" s="40"/>
      <c r="K297" s="40"/>
      <c r="L297" s="40"/>
      <c r="M297" s="40"/>
      <c r="N297" s="40"/>
      <c r="O297" s="40"/>
      <c r="P297" s="40"/>
      <c r="Q297" s="40"/>
      <c r="R297" s="40"/>
      <c r="S297" s="40"/>
      <c r="T297" s="5"/>
      <c r="U297" s="40"/>
      <c r="V297" s="40"/>
      <c r="W297" s="40"/>
      <c r="X297" s="40"/>
      <c r="Y297" s="40"/>
      <c r="Z297" s="40"/>
      <c r="AA297" s="40"/>
      <c r="AB297" s="40"/>
      <c r="AC297" s="40"/>
      <c r="AD297" s="40"/>
      <c r="AE297" s="40"/>
      <c r="AF297" s="40"/>
      <c r="AG297" s="40"/>
      <c r="AH297" s="40"/>
      <c r="AI297" s="40"/>
      <c r="AJ297" s="40"/>
      <c r="AK297" s="40"/>
    </row>
    <row r="298" ht="13.5" customHeight="1">
      <c r="A298" s="5"/>
      <c r="B298" s="40"/>
      <c r="C298" s="40"/>
      <c r="D298" s="40"/>
      <c r="E298" s="40"/>
      <c r="F298" s="40"/>
      <c r="G298" s="40"/>
      <c r="H298" s="40"/>
      <c r="I298" s="40"/>
      <c r="J298" s="40"/>
      <c r="K298" s="40"/>
      <c r="L298" s="40"/>
      <c r="M298" s="40"/>
      <c r="N298" s="40"/>
      <c r="O298" s="40"/>
      <c r="P298" s="40"/>
      <c r="Q298" s="40"/>
      <c r="R298" s="40"/>
      <c r="S298" s="40"/>
      <c r="T298" s="5"/>
      <c r="U298" s="40"/>
      <c r="V298" s="40"/>
      <c r="W298" s="40"/>
      <c r="X298" s="40"/>
      <c r="Y298" s="40"/>
      <c r="Z298" s="40"/>
      <c r="AA298" s="40"/>
      <c r="AB298" s="40"/>
      <c r="AC298" s="40"/>
      <c r="AD298" s="40"/>
      <c r="AE298" s="40"/>
      <c r="AF298" s="40"/>
      <c r="AG298" s="40"/>
      <c r="AH298" s="40"/>
      <c r="AI298" s="40"/>
      <c r="AJ298" s="40"/>
      <c r="AK298" s="40"/>
    </row>
    <row r="299" ht="13.5" customHeight="1">
      <c r="A299" s="5"/>
      <c r="B299" s="40"/>
      <c r="C299" s="40"/>
      <c r="D299" s="40"/>
      <c r="E299" s="40"/>
      <c r="F299" s="40"/>
      <c r="G299" s="40"/>
      <c r="H299" s="40"/>
      <c r="I299" s="40"/>
      <c r="J299" s="40"/>
      <c r="K299" s="40"/>
      <c r="L299" s="40"/>
      <c r="M299" s="40"/>
      <c r="N299" s="40"/>
      <c r="O299" s="40"/>
      <c r="P299" s="40"/>
      <c r="Q299" s="40"/>
      <c r="R299" s="40"/>
      <c r="S299" s="40"/>
      <c r="T299" s="5"/>
      <c r="U299" s="40"/>
      <c r="V299" s="40"/>
      <c r="W299" s="40"/>
      <c r="X299" s="40"/>
      <c r="Y299" s="40"/>
      <c r="Z299" s="40"/>
      <c r="AA299" s="40"/>
      <c r="AB299" s="40"/>
      <c r="AC299" s="40"/>
      <c r="AD299" s="40"/>
      <c r="AE299" s="40"/>
      <c r="AF299" s="40"/>
      <c r="AG299" s="40"/>
      <c r="AH299" s="40"/>
      <c r="AI299" s="40"/>
      <c r="AJ299" s="40"/>
      <c r="AK299" s="40"/>
    </row>
    <row r="300" ht="13.5" customHeight="1">
      <c r="A300" s="5"/>
      <c r="B300" s="40"/>
      <c r="C300" s="40"/>
      <c r="D300" s="40"/>
      <c r="E300" s="40"/>
      <c r="F300" s="40"/>
      <c r="G300" s="40"/>
      <c r="H300" s="40"/>
      <c r="I300" s="40"/>
      <c r="J300" s="40"/>
      <c r="K300" s="40"/>
      <c r="L300" s="40"/>
      <c r="M300" s="40"/>
      <c r="N300" s="40"/>
      <c r="O300" s="40"/>
      <c r="P300" s="40"/>
      <c r="Q300" s="40"/>
      <c r="R300" s="40"/>
      <c r="S300" s="40"/>
      <c r="T300" s="5"/>
      <c r="U300" s="40"/>
      <c r="V300" s="40"/>
      <c r="W300" s="40"/>
      <c r="X300" s="40"/>
      <c r="Y300" s="40"/>
      <c r="Z300" s="40"/>
      <c r="AA300" s="40"/>
      <c r="AB300" s="40"/>
      <c r="AC300" s="40"/>
      <c r="AD300" s="40"/>
      <c r="AE300" s="40"/>
      <c r="AF300" s="40"/>
      <c r="AG300" s="40"/>
      <c r="AH300" s="40"/>
      <c r="AI300" s="40"/>
      <c r="AJ300" s="40"/>
      <c r="AK300" s="40"/>
    </row>
    <row r="301" ht="13.5" customHeight="1">
      <c r="A301" s="5"/>
      <c r="B301" s="40"/>
      <c r="C301" s="40"/>
      <c r="D301" s="40"/>
      <c r="E301" s="40"/>
      <c r="F301" s="40"/>
      <c r="G301" s="40"/>
      <c r="H301" s="40"/>
      <c r="I301" s="40"/>
      <c r="J301" s="40"/>
      <c r="K301" s="40"/>
      <c r="L301" s="40"/>
      <c r="M301" s="40"/>
      <c r="N301" s="40"/>
      <c r="O301" s="40"/>
      <c r="P301" s="40"/>
      <c r="Q301" s="40"/>
      <c r="R301" s="40"/>
      <c r="S301" s="40"/>
      <c r="T301" s="5"/>
      <c r="U301" s="40"/>
      <c r="V301" s="40"/>
      <c r="W301" s="40"/>
      <c r="X301" s="40"/>
      <c r="Y301" s="40"/>
      <c r="Z301" s="40"/>
      <c r="AA301" s="40"/>
      <c r="AB301" s="40"/>
      <c r="AC301" s="40"/>
      <c r="AD301" s="40"/>
      <c r="AE301" s="40"/>
      <c r="AF301" s="40"/>
      <c r="AG301" s="40"/>
      <c r="AH301" s="40"/>
      <c r="AI301" s="40"/>
      <c r="AJ301" s="40"/>
      <c r="AK301" s="40"/>
    </row>
    <row r="302" ht="13.5" customHeight="1">
      <c r="A302" s="5"/>
      <c r="B302" s="40"/>
      <c r="C302" s="40"/>
      <c r="D302" s="40"/>
      <c r="E302" s="40"/>
      <c r="F302" s="40"/>
      <c r="G302" s="40"/>
      <c r="H302" s="40"/>
      <c r="I302" s="40"/>
      <c r="J302" s="40"/>
      <c r="K302" s="40"/>
      <c r="L302" s="40"/>
      <c r="M302" s="40"/>
      <c r="N302" s="40"/>
      <c r="O302" s="40"/>
      <c r="P302" s="40"/>
      <c r="Q302" s="40"/>
      <c r="R302" s="40"/>
      <c r="S302" s="40"/>
      <c r="T302" s="5"/>
      <c r="U302" s="40"/>
      <c r="V302" s="40"/>
      <c r="W302" s="40"/>
      <c r="X302" s="40"/>
      <c r="Y302" s="40"/>
      <c r="Z302" s="40"/>
      <c r="AA302" s="40"/>
      <c r="AB302" s="40"/>
      <c r="AC302" s="40"/>
      <c r="AD302" s="40"/>
      <c r="AE302" s="40"/>
      <c r="AF302" s="40"/>
      <c r="AG302" s="40"/>
      <c r="AH302" s="40"/>
      <c r="AI302" s="40"/>
      <c r="AJ302" s="40"/>
      <c r="AK302" s="40"/>
    </row>
    <row r="303" ht="13.5" customHeight="1">
      <c r="A303" s="5"/>
      <c r="B303" s="40"/>
      <c r="C303" s="40"/>
      <c r="D303" s="40"/>
      <c r="E303" s="40"/>
      <c r="F303" s="40"/>
      <c r="G303" s="40"/>
      <c r="H303" s="40"/>
      <c r="I303" s="40"/>
      <c r="J303" s="40"/>
      <c r="K303" s="40"/>
      <c r="L303" s="40"/>
      <c r="M303" s="40"/>
      <c r="N303" s="40"/>
      <c r="O303" s="40"/>
      <c r="P303" s="40"/>
      <c r="Q303" s="40"/>
      <c r="R303" s="40"/>
      <c r="S303" s="40"/>
      <c r="T303" s="5"/>
      <c r="U303" s="40"/>
      <c r="V303" s="40"/>
      <c r="W303" s="40"/>
      <c r="X303" s="40"/>
      <c r="Y303" s="40"/>
      <c r="Z303" s="40"/>
      <c r="AA303" s="40"/>
      <c r="AB303" s="40"/>
      <c r="AC303" s="40"/>
      <c r="AD303" s="40"/>
      <c r="AE303" s="40"/>
      <c r="AF303" s="40"/>
      <c r="AG303" s="40"/>
      <c r="AH303" s="40"/>
      <c r="AI303" s="40"/>
      <c r="AJ303" s="40"/>
      <c r="AK303" s="40"/>
    </row>
    <row r="304" ht="13.5" customHeight="1">
      <c r="A304" s="5"/>
      <c r="B304" s="40"/>
      <c r="C304" s="40"/>
      <c r="D304" s="40"/>
      <c r="E304" s="40"/>
      <c r="F304" s="40"/>
      <c r="G304" s="40"/>
      <c r="H304" s="40"/>
      <c r="I304" s="40"/>
      <c r="J304" s="40"/>
      <c r="K304" s="40"/>
      <c r="L304" s="40"/>
      <c r="M304" s="40"/>
      <c r="N304" s="40"/>
      <c r="O304" s="40"/>
      <c r="P304" s="40"/>
      <c r="Q304" s="40"/>
      <c r="R304" s="40"/>
      <c r="S304" s="40"/>
      <c r="T304" s="5"/>
      <c r="U304" s="40"/>
      <c r="V304" s="40"/>
      <c r="W304" s="40"/>
      <c r="X304" s="40"/>
      <c r="Y304" s="40"/>
      <c r="Z304" s="40"/>
      <c r="AA304" s="40"/>
      <c r="AB304" s="40"/>
      <c r="AC304" s="40"/>
      <c r="AD304" s="40"/>
      <c r="AE304" s="40"/>
      <c r="AF304" s="40"/>
      <c r="AG304" s="40"/>
      <c r="AH304" s="40"/>
      <c r="AI304" s="40"/>
      <c r="AJ304" s="40"/>
      <c r="AK304" s="40"/>
    </row>
    <row r="305" ht="13.5" customHeight="1">
      <c r="A305" s="5"/>
      <c r="B305" s="40"/>
      <c r="C305" s="40"/>
      <c r="D305" s="40"/>
      <c r="E305" s="40"/>
      <c r="F305" s="40"/>
      <c r="G305" s="40"/>
      <c r="H305" s="40"/>
      <c r="I305" s="40"/>
      <c r="J305" s="40"/>
      <c r="K305" s="40"/>
      <c r="L305" s="40"/>
      <c r="M305" s="40"/>
      <c r="N305" s="40"/>
      <c r="O305" s="40"/>
      <c r="P305" s="40"/>
      <c r="Q305" s="40"/>
      <c r="R305" s="40"/>
      <c r="S305" s="40"/>
      <c r="T305" s="5"/>
      <c r="U305" s="40"/>
      <c r="V305" s="40"/>
      <c r="W305" s="40"/>
      <c r="X305" s="40"/>
      <c r="Y305" s="40"/>
      <c r="Z305" s="40"/>
      <c r="AA305" s="40"/>
      <c r="AB305" s="40"/>
      <c r="AC305" s="40"/>
      <c r="AD305" s="40"/>
      <c r="AE305" s="40"/>
      <c r="AF305" s="40"/>
      <c r="AG305" s="40"/>
      <c r="AH305" s="40"/>
      <c r="AI305" s="40"/>
      <c r="AJ305" s="40"/>
      <c r="AK305" s="40"/>
    </row>
    <row r="306" ht="13.5" customHeight="1">
      <c r="A306" s="5"/>
      <c r="B306" s="40"/>
      <c r="C306" s="40"/>
      <c r="D306" s="40"/>
      <c r="E306" s="40"/>
      <c r="F306" s="40"/>
      <c r="G306" s="40"/>
      <c r="H306" s="40"/>
      <c r="I306" s="40"/>
      <c r="J306" s="40"/>
      <c r="K306" s="40"/>
      <c r="L306" s="40"/>
      <c r="M306" s="40"/>
      <c r="N306" s="40"/>
      <c r="O306" s="40"/>
      <c r="P306" s="40"/>
      <c r="Q306" s="40"/>
      <c r="R306" s="40"/>
      <c r="S306" s="40"/>
      <c r="T306" s="5"/>
      <c r="U306" s="40"/>
      <c r="V306" s="40"/>
      <c r="W306" s="40"/>
      <c r="X306" s="40"/>
      <c r="Y306" s="40"/>
      <c r="Z306" s="40"/>
      <c r="AA306" s="40"/>
      <c r="AB306" s="40"/>
      <c r="AC306" s="40"/>
      <c r="AD306" s="40"/>
      <c r="AE306" s="40"/>
      <c r="AF306" s="40"/>
      <c r="AG306" s="40"/>
      <c r="AH306" s="40"/>
      <c r="AI306" s="40"/>
      <c r="AJ306" s="40"/>
      <c r="AK306" s="40"/>
    </row>
    <row r="307" ht="13.5" customHeight="1">
      <c r="A307" s="5"/>
      <c r="B307" s="40"/>
      <c r="C307" s="40"/>
      <c r="D307" s="40"/>
      <c r="E307" s="40"/>
      <c r="F307" s="40"/>
      <c r="G307" s="40"/>
      <c r="H307" s="40"/>
      <c r="I307" s="40"/>
      <c r="J307" s="40"/>
      <c r="K307" s="40"/>
      <c r="L307" s="40"/>
      <c r="M307" s="40"/>
      <c r="N307" s="40"/>
      <c r="O307" s="40"/>
      <c r="P307" s="40"/>
      <c r="Q307" s="40"/>
      <c r="R307" s="40"/>
      <c r="S307" s="40"/>
      <c r="T307" s="5"/>
      <c r="U307" s="40"/>
      <c r="V307" s="40"/>
      <c r="W307" s="40"/>
      <c r="X307" s="40"/>
      <c r="Y307" s="40"/>
      <c r="Z307" s="40"/>
      <c r="AA307" s="40"/>
      <c r="AB307" s="40"/>
      <c r="AC307" s="40"/>
      <c r="AD307" s="40"/>
      <c r="AE307" s="40"/>
      <c r="AF307" s="40"/>
      <c r="AG307" s="40"/>
      <c r="AH307" s="40"/>
      <c r="AI307" s="40"/>
      <c r="AJ307" s="40"/>
      <c r="AK307" s="40"/>
    </row>
    <row r="308" ht="13.5" customHeight="1">
      <c r="A308" s="5"/>
      <c r="B308" s="40"/>
      <c r="C308" s="40"/>
      <c r="D308" s="40"/>
      <c r="E308" s="40"/>
      <c r="F308" s="40"/>
      <c r="G308" s="40"/>
      <c r="H308" s="40"/>
      <c r="I308" s="40"/>
      <c r="J308" s="40"/>
      <c r="K308" s="40"/>
      <c r="L308" s="40"/>
      <c r="M308" s="40"/>
      <c r="N308" s="40"/>
      <c r="O308" s="40"/>
      <c r="P308" s="40"/>
      <c r="Q308" s="40"/>
      <c r="R308" s="40"/>
      <c r="S308" s="40"/>
      <c r="T308" s="5"/>
      <c r="U308" s="40"/>
      <c r="V308" s="40"/>
      <c r="W308" s="40"/>
      <c r="X308" s="40"/>
      <c r="Y308" s="40"/>
      <c r="Z308" s="40"/>
      <c r="AA308" s="40"/>
      <c r="AB308" s="40"/>
      <c r="AC308" s="40"/>
      <c r="AD308" s="40"/>
      <c r="AE308" s="40"/>
      <c r="AF308" s="40"/>
      <c r="AG308" s="40"/>
      <c r="AH308" s="40"/>
      <c r="AI308" s="40"/>
      <c r="AJ308" s="40"/>
      <c r="AK308" s="40"/>
    </row>
    <row r="309" ht="13.5" customHeight="1">
      <c r="A309" s="5"/>
      <c r="B309" s="40"/>
      <c r="C309" s="40"/>
      <c r="D309" s="40"/>
      <c r="E309" s="40"/>
      <c r="F309" s="40"/>
      <c r="G309" s="40"/>
      <c r="H309" s="40"/>
      <c r="I309" s="40"/>
      <c r="J309" s="40"/>
      <c r="K309" s="40"/>
      <c r="L309" s="40"/>
      <c r="M309" s="40"/>
      <c r="N309" s="40"/>
      <c r="O309" s="40"/>
      <c r="P309" s="40"/>
      <c r="Q309" s="40"/>
      <c r="R309" s="40"/>
      <c r="S309" s="40"/>
      <c r="T309" s="5"/>
      <c r="U309" s="40"/>
      <c r="V309" s="40"/>
      <c r="W309" s="40"/>
      <c r="X309" s="40"/>
      <c r="Y309" s="40"/>
      <c r="Z309" s="40"/>
      <c r="AA309" s="40"/>
      <c r="AB309" s="40"/>
      <c r="AC309" s="40"/>
      <c r="AD309" s="40"/>
      <c r="AE309" s="40"/>
      <c r="AF309" s="40"/>
      <c r="AG309" s="40"/>
      <c r="AH309" s="40"/>
      <c r="AI309" s="40"/>
      <c r="AJ309" s="40"/>
      <c r="AK309" s="40"/>
    </row>
    <row r="310" ht="13.5" customHeight="1">
      <c r="A310" s="5"/>
      <c r="B310" s="40"/>
      <c r="C310" s="40"/>
      <c r="D310" s="40"/>
      <c r="E310" s="40"/>
      <c r="F310" s="40"/>
      <c r="G310" s="40"/>
      <c r="H310" s="40"/>
      <c r="I310" s="40"/>
      <c r="J310" s="40"/>
      <c r="K310" s="40"/>
      <c r="L310" s="40"/>
      <c r="M310" s="40"/>
      <c r="N310" s="40"/>
      <c r="O310" s="40"/>
      <c r="P310" s="40"/>
      <c r="Q310" s="40"/>
      <c r="R310" s="40"/>
      <c r="S310" s="40"/>
      <c r="T310" s="5"/>
      <c r="U310" s="40"/>
      <c r="V310" s="40"/>
      <c r="W310" s="40"/>
      <c r="X310" s="40"/>
      <c r="Y310" s="40"/>
      <c r="Z310" s="40"/>
      <c r="AA310" s="40"/>
      <c r="AB310" s="40"/>
      <c r="AC310" s="40"/>
      <c r="AD310" s="40"/>
      <c r="AE310" s="40"/>
      <c r="AF310" s="40"/>
      <c r="AG310" s="40"/>
      <c r="AH310" s="40"/>
      <c r="AI310" s="40"/>
      <c r="AJ310" s="40"/>
      <c r="AK310" s="40"/>
    </row>
    <row r="311" ht="13.5" customHeight="1">
      <c r="A311" s="5"/>
      <c r="B311" s="40"/>
      <c r="C311" s="40"/>
      <c r="D311" s="40"/>
      <c r="E311" s="40"/>
      <c r="F311" s="40"/>
      <c r="G311" s="40"/>
      <c r="H311" s="40"/>
      <c r="I311" s="40"/>
      <c r="J311" s="40"/>
      <c r="K311" s="40"/>
      <c r="L311" s="40"/>
      <c r="M311" s="40"/>
      <c r="N311" s="40"/>
      <c r="O311" s="40"/>
      <c r="P311" s="40"/>
      <c r="Q311" s="40"/>
      <c r="R311" s="40"/>
      <c r="S311" s="40"/>
      <c r="T311" s="5"/>
      <c r="U311" s="40"/>
      <c r="V311" s="40"/>
      <c r="W311" s="40"/>
      <c r="X311" s="40"/>
      <c r="Y311" s="40"/>
      <c r="Z311" s="40"/>
      <c r="AA311" s="40"/>
      <c r="AB311" s="40"/>
      <c r="AC311" s="40"/>
      <c r="AD311" s="40"/>
      <c r="AE311" s="40"/>
      <c r="AF311" s="40"/>
      <c r="AG311" s="40"/>
      <c r="AH311" s="40"/>
      <c r="AI311" s="40"/>
      <c r="AJ311" s="40"/>
      <c r="AK311" s="40"/>
    </row>
    <row r="312" ht="13.5" customHeight="1">
      <c r="A312" s="5"/>
      <c r="B312" s="40"/>
      <c r="C312" s="40"/>
      <c r="D312" s="40"/>
      <c r="E312" s="40"/>
      <c r="F312" s="40"/>
      <c r="G312" s="40"/>
      <c r="H312" s="40"/>
      <c r="I312" s="40"/>
      <c r="J312" s="40"/>
      <c r="K312" s="40"/>
      <c r="L312" s="40"/>
      <c r="M312" s="40"/>
      <c r="N312" s="40"/>
      <c r="O312" s="40"/>
      <c r="P312" s="40"/>
      <c r="Q312" s="40"/>
      <c r="R312" s="40"/>
      <c r="S312" s="40"/>
      <c r="T312" s="5"/>
      <c r="U312" s="40"/>
      <c r="V312" s="40"/>
      <c r="W312" s="40"/>
      <c r="X312" s="40"/>
      <c r="Y312" s="40"/>
      <c r="Z312" s="40"/>
      <c r="AA312" s="40"/>
      <c r="AB312" s="40"/>
      <c r="AC312" s="40"/>
      <c r="AD312" s="40"/>
      <c r="AE312" s="40"/>
      <c r="AF312" s="40"/>
      <c r="AG312" s="40"/>
      <c r="AH312" s="40"/>
      <c r="AI312" s="40"/>
      <c r="AJ312" s="40"/>
      <c r="AK312" s="40"/>
    </row>
    <row r="313" ht="13.5" customHeight="1">
      <c r="A313" s="5"/>
      <c r="B313" s="40"/>
      <c r="C313" s="40"/>
      <c r="D313" s="40"/>
      <c r="E313" s="40"/>
      <c r="F313" s="40"/>
      <c r="G313" s="40"/>
      <c r="H313" s="40"/>
      <c r="I313" s="40"/>
      <c r="J313" s="40"/>
      <c r="K313" s="40"/>
      <c r="L313" s="40"/>
      <c r="M313" s="40"/>
      <c r="N313" s="40"/>
      <c r="O313" s="40"/>
      <c r="P313" s="40"/>
      <c r="Q313" s="40"/>
      <c r="R313" s="40"/>
      <c r="S313" s="40"/>
      <c r="T313" s="5"/>
      <c r="U313" s="40"/>
      <c r="V313" s="40"/>
      <c r="W313" s="40"/>
      <c r="X313" s="40"/>
      <c r="Y313" s="40"/>
      <c r="Z313" s="40"/>
      <c r="AA313" s="40"/>
      <c r="AB313" s="40"/>
      <c r="AC313" s="40"/>
      <c r="AD313" s="40"/>
      <c r="AE313" s="40"/>
      <c r="AF313" s="40"/>
      <c r="AG313" s="40"/>
      <c r="AH313" s="40"/>
      <c r="AI313" s="40"/>
      <c r="AJ313" s="40"/>
      <c r="AK313" s="40"/>
    </row>
    <row r="314" ht="13.5" customHeight="1">
      <c r="A314" s="5"/>
      <c r="B314" s="40"/>
      <c r="C314" s="40"/>
      <c r="D314" s="40"/>
      <c r="E314" s="40"/>
      <c r="F314" s="40"/>
      <c r="G314" s="40"/>
      <c r="H314" s="40"/>
      <c r="I314" s="40"/>
      <c r="J314" s="40"/>
      <c r="K314" s="40"/>
      <c r="L314" s="40"/>
      <c r="M314" s="40"/>
      <c r="N314" s="40"/>
      <c r="O314" s="40"/>
      <c r="P314" s="40"/>
      <c r="Q314" s="40"/>
      <c r="R314" s="40"/>
      <c r="S314" s="40"/>
      <c r="T314" s="5"/>
      <c r="U314" s="40"/>
      <c r="V314" s="40"/>
      <c r="W314" s="40"/>
      <c r="X314" s="40"/>
      <c r="Y314" s="40"/>
      <c r="Z314" s="40"/>
      <c r="AA314" s="40"/>
      <c r="AB314" s="40"/>
      <c r="AC314" s="40"/>
      <c r="AD314" s="40"/>
      <c r="AE314" s="40"/>
      <c r="AF314" s="40"/>
      <c r="AG314" s="40"/>
      <c r="AH314" s="40"/>
      <c r="AI314" s="40"/>
      <c r="AJ314" s="40"/>
      <c r="AK314" s="40"/>
    </row>
    <row r="315" ht="13.5" customHeight="1">
      <c r="A315" s="5"/>
      <c r="B315" s="40"/>
      <c r="C315" s="40"/>
      <c r="D315" s="40"/>
      <c r="E315" s="40"/>
      <c r="F315" s="40"/>
      <c r="G315" s="40"/>
      <c r="H315" s="40"/>
      <c r="I315" s="40"/>
      <c r="J315" s="40"/>
      <c r="K315" s="40"/>
      <c r="L315" s="40"/>
      <c r="M315" s="40"/>
      <c r="N315" s="40"/>
      <c r="O315" s="40"/>
      <c r="P315" s="40"/>
      <c r="Q315" s="40"/>
      <c r="R315" s="40"/>
      <c r="S315" s="40"/>
      <c r="T315" s="5"/>
      <c r="U315" s="40"/>
      <c r="V315" s="40"/>
      <c r="W315" s="40"/>
      <c r="X315" s="40"/>
      <c r="Y315" s="40"/>
      <c r="Z315" s="40"/>
      <c r="AA315" s="40"/>
      <c r="AB315" s="40"/>
      <c r="AC315" s="40"/>
      <c r="AD315" s="40"/>
      <c r="AE315" s="40"/>
      <c r="AF315" s="40"/>
      <c r="AG315" s="40"/>
      <c r="AH315" s="40"/>
      <c r="AI315" s="40"/>
      <c r="AJ315" s="40"/>
      <c r="AK315" s="40"/>
    </row>
    <row r="316" ht="13.5" customHeight="1">
      <c r="A316" s="5"/>
      <c r="B316" s="40"/>
      <c r="C316" s="40"/>
      <c r="D316" s="40"/>
      <c r="E316" s="40"/>
      <c r="F316" s="40"/>
      <c r="G316" s="40"/>
      <c r="H316" s="40"/>
      <c r="I316" s="40"/>
      <c r="J316" s="40"/>
      <c r="K316" s="40"/>
      <c r="L316" s="40"/>
      <c r="M316" s="40"/>
      <c r="N316" s="40"/>
      <c r="O316" s="40"/>
      <c r="P316" s="40"/>
      <c r="Q316" s="40"/>
      <c r="R316" s="40"/>
      <c r="S316" s="40"/>
      <c r="T316" s="5"/>
      <c r="U316" s="40"/>
      <c r="V316" s="40"/>
      <c r="W316" s="40"/>
      <c r="X316" s="40"/>
      <c r="Y316" s="40"/>
      <c r="Z316" s="40"/>
      <c r="AA316" s="40"/>
      <c r="AB316" s="40"/>
      <c r="AC316" s="40"/>
      <c r="AD316" s="40"/>
      <c r="AE316" s="40"/>
      <c r="AF316" s="40"/>
      <c r="AG316" s="40"/>
      <c r="AH316" s="40"/>
      <c r="AI316" s="40"/>
      <c r="AJ316" s="40"/>
      <c r="AK316" s="40"/>
    </row>
    <row r="317" ht="13.5" customHeight="1">
      <c r="A317" s="5"/>
      <c r="B317" s="40"/>
      <c r="C317" s="40"/>
      <c r="D317" s="40"/>
      <c r="E317" s="40"/>
      <c r="F317" s="40"/>
      <c r="G317" s="40"/>
      <c r="H317" s="40"/>
      <c r="I317" s="40"/>
      <c r="J317" s="40"/>
      <c r="K317" s="40"/>
      <c r="L317" s="40"/>
      <c r="M317" s="40"/>
      <c r="N317" s="40"/>
      <c r="O317" s="40"/>
      <c r="P317" s="40"/>
      <c r="Q317" s="40"/>
      <c r="R317" s="40"/>
      <c r="S317" s="40"/>
      <c r="T317" s="5"/>
      <c r="U317" s="40"/>
      <c r="V317" s="40"/>
      <c r="W317" s="40"/>
      <c r="X317" s="40"/>
      <c r="Y317" s="40"/>
      <c r="Z317" s="40"/>
      <c r="AA317" s="40"/>
      <c r="AB317" s="40"/>
      <c r="AC317" s="40"/>
      <c r="AD317" s="40"/>
      <c r="AE317" s="40"/>
      <c r="AF317" s="40"/>
      <c r="AG317" s="40"/>
      <c r="AH317" s="40"/>
      <c r="AI317" s="40"/>
      <c r="AJ317" s="40"/>
      <c r="AK317" s="40"/>
    </row>
    <row r="318" ht="13.5" customHeight="1">
      <c r="A318" s="5"/>
      <c r="B318" s="40"/>
      <c r="C318" s="40"/>
      <c r="D318" s="40"/>
      <c r="E318" s="40"/>
      <c r="F318" s="40"/>
      <c r="G318" s="40"/>
      <c r="H318" s="40"/>
      <c r="I318" s="40"/>
      <c r="J318" s="40"/>
      <c r="K318" s="40"/>
      <c r="L318" s="40"/>
      <c r="M318" s="40"/>
      <c r="N318" s="40"/>
      <c r="O318" s="40"/>
      <c r="P318" s="40"/>
      <c r="Q318" s="40"/>
      <c r="R318" s="40"/>
      <c r="S318" s="40"/>
      <c r="T318" s="5"/>
      <c r="U318" s="40"/>
      <c r="V318" s="40"/>
      <c r="W318" s="40"/>
      <c r="X318" s="40"/>
      <c r="Y318" s="40"/>
      <c r="Z318" s="40"/>
      <c r="AA318" s="40"/>
      <c r="AB318" s="40"/>
      <c r="AC318" s="40"/>
      <c r="AD318" s="40"/>
      <c r="AE318" s="40"/>
      <c r="AF318" s="40"/>
      <c r="AG318" s="40"/>
      <c r="AH318" s="40"/>
      <c r="AI318" s="40"/>
      <c r="AJ318" s="40"/>
      <c r="AK318" s="40"/>
    </row>
    <row r="319" ht="13.5" customHeight="1">
      <c r="A319" s="5"/>
      <c r="B319" s="40"/>
      <c r="C319" s="40"/>
      <c r="D319" s="40"/>
      <c r="E319" s="40"/>
      <c r="F319" s="40"/>
      <c r="G319" s="40"/>
      <c r="H319" s="40"/>
      <c r="I319" s="40"/>
      <c r="J319" s="40"/>
      <c r="K319" s="40"/>
      <c r="L319" s="40"/>
      <c r="M319" s="40"/>
      <c r="N319" s="40"/>
      <c r="O319" s="40"/>
      <c r="P319" s="40"/>
      <c r="Q319" s="40"/>
      <c r="R319" s="40"/>
      <c r="S319" s="40"/>
      <c r="T319" s="5"/>
      <c r="U319" s="40"/>
      <c r="V319" s="40"/>
      <c r="W319" s="40"/>
      <c r="X319" s="40"/>
      <c r="Y319" s="40"/>
      <c r="Z319" s="40"/>
      <c r="AA319" s="40"/>
      <c r="AB319" s="40"/>
      <c r="AC319" s="40"/>
      <c r="AD319" s="40"/>
      <c r="AE319" s="40"/>
      <c r="AF319" s="40"/>
      <c r="AG319" s="40"/>
      <c r="AH319" s="40"/>
      <c r="AI319" s="40"/>
      <c r="AJ319" s="40"/>
      <c r="AK319" s="40"/>
    </row>
    <row r="320" ht="13.5" customHeight="1">
      <c r="A320" s="5"/>
      <c r="B320" s="40"/>
      <c r="C320" s="40"/>
      <c r="D320" s="40"/>
      <c r="E320" s="40"/>
      <c r="F320" s="40"/>
      <c r="G320" s="40"/>
      <c r="H320" s="40"/>
      <c r="I320" s="40"/>
      <c r="J320" s="40"/>
      <c r="K320" s="40"/>
      <c r="L320" s="40"/>
      <c r="M320" s="40"/>
      <c r="N320" s="40"/>
      <c r="O320" s="40"/>
      <c r="P320" s="40"/>
      <c r="Q320" s="40"/>
      <c r="R320" s="40"/>
      <c r="S320" s="40"/>
      <c r="T320" s="5"/>
      <c r="U320" s="40"/>
      <c r="V320" s="40"/>
      <c r="W320" s="40"/>
      <c r="X320" s="40"/>
      <c r="Y320" s="40"/>
      <c r="Z320" s="40"/>
      <c r="AA320" s="40"/>
      <c r="AB320" s="40"/>
      <c r="AC320" s="40"/>
      <c r="AD320" s="40"/>
      <c r="AE320" s="40"/>
      <c r="AF320" s="40"/>
      <c r="AG320" s="40"/>
      <c r="AH320" s="40"/>
      <c r="AI320" s="40"/>
      <c r="AJ320" s="40"/>
      <c r="AK320" s="40"/>
    </row>
    <row r="321" ht="13.5" customHeight="1">
      <c r="A321" s="5"/>
      <c r="B321" s="40"/>
      <c r="C321" s="40"/>
      <c r="D321" s="40"/>
      <c r="E321" s="40"/>
      <c r="F321" s="40"/>
      <c r="G321" s="40"/>
      <c r="H321" s="40"/>
      <c r="I321" s="40"/>
      <c r="J321" s="40"/>
      <c r="K321" s="40"/>
      <c r="L321" s="40"/>
      <c r="M321" s="40"/>
      <c r="N321" s="40"/>
      <c r="O321" s="40"/>
      <c r="P321" s="40"/>
      <c r="Q321" s="40"/>
      <c r="R321" s="40"/>
      <c r="S321" s="40"/>
      <c r="T321" s="5"/>
      <c r="U321" s="40"/>
      <c r="V321" s="40"/>
      <c r="W321" s="40"/>
      <c r="X321" s="40"/>
      <c r="Y321" s="40"/>
      <c r="Z321" s="40"/>
      <c r="AA321" s="40"/>
      <c r="AB321" s="40"/>
      <c r="AC321" s="40"/>
      <c r="AD321" s="40"/>
      <c r="AE321" s="40"/>
      <c r="AF321" s="40"/>
      <c r="AG321" s="40"/>
      <c r="AH321" s="40"/>
      <c r="AI321" s="40"/>
      <c r="AJ321" s="40"/>
      <c r="AK321" s="40"/>
    </row>
    <row r="322" ht="13.5" customHeight="1">
      <c r="A322" s="5"/>
      <c r="B322" s="40"/>
      <c r="C322" s="40"/>
      <c r="D322" s="40"/>
      <c r="E322" s="40"/>
      <c r="F322" s="40"/>
      <c r="G322" s="40"/>
      <c r="H322" s="40"/>
      <c r="I322" s="40"/>
      <c r="J322" s="40"/>
      <c r="K322" s="40"/>
      <c r="L322" s="40"/>
      <c r="M322" s="40"/>
      <c r="N322" s="40"/>
      <c r="O322" s="40"/>
      <c r="P322" s="40"/>
      <c r="Q322" s="40"/>
      <c r="R322" s="40"/>
      <c r="S322" s="40"/>
      <c r="T322" s="5"/>
      <c r="U322" s="40"/>
      <c r="V322" s="40"/>
      <c r="W322" s="40"/>
      <c r="X322" s="40"/>
      <c r="Y322" s="40"/>
      <c r="Z322" s="40"/>
      <c r="AA322" s="40"/>
      <c r="AB322" s="40"/>
      <c r="AC322" s="40"/>
      <c r="AD322" s="40"/>
      <c r="AE322" s="40"/>
      <c r="AF322" s="40"/>
      <c r="AG322" s="40"/>
      <c r="AH322" s="40"/>
      <c r="AI322" s="40"/>
      <c r="AJ322" s="40"/>
      <c r="AK322" s="40"/>
    </row>
    <row r="323" ht="13.5" customHeight="1">
      <c r="A323" s="5"/>
      <c r="B323" s="40"/>
      <c r="C323" s="40"/>
      <c r="D323" s="40"/>
      <c r="E323" s="40"/>
      <c r="F323" s="40"/>
      <c r="G323" s="40"/>
      <c r="H323" s="40"/>
      <c r="I323" s="40"/>
      <c r="J323" s="40"/>
      <c r="K323" s="40"/>
      <c r="L323" s="40"/>
      <c r="M323" s="40"/>
      <c r="N323" s="40"/>
      <c r="O323" s="40"/>
      <c r="P323" s="40"/>
      <c r="Q323" s="40"/>
      <c r="R323" s="40"/>
      <c r="S323" s="40"/>
      <c r="T323" s="5"/>
      <c r="U323" s="40"/>
      <c r="V323" s="40"/>
      <c r="W323" s="40"/>
      <c r="X323" s="40"/>
      <c r="Y323" s="40"/>
      <c r="Z323" s="40"/>
      <c r="AA323" s="40"/>
      <c r="AB323" s="40"/>
      <c r="AC323" s="40"/>
      <c r="AD323" s="40"/>
      <c r="AE323" s="40"/>
      <c r="AF323" s="40"/>
      <c r="AG323" s="40"/>
      <c r="AH323" s="40"/>
      <c r="AI323" s="40"/>
      <c r="AJ323" s="40"/>
      <c r="AK323" s="40"/>
    </row>
    <row r="324" ht="13.5" customHeight="1">
      <c r="A324" s="5"/>
      <c r="B324" s="40"/>
      <c r="C324" s="40"/>
      <c r="D324" s="40"/>
      <c r="E324" s="40"/>
      <c r="F324" s="40"/>
      <c r="G324" s="40"/>
      <c r="H324" s="40"/>
      <c r="I324" s="40"/>
      <c r="J324" s="40"/>
      <c r="K324" s="40"/>
      <c r="L324" s="40"/>
      <c r="M324" s="40"/>
      <c r="N324" s="40"/>
      <c r="O324" s="40"/>
      <c r="P324" s="40"/>
      <c r="Q324" s="40"/>
      <c r="R324" s="40"/>
      <c r="S324" s="40"/>
      <c r="T324" s="5"/>
      <c r="U324" s="40"/>
      <c r="V324" s="40"/>
      <c r="W324" s="40"/>
      <c r="X324" s="40"/>
      <c r="Y324" s="40"/>
      <c r="Z324" s="40"/>
      <c r="AA324" s="40"/>
      <c r="AB324" s="40"/>
      <c r="AC324" s="40"/>
      <c r="AD324" s="40"/>
      <c r="AE324" s="40"/>
      <c r="AF324" s="40"/>
      <c r="AG324" s="40"/>
      <c r="AH324" s="40"/>
      <c r="AI324" s="40"/>
      <c r="AJ324" s="40"/>
      <c r="AK324" s="40"/>
    </row>
    <row r="325" ht="13.5" customHeight="1">
      <c r="A325" s="5"/>
      <c r="B325" s="40"/>
      <c r="C325" s="40"/>
      <c r="D325" s="40"/>
      <c r="E325" s="40"/>
      <c r="F325" s="40"/>
      <c r="G325" s="40"/>
      <c r="H325" s="40"/>
      <c r="I325" s="40"/>
      <c r="J325" s="40"/>
      <c r="K325" s="40"/>
      <c r="L325" s="40"/>
      <c r="M325" s="40"/>
      <c r="N325" s="40"/>
      <c r="O325" s="40"/>
      <c r="P325" s="40"/>
      <c r="Q325" s="40"/>
      <c r="R325" s="40"/>
      <c r="S325" s="40"/>
      <c r="T325" s="5"/>
      <c r="U325" s="40"/>
      <c r="V325" s="40"/>
      <c r="W325" s="40"/>
      <c r="X325" s="40"/>
      <c r="Y325" s="40"/>
      <c r="Z325" s="40"/>
      <c r="AA325" s="40"/>
      <c r="AB325" s="40"/>
      <c r="AC325" s="40"/>
      <c r="AD325" s="40"/>
      <c r="AE325" s="40"/>
      <c r="AF325" s="40"/>
      <c r="AG325" s="40"/>
      <c r="AH325" s="40"/>
      <c r="AI325" s="40"/>
      <c r="AJ325" s="40"/>
      <c r="AK325" s="40"/>
    </row>
    <row r="326" ht="13.5" customHeight="1">
      <c r="A326" s="5"/>
      <c r="B326" s="40"/>
      <c r="C326" s="40"/>
      <c r="D326" s="40"/>
      <c r="E326" s="40"/>
      <c r="F326" s="40"/>
      <c r="G326" s="40"/>
      <c r="H326" s="40"/>
      <c r="I326" s="40"/>
      <c r="J326" s="40"/>
      <c r="K326" s="40"/>
      <c r="L326" s="40"/>
      <c r="M326" s="40"/>
      <c r="N326" s="40"/>
      <c r="O326" s="40"/>
      <c r="P326" s="40"/>
      <c r="Q326" s="40"/>
      <c r="R326" s="40"/>
      <c r="S326" s="40"/>
      <c r="T326" s="5"/>
      <c r="U326" s="40"/>
      <c r="V326" s="40"/>
      <c r="W326" s="40"/>
      <c r="X326" s="40"/>
      <c r="Y326" s="40"/>
      <c r="Z326" s="40"/>
      <c r="AA326" s="40"/>
      <c r="AB326" s="40"/>
      <c r="AC326" s="40"/>
      <c r="AD326" s="40"/>
      <c r="AE326" s="40"/>
      <c r="AF326" s="40"/>
      <c r="AG326" s="40"/>
      <c r="AH326" s="40"/>
      <c r="AI326" s="40"/>
      <c r="AJ326" s="40"/>
      <c r="AK326" s="40"/>
    </row>
    <row r="327" ht="13.5" customHeight="1">
      <c r="A327" s="5"/>
      <c r="B327" s="40"/>
      <c r="C327" s="40"/>
      <c r="D327" s="40"/>
      <c r="E327" s="40"/>
      <c r="F327" s="40"/>
      <c r="G327" s="40"/>
      <c r="H327" s="40"/>
      <c r="I327" s="40"/>
      <c r="J327" s="40"/>
      <c r="K327" s="40"/>
      <c r="L327" s="40"/>
      <c r="M327" s="40"/>
      <c r="N327" s="40"/>
      <c r="O327" s="40"/>
      <c r="P327" s="40"/>
      <c r="Q327" s="40"/>
      <c r="R327" s="40"/>
      <c r="S327" s="40"/>
      <c r="T327" s="5"/>
      <c r="U327" s="40"/>
      <c r="V327" s="40"/>
      <c r="W327" s="40"/>
      <c r="X327" s="40"/>
      <c r="Y327" s="40"/>
      <c r="Z327" s="40"/>
      <c r="AA327" s="40"/>
      <c r="AB327" s="40"/>
      <c r="AC327" s="40"/>
      <c r="AD327" s="40"/>
      <c r="AE327" s="40"/>
      <c r="AF327" s="40"/>
      <c r="AG327" s="40"/>
      <c r="AH327" s="40"/>
      <c r="AI327" s="40"/>
      <c r="AJ327" s="40"/>
      <c r="AK327" s="40"/>
    </row>
    <row r="328" ht="13.5" customHeight="1">
      <c r="A328" s="5"/>
      <c r="B328" s="40"/>
      <c r="C328" s="40"/>
      <c r="D328" s="40"/>
      <c r="E328" s="40"/>
      <c r="F328" s="40"/>
      <c r="G328" s="40"/>
      <c r="H328" s="40"/>
      <c r="I328" s="40"/>
      <c r="J328" s="40"/>
      <c r="K328" s="40"/>
      <c r="L328" s="40"/>
      <c r="M328" s="40"/>
      <c r="N328" s="40"/>
      <c r="O328" s="40"/>
      <c r="P328" s="40"/>
      <c r="Q328" s="40"/>
      <c r="R328" s="40"/>
      <c r="S328" s="40"/>
      <c r="T328" s="5"/>
      <c r="U328" s="40"/>
      <c r="V328" s="40"/>
      <c r="W328" s="40"/>
      <c r="X328" s="40"/>
      <c r="Y328" s="40"/>
      <c r="Z328" s="40"/>
      <c r="AA328" s="40"/>
      <c r="AB328" s="40"/>
      <c r="AC328" s="40"/>
      <c r="AD328" s="40"/>
      <c r="AE328" s="40"/>
      <c r="AF328" s="40"/>
      <c r="AG328" s="40"/>
      <c r="AH328" s="40"/>
      <c r="AI328" s="40"/>
      <c r="AJ328" s="40"/>
      <c r="AK328" s="40"/>
    </row>
    <row r="329" ht="13.5" customHeight="1">
      <c r="A329" s="5"/>
      <c r="B329" s="40"/>
      <c r="C329" s="40"/>
      <c r="D329" s="40"/>
      <c r="E329" s="40"/>
      <c r="F329" s="40"/>
      <c r="G329" s="40"/>
      <c r="H329" s="40"/>
      <c r="I329" s="40"/>
      <c r="J329" s="40"/>
      <c r="K329" s="40"/>
      <c r="L329" s="40"/>
      <c r="M329" s="40"/>
      <c r="N329" s="40"/>
      <c r="O329" s="40"/>
      <c r="P329" s="40"/>
      <c r="Q329" s="40"/>
      <c r="R329" s="40"/>
      <c r="S329" s="40"/>
      <c r="T329" s="5"/>
      <c r="U329" s="40"/>
      <c r="V329" s="40"/>
      <c r="W329" s="40"/>
      <c r="X329" s="40"/>
      <c r="Y329" s="40"/>
      <c r="Z329" s="40"/>
      <c r="AA329" s="40"/>
      <c r="AB329" s="40"/>
      <c r="AC329" s="40"/>
      <c r="AD329" s="40"/>
      <c r="AE329" s="40"/>
      <c r="AF329" s="40"/>
      <c r="AG329" s="40"/>
      <c r="AH329" s="40"/>
      <c r="AI329" s="40"/>
      <c r="AJ329" s="40"/>
      <c r="AK329" s="40"/>
    </row>
    <row r="330" ht="13.5" customHeight="1">
      <c r="A330" s="5"/>
      <c r="B330" s="40"/>
      <c r="C330" s="40"/>
      <c r="D330" s="40"/>
      <c r="E330" s="40"/>
      <c r="F330" s="40"/>
      <c r="G330" s="40"/>
      <c r="H330" s="40"/>
      <c r="I330" s="40"/>
      <c r="J330" s="40"/>
      <c r="K330" s="40"/>
      <c r="L330" s="40"/>
      <c r="M330" s="40"/>
      <c r="N330" s="40"/>
      <c r="O330" s="40"/>
      <c r="P330" s="40"/>
      <c r="Q330" s="40"/>
      <c r="R330" s="40"/>
      <c r="S330" s="40"/>
      <c r="T330" s="5"/>
      <c r="U330" s="40"/>
      <c r="V330" s="40"/>
      <c r="W330" s="40"/>
      <c r="X330" s="40"/>
      <c r="Y330" s="40"/>
      <c r="Z330" s="40"/>
      <c r="AA330" s="40"/>
      <c r="AB330" s="40"/>
      <c r="AC330" s="40"/>
      <c r="AD330" s="40"/>
      <c r="AE330" s="40"/>
      <c r="AF330" s="40"/>
      <c r="AG330" s="40"/>
      <c r="AH330" s="40"/>
      <c r="AI330" s="40"/>
      <c r="AJ330" s="40"/>
      <c r="AK330" s="40"/>
    </row>
    <row r="331" ht="13.5" customHeight="1">
      <c r="A331" s="5"/>
      <c r="B331" s="40"/>
      <c r="C331" s="40"/>
      <c r="D331" s="40"/>
      <c r="E331" s="40"/>
      <c r="F331" s="40"/>
      <c r="G331" s="40"/>
      <c r="H331" s="40"/>
      <c r="I331" s="40"/>
      <c r="J331" s="40"/>
      <c r="K331" s="40"/>
      <c r="L331" s="40"/>
      <c r="M331" s="40"/>
      <c r="N331" s="40"/>
      <c r="O331" s="40"/>
      <c r="P331" s="40"/>
      <c r="Q331" s="40"/>
      <c r="R331" s="40"/>
      <c r="S331" s="40"/>
      <c r="T331" s="5"/>
      <c r="U331" s="40"/>
      <c r="V331" s="40"/>
      <c r="W331" s="40"/>
      <c r="X331" s="40"/>
      <c r="Y331" s="40"/>
      <c r="Z331" s="40"/>
      <c r="AA331" s="40"/>
      <c r="AB331" s="40"/>
      <c r="AC331" s="40"/>
      <c r="AD331" s="40"/>
      <c r="AE331" s="40"/>
      <c r="AF331" s="40"/>
      <c r="AG331" s="40"/>
      <c r="AH331" s="40"/>
      <c r="AI331" s="40"/>
      <c r="AJ331" s="40"/>
      <c r="AK331" s="40"/>
    </row>
    <row r="332" ht="13.5" customHeight="1">
      <c r="A332" s="5"/>
      <c r="B332" s="40"/>
      <c r="C332" s="40"/>
      <c r="D332" s="40"/>
      <c r="E332" s="40"/>
      <c r="F332" s="40"/>
      <c r="G332" s="40"/>
      <c r="H332" s="40"/>
      <c r="I332" s="40"/>
      <c r="J332" s="40"/>
      <c r="K332" s="40"/>
      <c r="L332" s="40"/>
      <c r="M332" s="40"/>
      <c r="N332" s="40"/>
      <c r="O332" s="40"/>
      <c r="P332" s="40"/>
      <c r="Q332" s="40"/>
      <c r="R332" s="40"/>
      <c r="S332" s="40"/>
      <c r="T332" s="5"/>
      <c r="U332" s="40"/>
      <c r="V332" s="40"/>
      <c r="W332" s="40"/>
      <c r="X332" s="40"/>
      <c r="Y332" s="40"/>
      <c r="Z332" s="40"/>
      <c r="AA332" s="40"/>
      <c r="AB332" s="40"/>
      <c r="AC332" s="40"/>
      <c r="AD332" s="40"/>
      <c r="AE332" s="40"/>
      <c r="AF332" s="40"/>
      <c r="AG332" s="40"/>
      <c r="AH332" s="40"/>
      <c r="AI332" s="40"/>
      <c r="AJ332" s="40"/>
      <c r="AK332" s="40"/>
    </row>
    <row r="333" ht="13.5" customHeight="1">
      <c r="A333" s="5"/>
      <c r="B333" s="40"/>
      <c r="C333" s="40"/>
      <c r="D333" s="40"/>
      <c r="E333" s="40"/>
      <c r="F333" s="40"/>
      <c r="G333" s="40"/>
      <c r="H333" s="40"/>
      <c r="I333" s="40"/>
      <c r="J333" s="40"/>
      <c r="K333" s="40"/>
      <c r="L333" s="40"/>
      <c r="M333" s="40"/>
      <c r="N333" s="40"/>
      <c r="O333" s="40"/>
      <c r="P333" s="40"/>
      <c r="Q333" s="40"/>
      <c r="R333" s="40"/>
      <c r="S333" s="40"/>
      <c r="T333" s="5"/>
      <c r="U333" s="40"/>
      <c r="V333" s="40"/>
      <c r="W333" s="40"/>
      <c r="X333" s="40"/>
      <c r="Y333" s="40"/>
      <c r="Z333" s="40"/>
      <c r="AA333" s="40"/>
      <c r="AB333" s="40"/>
      <c r="AC333" s="40"/>
      <c r="AD333" s="40"/>
      <c r="AE333" s="40"/>
      <c r="AF333" s="40"/>
      <c r="AG333" s="40"/>
      <c r="AH333" s="40"/>
      <c r="AI333" s="40"/>
      <c r="AJ333" s="40"/>
      <c r="AK333" s="40"/>
    </row>
    <row r="334" ht="13.5" customHeight="1">
      <c r="A334" s="5"/>
      <c r="B334" s="40"/>
      <c r="C334" s="40"/>
      <c r="D334" s="40"/>
      <c r="E334" s="40"/>
      <c r="F334" s="40"/>
      <c r="G334" s="40"/>
      <c r="H334" s="40"/>
      <c r="I334" s="40"/>
      <c r="J334" s="40"/>
      <c r="K334" s="40"/>
      <c r="L334" s="40"/>
      <c r="M334" s="40"/>
      <c r="N334" s="40"/>
      <c r="O334" s="40"/>
      <c r="P334" s="40"/>
      <c r="Q334" s="40"/>
      <c r="R334" s="40"/>
      <c r="S334" s="40"/>
      <c r="T334" s="5"/>
      <c r="U334" s="40"/>
      <c r="V334" s="40"/>
      <c r="W334" s="40"/>
      <c r="X334" s="40"/>
      <c r="Y334" s="40"/>
      <c r="Z334" s="40"/>
      <c r="AA334" s="40"/>
      <c r="AB334" s="40"/>
      <c r="AC334" s="40"/>
      <c r="AD334" s="40"/>
      <c r="AE334" s="40"/>
      <c r="AF334" s="40"/>
      <c r="AG334" s="40"/>
      <c r="AH334" s="40"/>
      <c r="AI334" s="40"/>
      <c r="AJ334" s="40"/>
      <c r="AK334" s="40"/>
    </row>
    <row r="335" ht="13.5" customHeight="1">
      <c r="A335" s="5"/>
      <c r="B335" s="40"/>
      <c r="C335" s="40"/>
      <c r="D335" s="40"/>
      <c r="E335" s="40"/>
      <c r="F335" s="40"/>
      <c r="G335" s="40"/>
      <c r="H335" s="40"/>
      <c r="I335" s="40"/>
      <c r="J335" s="40"/>
      <c r="K335" s="40"/>
      <c r="L335" s="40"/>
      <c r="M335" s="40"/>
      <c r="N335" s="40"/>
      <c r="O335" s="40"/>
      <c r="P335" s="40"/>
      <c r="Q335" s="40"/>
      <c r="R335" s="40"/>
      <c r="S335" s="40"/>
      <c r="T335" s="5"/>
      <c r="U335" s="40"/>
      <c r="V335" s="40"/>
      <c r="W335" s="40"/>
      <c r="X335" s="40"/>
      <c r="Y335" s="40"/>
      <c r="Z335" s="40"/>
      <c r="AA335" s="40"/>
      <c r="AB335" s="40"/>
      <c r="AC335" s="40"/>
      <c r="AD335" s="40"/>
      <c r="AE335" s="40"/>
      <c r="AF335" s="40"/>
      <c r="AG335" s="40"/>
      <c r="AH335" s="40"/>
      <c r="AI335" s="40"/>
      <c r="AJ335" s="40"/>
      <c r="AK335" s="40"/>
    </row>
    <row r="336" ht="13.5" customHeight="1">
      <c r="A336" s="5"/>
      <c r="B336" s="40"/>
      <c r="C336" s="40"/>
      <c r="D336" s="40"/>
      <c r="E336" s="40"/>
      <c r="F336" s="40"/>
      <c r="G336" s="40"/>
      <c r="H336" s="40"/>
      <c r="I336" s="40"/>
      <c r="J336" s="40"/>
      <c r="K336" s="40"/>
      <c r="L336" s="40"/>
      <c r="M336" s="40"/>
      <c r="N336" s="40"/>
      <c r="O336" s="40"/>
      <c r="P336" s="40"/>
      <c r="Q336" s="40"/>
      <c r="R336" s="40"/>
      <c r="S336" s="40"/>
      <c r="T336" s="5"/>
      <c r="U336" s="40"/>
      <c r="V336" s="40"/>
      <c r="W336" s="40"/>
      <c r="X336" s="40"/>
      <c r="Y336" s="40"/>
      <c r="Z336" s="40"/>
      <c r="AA336" s="40"/>
      <c r="AB336" s="40"/>
      <c r="AC336" s="40"/>
      <c r="AD336" s="40"/>
      <c r="AE336" s="40"/>
      <c r="AF336" s="40"/>
      <c r="AG336" s="40"/>
      <c r="AH336" s="40"/>
      <c r="AI336" s="40"/>
      <c r="AJ336" s="40"/>
      <c r="AK336" s="40"/>
    </row>
    <row r="337" ht="13.5" customHeight="1">
      <c r="A337" s="5"/>
      <c r="B337" s="40"/>
      <c r="C337" s="40"/>
      <c r="D337" s="40"/>
      <c r="E337" s="40"/>
      <c r="F337" s="40"/>
      <c r="G337" s="40"/>
      <c r="H337" s="40"/>
      <c r="I337" s="40"/>
      <c r="J337" s="40"/>
      <c r="K337" s="40"/>
      <c r="L337" s="40"/>
      <c r="M337" s="40"/>
      <c r="N337" s="40"/>
      <c r="O337" s="40"/>
      <c r="P337" s="40"/>
      <c r="Q337" s="40"/>
      <c r="R337" s="40"/>
      <c r="S337" s="40"/>
      <c r="T337" s="5"/>
      <c r="U337" s="40"/>
      <c r="V337" s="40"/>
      <c r="W337" s="40"/>
      <c r="X337" s="40"/>
      <c r="Y337" s="40"/>
      <c r="Z337" s="40"/>
      <c r="AA337" s="40"/>
      <c r="AB337" s="40"/>
      <c r="AC337" s="40"/>
      <c r="AD337" s="40"/>
      <c r="AE337" s="40"/>
      <c r="AF337" s="40"/>
      <c r="AG337" s="40"/>
      <c r="AH337" s="40"/>
      <c r="AI337" s="40"/>
      <c r="AJ337" s="40"/>
      <c r="AK337" s="40"/>
    </row>
    <row r="338" ht="13.5" customHeight="1">
      <c r="A338" s="5"/>
      <c r="B338" s="40"/>
      <c r="C338" s="40"/>
      <c r="D338" s="40"/>
      <c r="E338" s="40"/>
      <c r="F338" s="40"/>
      <c r="G338" s="40"/>
      <c r="H338" s="40"/>
      <c r="I338" s="40"/>
      <c r="J338" s="40"/>
      <c r="K338" s="40"/>
      <c r="L338" s="40"/>
      <c r="M338" s="40"/>
      <c r="N338" s="40"/>
      <c r="O338" s="40"/>
      <c r="P338" s="40"/>
      <c r="Q338" s="40"/>
      <c r="R338" s="40"/>
      <c r="S338" s="40"/>
      <c r="T338" s="5"/>
      <c r="U338" s="40"/>
      <c r="V338" s="40"/>
      <c r="W338" s="40"/>
      <c r="X338" s="40"/>
      <c r="Y338" s="40"/>
      <c r="Z338" s="40"/>
      <c r="AA338" s="40"/>
      <c r="AB338" s="40"/>
      <c r="AC338" s="40"/>
      <c r="AD338" s="40"/>
      <c r="AE338" s="40"/>
      <c r="AF338" s="40"/>
      <c r="AG338" s="40"/>
      <c r="AH338" s="40"/>
      <c r="AI338" s="40"/>
      <c r="AJ338" s="40"/>
      <c r="AK338" s="40"/>
    </row>
    <row r="339" ht="13.5" customHeight="1">
      <c r="A339" s="5"/>
      <c r="B339" s="40"/>
      <c r="C339" s="40"/>
      <c r="D339" s="40"/>
      <c r="E339" s="40"/>
      <c r="F339" s="40"/>
      <c r="G339" s="40"/>
      <c r="H339" s="40"/>
      <c r="I339" s="40"/>
      <c r="J339" s="40"/>
      <c r="K339" s="40"/>
      <c r="L339" s="40"/>
      <c r="M339" s="40"/>
      <c r="N339" s="40"/>
      <c r="O339" s="40"/>
      <c r="P339" s="40"/>
      <c r="Q339" s="40"/>
      <c r="R339" s="40"/>
      <c r="S339" s="40"/>
      <c r="T339" s="5"/>
      <c r="U339" s="40"/>
      <c r="V339" s="40"/>
      <c r="W339" s="40"/>
      <c r="X339" s="40"/>
      <c r="Y339" s="40"/>
      <c r="Z339" s="40"/>
      <c r="AA339" s="40"/>
      <c r="AB339" s="40"/>
      <c r="AC339" s="40"/>
      <c r="AD339" s="40"/>
      <c r="AE339" s="40"/>
      <c r="AF339" s="40"/>
      <c r="AG339" s="40"/>
      <c r="AH339" s="40"/>
      <c r="AI339" s="40"/>
      <c r="AJ339" s="40"/>
      <c r="AK339" s="40"/>
    </row>
    <row r="340" ht="13.5" customHeight="1">
      <c r="A340" s="5"/>
      <c r="B340" s="40"/>
      <c r="C340" s="40"/>
      <c r="D340" s="40"/>
      <c r="E340" s="40"/>
      <c r="F340" s="40"/>
      <c r="G340" s="40"/>
      <c r="H340" s="40"/>
      <c r="I340" s="40"/>
      <c r="J340" s="40"/>
      <c r="K340" s="40"/>
      <c r="L340" s="40"/>
      <c r="M340" s="40"/>
      <c r="N340" s="40"/>
      <c r="O340" s="40"/>
      <c r="P340" s="40"/>
      <c r="Q340" s="40"/>
      <c r="R340" s="40"/>
      <c r="S340" s="40"/>
      <c r="T340" s="5"/>
      <c r="U340" s="40"/>
      <c r="V340" s="40"/>
      <c r="W340" s="40"/>
      <c r="X340" s="40"/>
      <c r="Y340" s="40"/>
      <c r="Z340" s="40"/>
      <c r="AA340" s="40"/>
      <c r="AB340" s="40"/>
      <c r="AC340" s="40"/>
      <c r="AD340" s="40"/>
      <c r="AE340" s="40"/>
      <c r="AF340" s="40"/>
      <c r="AG340" s="40"/>
      <c r="AH340" s="40"/>
      <c r="AI340" s="40"/>
      <c r="AJ340" s="40"/>
      <c r="AK340" s="40"/>
    </row>
    <row r="341" ht="13.5" customHeight="1">
      <c r="A341" s="5"/>
      <c r="B341" s="40"/>
      <c r="C341" s="40"/>
      <c r="D341" s="40"/>
      <c r="E341" s="40"/>
      <c r="F341" s="40"/>
      <c r="G341" s="40"/>
      <c r="H341" s="40"/>
      <c r="I341" s="40"/>
      <c r="J341" s="40"/>
      <c r="K341" s="40"/>
      <c r="L341" s="40"/>
      <c r="M341" s="40"/>
      <c r="N341" s="40"/>
      <c r="O341" s="40"/>
      <c r="P341" s="40"/>
      <c r="Q341" s="40"/>
      <c r="R341" s="40"/>
      <c r="S341" s="40"/>
      <c r="T341" s="5"/>
      <c r="U341" s="40"/>
      <c r="V341" s="40"/>
      <c r="W341" s="40"/>
      <c r="X341" s="40"/>
      <c r="Y341" s="40"/>
      <c r="Z341" s="40"/>
      <c r="AA341" s="40"/>
      <c r="AB341" s="40"/>
      <c r="AC341" s="40"/>
      <c r="AD341" s="40"/>
      <c r="AE341" s="40"/>
      <c r="AF341" s="40"/>
      <c r="AG341" s="40"/>
      <c r="AH341" s="40"/>
      <c r="AI341" s="40"/>
      <c r="AJ341" s="40"/>
      <c r="AK341" s="40"/>
    </row>
    <row r="342" ht="13.5" customHeight="1">
      <c r="A342" s="5"/>
      <c r="B342" s="40"/>
      <c r="C342" s="40"/>
      <c r="D342" s="40"/>
      <c r="E342" s="40"/>
      <c r="F342" s="40"/>
      <c r="G342" s="40"/>
      <c r="H342" s="40"/>
      <c r="I342" s="40"/>
      <c r="J342" s="40"/>
      <c r="K342" s="40"/>
      <c r="L342" s="40"/>
      <c r="M342" s="40"/>
      <c r="N342" s="40"/>
      <c r="O342" s="40"/>
      <c r="P342" s="40"/>
      <c r="Q342" s="40"/>
      <c r="R342" s="40"/>
      <c r="S342" s="40"/>
      <c r="T342" s="5"/>
      <c r="U342" s="40"/>
      <c r="V342" s="40"/>
      <c r="W342" s="40"/>
      <c r="X342" s="40"/>
      <c r="Y342" s="40"/>
      <c r="Z342" s="40"/>
      <c r="AA342" s="40"/>
      <c r="AB342" s="40"/>
      <c r="AC342" s="40"/>
      <c r="AD342" s="40"/>
      <c r="AE342" s="40"/>
      <c r="AF342" s="40"/>
      <c r="AG342" s="40"/>
      <c r="AH342" s="40"/>
      <c r="AI342" s="40"/>
      <c r="AJ342" s="40"/>
      <c r="AK342" s="40"/>
    </row>
    <row r="343" ht="13.5" customHeight="1">
      <c r="A343" s="5"/>
      <c r="B343" s="40"/>
      <c r="C343" s="40"/>
      <c r="D343" s="40"/>
      <c r="E343" s="40"/>
      <c r="F343" s="40"/>
      <c r="G343" s="40"/>
      <c r="H343" s="40"/>
      <c r="I343" s="40"/>
      <c r="J343" s="40"/>
      <c r="K343" s="40"/>
      <c r="L343" s="40"/>
      <c r="M343" s="40"/>
      <c r="N343" s="40"/>
      <c r="O343" s="40"/>
      <c r="P343" s="40"/>
      <c r="Q343" s="40"/>
      <c r="R343" s="40"/>
      <c r="S343" s="40"/>
      <c r="T343" s="5"/>
      <c r="U343" s="40"/>
      <c r="V343" s="40"/>
      <c r="W343" s="40"/>
      <c r="X343" s="40"/>
      <c r="Y343" s="40"/>
      <c r="Z343" s="40"/>
      <c r="AA343" s="40"/>
      <c r="AB343" s="40"/>
      <c r="AC343" s="40"/>
      <c r="AD343" s="40"/>
      <c r="AE343" s="40"/>
      <c r="AF343" s="40"/>
      <c r="AG343" s="40"/>
      <c r="AH343" s="40"/>
      <c r="AI343" s="40"/>
      <c r="AJ343" s="40"/>
      <c r="AK343" s="40"/>
    </row>
    <row r="344" ht="13.5" customHeight="1">
      <c r="A344" s="5"/>
      <c r="B344" s="40"/>
      <c r="C344" s="40"/>
      <c r="D344" s="40"/>
      <c r="E344" s="40"/>
      <c r="F344" s="40"/>
      <c r="G344" s="40"/>
      <c r="H344" s="40"/>
      <c r="I344" s="40"/>
      <c r="J344" s="40"/>
      <c r="K344" s="40"/>
      <c r="L344" s="40"/>
      <c r="M344" s="40"/>
      <c r="N344" s="40"/>
      <c r="O344" s="40"/>
      <c r="P344" s="40"/>
      <c r="Q344" s="40"/>
      <c r="R344" s="40"/>
      <c r="S344" s="40"/>
      <c r="T344" s="5"/>
      <c r="U344" s="40"/>
      <c r="V344" s="40"/>
      <c r="W344" s="40"/>
      <c r="X344" s="40"/>
      <c r="Y344" s="40"/>
      <c r="Z344" s="40"/>
      <c r="AA344" s="40"/>
      <c r="AB344" s="40"/>
      <c r="AC344" s="40"/>
      <c r="AD344" s="40"/>
      <c r="AE344" s="40"/>
      <c r="AF344" s="40"/>
      <c r="AG344" s="40"/>
      <c r="AH344" s="40"/>
      <c r="AI344" s="40"/>
      <c r="AJ344" s="40"/>
      <c r="AK344" s="40"/>
    </row>
    <row r="345" ht="13.5" customHeight="1">
      <c r="A345" s="5"/>
      <c r="B345" s="40"/>
      <c r="C345" s="40"/>
      <c r="D345" s="40"/>
      <c r="E345" s="40"/>
      <c r="F345" s="40"/>
      <c r="G345" s="40"/>
      <c r="H345" s="40"/>
      <c r="I345" s="40"/>
      <c r="J345" s="40"/>
      <c r="K345" s="40"/>
      <c r="L345" s="40"/>
      <c r="M345" s="40"/>
      <c r="N345" s="40"/>
      <c r="O345" s="40"/>
      <c r="P345" s="40"/>
      <c r="Q345" s="40"/>
      <c r="R345" s="40"/>
      <c r="S345" s="40"/>
      <c r="T345" s="5"/>
      <c r="U345" s="40"/>
      <c r="V345" s="40"/>
      <c r="W345" s="40"/>
      <c r="X345" s="40"/>
      <c r="Y345" s="40"/>
      <c r="Z345" s="40"/>
      <c r="AA345" s="40"/>
      <c r="AB345" s="40"/>
      <c r="AC345" s="40"/>
      <c r="AD345" s="40"/>
      <c r="AE345" s="40"/>
      <c r="AF345" s="40"/>
      <c r="AG345" s="40"/>
      <c r="AH345" s="40"/>
      <c r="AI345" s="40"/>
      <c r="AJ345" s="40"/>
      <c r="AK345" s="40"/>
    </row>
    <row r="346" ht="13.5" customHeight="1">
      <c r="A346" s="5"/>
      <c r="B346" s="40"/>
      <c r="C346" s="40"/>
      <c r="D346" s="40"/>
      <c r="E346" s="40"/>
      <c r="F346" s="40"/>
      <c r="G346" s="40"/>
      <c r="H346" s="40"/>
      <c r="I346" s="40"/>
      <c r="J346" s="40"/>
      <c r="K346" s="40"/>
      <c r="L346" s="40"/>
      <c r="M346" s="40"/>
      <c r="N346" s="40"/>
      <c r="O346" s="40"/>
      <c r="P346" s="40"/>
      <c r="Q346" s="40"/>
      <c r="R346" s="40"/>
      <c r="S346" s="40"/>
      <c r="T346" s="5"/>
      <c r="U346" s="40"/>
      <c r="V346" s="40"/>
      <c r="W346" s="40"/>
      <c r="X346" s="40"/>
      <c r="Y346" s="40"/>
      <c r="Z346" s="40"/>
      <c r="AA346" s="40"/>
      <c r="AB346" s="40"/>
      <c r="AC346" s="40"/>
      <c r="AD346" s="40"/>
      <c r="AE346" s="40"/>
      <c r="AF346" s="40"/>
      <c r="AG346" s="40"/>
      <c r="AH346" s="40"/>
      <c r="AI346" s="40"/>
      <c r="AJ346" s="40"/>
      <c r="AK346" s="40"/>
    </row>
    <row r="347" ht="13.5" customHeight="1">
      <c r="A347" s="5"/>
      <c r="B347" s="40"/>
      <c r="C347" s="40"/>
      <c r="D347" s="40"/>
      <c r="E347" s="40"/>
      <c r="F347" s="40"/>
      <c r="G347" s="40"/>
      <c r="H347" s="40"/>
      <c r="I347" s="40"/>
      <c r="J347" s="40"/>
      <c r="K347" s="40"/>
      <c r="L347" s="40"/>
      <c r="M347" s="40"/>
      <c r="N347" s="40"/>
      <c r="O347" s="40"/>
      <c r="P347" s="40"/>
      <c r="Q347" s="40"/>
      <c r="R347" s="40"/>
      <c r="S347" s="40"/>
      <c r="T347" s="5"/>
      <c r="U347" s="40"/>
      <c r="V347" s="40"/>
      <c r="W347" s="40"/>
      <c r="X347" s="40"/>
      <c r="Y347" s="40"/>
      <c r="Z347" s="40"/>
      <c r="AA347" s="40"/>
      <c r="AB347" s="40"/>
      <c r="AC347" s="40"/>
      <c r="AD347" s="40"/>
      <c r="AE347" s="40"/>
      <c r="AF347" s="40"/>
      <c r="AG347" s="40"/>
      <c r="AH347" s="40"/>
      <c r="AI347" s="40"/>
      <c r="AJ347" s="40"/>
      <c r="AK347" s="40"/>
    </row>
    <row r="348" ht="13.5" customHeight="1">
      <c r="A348" s="5"/>
      <c r="B348" s="40"/>
      <c r="C348" s="40"/>
      <c r="D348" s="40"/>
      <c r="E348" s="40"/>
      <c r="F348" s="40"/>
      <c r="G348" s="40"/>
      <c r="H348" s="40"/>
      <c r="I348" s="40"/>
      <c r="J348" s="40"/>
      <c r="K348" s="40"/>
      <c r="L348" s="40"/>
      <c r="M348" s="40"/>
      <c r="N348" s="40"/>
      <c r="O348" s="40"/>
      <c r="P348" s="40"/>
      <c r="Q348" s="40"/>
      <c r="R348" s="40"/>
      <c r="S348" s="40"/>
      <c r="T348" s="5"/>
      <c r="U348" s="40"/>
      <c r="V348" s="40"/>
      <c r="W348" s="40"/>
      <c r="X348" s="40"/>
      <c r="Y348" s="40"/>
      <c r="Z348" s="40"/>
      <c r="AA348" s="40"/>
      <c r="AB348" s="40"/>
      <c r="AC348" s="40"/>
      <c r="AD348" s="40"/>
      <c r="AE348" s="40"/>
      <c r="AF348" s="40"/>
      <c r="AG348" s="40"/>
      <c r="AH348" s="40"/>
      <c r="AI348" s="40"/>
      <c r="AJ348" s="40"/>
      <c r="AK348" s="40"/>
    </row>
    <row r="349" ht="13.5" customHeight="1">
      <c r="A349" s="5"/>
      <c r="B349" s="40"/>
      <c r="C349" s="40"/>
      <c r="D349" s="40"/>
      <c r="E349" s="40"/>
      <c r="F349" s="40"/>
      <c r="G349" s="40"/>
      <c r="H349" s="40"/>
      <c r="I349" s="40"/>
      <c r="J349" s="40"/>
      <c r="K349" s="40"/>
      <c r="L349" s="40"/>
      <c r="M349" s="40"/>
      <c r="N349" s="40"/>
      <c r="O349" s="40"/>
      <c r="P349" s="40"/>
      <c r="Q349" s="40"/>
      <c r="R349" s="40"/>
      <c r="S349" s="40"/>
      <c r="T349" s="5"/>
      <c r="U349" s="40"/>
      <c r="V349" s="40"/>
      <c r="W349" s="40"/>
      <c r="X349" s="40"/>
      <c r="Y349" s="40"/>
      <c r="Z349" s="40"/>
      <c r="AA349" s="40"/>
      <c r="AB349" s="40"/>
      <c r="AC349" s="40"/>
      <c r="AD349" s="40"/>
      <c r="AE349" s="40"/>
      <c r="AF349" s="40"/>
      <c r="AG349" s="40"/>
      <c r="AH349" s="40"/>
      <c r="AI349" s="40"/>
      <c r="AJ349" s="40"/>
      <c r="AK349" s="40"/>
    </row>
    <row r="350" ht="13.5" customHeight="1">
      <c r="A350" s="5"/>
      <c r="B350" s="40"/>
      <c r="C350" s="40"/>
      <c r="D350" s="40"/>
      <c r="E350" s="40"/>
      <c r="F350" s="40"/>
      <c r="G350" s="40"/>
      <c r="H350" s="40"/>
      <c r="I350" s="40"/>
      <c r="J350" s="40"/>
      <c r="K350" s="40"/>
      <c r="L350" s="40"/>
      <c r="M350" s="40"/>
      <c r="N350" s="40"/>
      <c r="O350" s="40"/>
      <c r="P350" s="40"/>
      <c r="Q350" s="40"/>
      <c r="R350" s="40"/>
      <c r="S350" s="40"/>
      <c r="T350" s="5"/>
      <c r="U350" s="40"/>
      <c r="V350" s="40"/>
      <c r="W350" s="40"/>
      <c r="X350" s="40"/>
      <c r="Y350" s="40"/>
      <c r="Z350" s="40"/>
      <c r="AA350" s="40"/>
      <c r="AB350" s="40"/>
      <c r="AC350" s="40"/>
      <c r="AD350" s="40"/>
      <c r="AE350" s="40"/>
      <c r="AF350" s="40"/>
      <c r="AG350" s="40"/>
      <c r="AH350" s="40"/>
      <c r="AI350" s="40"/>
      <c r="AJ350" s="40"/>
      <c r="AK350" s="40"/>
    </row>
    <row r="351" ht="13.5" customHeight="1">
      <c r="A351" s="5"/>
      <c r="B351" s="40"/>
      <c r="C351" s="40"/>
      <c r="D351" s="40"/>
      <c r="E351" s="40"/>
      <c r="F351" s="40"/>
      <c r="G351" s="40"/>
      <c r="H351" s="40"/>
      <c r="I351" s="40"/>
      <c r="J351" s="40"/>
      <c r="K351" s="40"/>
      <c r="L351" s="40"/>
      <c r="M351" s="40"/>
      <c r="N351" s="40"/>
      <c r="O351" s="40"/>
      <c r="P351" s="40"/>
      <c r="Q351" s="40"/>
      <c r="R351" s="40"/>
      <c r="S351" s="40"/>
      <c r="T351" s="5"/>
      <c r="U351" s="40"/>
      <c r="V351" s="40"/>
      <c r="W351" s="40"/>
      <c r="X351" s="40"/>
      <c r="Y351" s="40"/>
      <c r="Z351" s="40"/>
      <c r="AA351" s="40"/>
      <c r="AB351" s="40"/>
      <c r="AC351" s="40"/>
      <c r="AD351" s="40"/>
      <c r="AE351" s="40"/>
      <c r="AF351" s="40"/>
      <c r="AG351" s="40"/>
      <c r="AH351" s="40"/>
      <c r="AI351" s="40"/>
      <c r="AJ351" s="40"/>
      <c r="AK351" s="40"/>
    </row>
    <row r="352" ht="13.5" customHeight="1">
      <c r="A352" s="5"/>
      <c r="B352" s="40"/>
      <c r="C352" s="40"/>
      <c r="D352" s="40"/>
      <c r="E352" s="40"/>
      <c r="F352" s="40"/>
      <c r="G352" s="40"/>
      <c r="H352" s="40"/>
      <c r="I352" s="40"/>
      <c r="J352" s="40"/>
      <c r="K352" s="40"/>
      <c r="L352" s="40"/>
      <c r="M352" s="40"/>
      <c r="N352" s="40"/>
      <c r="O352" s="40"/>
      <c r="P352" s="40"/>
      <c r="Q352" s="40"/>
      <c r="R352" s="40"/>
      <c r="S352" s="40"/>
      <c r="T352" s="5"/>
      <c r="U352" s="40"/>
      <c r="V352" s="40"/>
      <c r="W352" s="40"/>
      <c r="X352" s="40"/>
      <c r="Y352" s="40"/>
      <c r="Z352" s="40"/>
      <c r="AA352" s="40"/>
      <c r="AB352" s="40"/>
      <c r="AC352" s="40"/>
      <c r="AD352" s="40"/>
      <c r="AE352" s="40"/>
      <c r="AF352" s="40"/>
      <c r="AG352" s="40"/>
      <c r="AH352" s="40"/>
      <c r="AI352" s="40"/>
      <c r="AJ352" s="40"/>
      <c r="AK352" s="40"/>
    </row>
    <row r="353" ht="13.5" customHeight="1">
      <c r="A353" s="5"/>
      <c r="B353" s="40"/>
      <c r="C353" s="40"/>
      <c r="D353" s="40"/>
      <c r="E353" s="40"/>
      <c r="F353" s="40"/>
      <c r="G353" s="40"/>
      <c r="H353" s="40"/>
      <c r="I353" s="40"/>
      <c r="J353" s="40"/>
      <c r="K353" s="40"/>
      <c r="L353" s="40"/>
      <c r="M353" s="40"/>
      <c r="N353" s="40"/>
      <c r="O353" s="40"/>
      <c r="P353" s="40"/>
      <c r="Q353" s="40"/>
      <c r="R353" s="40"/>
      <c r="S353" s="40"/>
      <c r="T353" s="5"/>
      <c r="U353" s="40"/>
      <c r="V353" s="40"/>
      <c r="W353" s="40"/>
      <c r="X353" s="40"/>
      <c r="Y353" s="40"/>
      <c r="Z353" s="40"/>
      <c r="AA353" s="40"/>
      <c r="AB353" s="40"/>
      <c r="AC353" s="40"/>
      <c r="AD353" s="40"/>
      <c r="AE353" s="40"/>
      <c r="AF353" s="40"/>
      <c r="AG353" s="40"/>
      <c r="AH353" s="40"/>
      <c r="AI353" s="40"/>
      <c r="AJ353" s="40"/>
      <c r="AK353" s="40"/>
    </row>
    <row r="354" ht="13.5" customHeight="1">
      <c r="A354" s="5"/>
      <c r="B354" s="40"/>
      <c r="C354" s="40"/>
      <c r="D354" s="40"/>
      <c r="E354" s="40"/>
      <c r="F354" s="40"/>
      <c r="G354" s="40"/>
      <c r="H354" s="40"/>
      <c r="I354" s="40"/>
      <c r="J354" s="40"/>
      <c r="K354" s="40"/>
      <c r="L354" s="40"/>
      <c r="M354" s="40"/>
      <c r="N354" s="40"/>
      <c r="O354" s="40"/>
      <c r="P354" s="40"/>
      <c r="Q354" s="40"/>
      <c r="R354" s="40"/>
      <c r="S354" s="40"/>
      <c r="T354" s="5"/>
      <c r="U354" s="40"/>
      <c r="V354" s="40"/>
      <c r="W354" s="40"/>
      <c r="X354" s="40"/>
      <c r="Y354" s="40"/>
      <c r="Z354" s="40"/>
      <c r="AA354" s="40"/>
      <c r="AB354" s="40"/>
      <c r="AC354" s="40"/>
      <c r="AD354" s="40"/>
      <c r="AE354" s="40"/>
      <c r="AF354" s="40"/>
      <c r="AG354" s="40"/>
      <c r="AH354" s="40"/>
      <c r="AI354" s="40"/>
      <c r="AJ354" s="40"/>
      <c r="AK354" s="40"/>
    </row>
    <row r="355" ht="13.5" customHeight="1">
      <c r="A355" s="5"/>
      <c r="B355" s="40"/>
      <c r="C355" s="40"/>
      <c r="D355" s="40"/>
      <c r="E355" s="40"/>
      <c r="F355" s="40"/>
      <c r="G355" s="40"/>
      <c r="H355" s="40"/>
      <c r="I355" s="40"/>
      <c r="J355" s="40"/>
      <c r="K355" s="40"/>
      <c r="L355" s="40"/>
      <c r="M355" s="40"/>
      <c r="N355" s="40"/>
      <c r="O355" s="40"/>
      <c r="P355" s="40"/>
      <c r="Q355" s="40"/>
      <c r="R355" s="40"/>
      <c r="S355" s="40"/>
      <c r="T355" s="5"/>
      <c r="U355" s="40"/>
      <c r="V355" s="40"/>
      <c r="W355" s="40"/>
      <c r="X355" s="40"/>
      <c r="Y355" s="40"/>
      <c r="Z355" s="40"/>
      <c r="AA355" s="40"/>
      <c r="AB355" s="40"/>
      <c r="AC355" s="40"/>
      <c r="AD355" s="40"/>
      <c r="AE355" s="40"/>
      <c r="AF355" s="40"/>
      <c r="AG355" s="40"/>
      <c r="AH355" s="40"/>
      <c r="AI355" s="40"/>
      <c r="AJ355" s="40"/>
      <c r="AK355" s="40"/>
    </row>
    <row r="356" ht="13.5" customHeight="1">
      <c r="A356" s="5"/>
      <c r="B356" s="40"/>
      <c r="C356" s="40"/>
      <c r="D356" s="40"/>
      <c r="E356" s="40"/>
      <c r="F356" s="40"/>
      <c r="G356" s="40"/>
      <c r="H356" s="40"/>
      <c r="I356" s="40"/>
      <c r="J356" s="40"/>
      <c r="K356" s="40"/>
      <c r="L356" s="40"/>
      <c r="M356" s="40"/>
      <c r="N356" s="40"/>
      <c r="O356" s="40"/>
      <c r="P356" s="40"/>
      <c r="Q356" s="40"/>
      <c r="R356" s="40"/>
      <c r="S356" s="40"/>
      <c r="T356" s="5"/>
      <c r="U356" s="40"/>
      <c r="V356" s="40"/>
      <c r="W356" s="40"/>
      <c r="X356" s="40"/>
      <c r="Y356" s="40"/>
      <c r="Z356" s="40"/>
      <c r="AA356" s="40"/>
      <c r="AB356" s="40"/>
      <c r="AC356" s="40"/>
      <c r="AD356" s="40"/>
      <c r="AE356" s="40"/>
      <c r="AF356" s="40"/>
      <c r="AG356" s="40"/>
      <c r="AH356" s="40"/>
      <c r="AI356" s="40"/>
      <c r="AJ356" s="40"/>
      <c r="AK356" s="40"/>
    </row>
    <row r="357" ht="13.5" customHeight="1">
      <c r="A357" s="5"/>
      <c r="B357" s="40"/>
      <c r="C357" s="40"/>
      <c r="D357" s="40"/>
      <c r="E357" s="40"/>
      <c r="F357" s="40"/>
      <c r="G357" s="40"/>
      <c r="H357" s="40"/>
      <c r="I357" s="40"/>
      <c r="J357" s="40"/>
      <c r="K357" s="40"/>
      <c r="L357" s="40"/>
      <c r="M357" s="40"/>
      <c r="N357" s="40"/>
      <c r="O357" s="40"/>
      <c r="P357" s="40"/>
      <c r="Q357" s="40"/>
      <c r="R357" s="40"/>
      <c r="S357" s="40"/>
      <c r="T357" s="5"/>
      <c r="U357" s="40"/>
      <c r="V357" s="40"/>
      <c r="W357" s="40"/>
      <c r="X357" s="40"/>
      <c r="Y357" s="40"/>
      <c r="Z357" s="40"/>
      <c r="AA357" s="40"/>
      <c r="AB357" s="40"/>
      <c r="AC357" s="40"/>
      <c r="AD357" s="40"/>
      <c r="AE357" s="40"/>
      <c r="AF357" s="40"/>
      <c r="AG357" s="40"/>
      <c r="AH357" s="40"/>
      <c r="AI357" s="40"/>
      <c r="AJ357" s="40"/>
      <c r="AK357" s="40"/>
    </row>
    <row r="358" ht="13.5" customHeight="1">
      <c r="A358" s="5"/>
      <c r="B358" s="40"/>
      <c r="C358" s="40"/>
      <c r="D358" s="40"/>
      <c r="E358" s="40"/>
      <c r="F358" s="40"/>
      <c r="G358" s="40"/>
      <c r="H358" s="40"/>
      <c r="I358" s="40"/>
      <c r="J358" s="40"/>
      <c r="K358" s="40"/>
      <c r="L358" s="40"/>
      <c r="M358" s="40"/>
      <c r="N358" s="40"/>
      <c r="O358" s="40"/>
      <c r="P358" s="40"/>
      <c r="Q358" s="40"/>
      <c r="R358" s="40"/>
      <c r="S358" s="40"/>
      <c r="T358" s="5"/>
      <c r="U358" s="40"/>
      <c r="V358" s="40"/>
      <c r="W358" s="40"/>
      <c r="X358" s="40"/>
      <c r="Y358" s="40"/>
      <c r="Z358" s="40"/>
      <c r="AA358" s="40"/>
      <c r="AB358" s="40"/>
      <c r="AC358" s="40"/>
      <c r="AD358" s="40"/>
      <c r="AE358" s="40"/>
      <c r="AF358" s="40"/>
      <c r="AG358" s="40"/>
      <c r="AH358" s="40"/>
      <c r="AI358" s="40"/>
      <c r="AJ358" s="40"/>
      <c r="AK358" s="40"/>
    </row>
    <row r="359" ht="13.5" customHeight="1">
      <c r="A359" s="5"/>
      <c r="B359" s="40"/>
      <c r="C359" s="40"/>
      <c r="D359" s="40"/>
      <c r="E359" s="40"/>
      <c r="F359" s="40"/>
      <c r="G359" s="40"/>
      <c r="H359" s="40"/>
      <c r="I359" s="40"/>
      <c r="J359" s="40"/>
      <c r="K359" s="40"/>
      <c r="L359" s="40"/>
      <c r="M359" s="40"/>
      <c r="N359" s="40"/>
      <c r="O359" s="40"/>
      <c r="P359" s="40"/>
      <c r="Q359" s="40"/>
      <c r="R359" s="40"/>
      <c r="S359" s="40"/>
      <c r="T359" s="5"/>
      <c r="U359" s="40"/>
      <c r="V359" s="40"/>
      <c r="W359" s="40"/>
      <c r="X359" s="40"/>
      <c r="Y359" s="40"/>
      <c r="Z359" s="40"/>
      <c r="AA359" s="40"/>
      <c r="AB359" s="40"/>
      <c r="AC359" s="40"/>
      <c r="AD359" s="40"/>
      <c r="AE359" s="40"/>
      <c r="AF359" s="40"/>
      <c r="AG359" s="40"/>
      <c r="AH359" s="40"/>
      <c r="AI359" s="40"/>
      <c r="AJ359" s="40"/>
      <c r="AK359" s="40"/>
    </row>
    <row r="360" ht="13.5" customHeight="1">
      <c r="A360" s="5"/>
      <c r="B360" s="40"/>
      <c r="C360" s="40"/>
      <c r="D360" s="40"/>
      <c r="E360" s="40"/>
      <c r="F360" s="40"/>
      <c r="G360" s="40"/>
      <c r="H360" s="40"/>
      <c r="I360" s="40"/>
      <c r="J360" s="40"/>
      <c r="K360" s="40"/>
      <c r="L360" s="40"/>
      <c r="M360" s="40"/>
      <c r="N360" s="40"/>
      <c r="O360" s="40"/>
      <c r="P360" s="40"/>
      <c r="Q360" s="40"/>
      <c r="R360" s="40"/>
      <c r="S360" s="40"/>
      <c r="T360" s="5"/>
      <c r="U360" s="40"/>
      <c r="V360" s="40"/>
      <c r="W360" s="40"/>
      <c r="X360" s="40"/>
      <c r="Y360" s="40"/>
      <c r="Z360" s="40"/>
      <c r="AA360" s="40"/>
      <c r="AB360" s="40"/>
      <c r="AC360" s="40"/>
      <c r="AD360" s="40"/>
      <c r="AE360" s="40"/>
      <c r="AF360" s="40"/>
      <c r="AG360" s="40"/>
      <c r="AH360" s="40"/>
      <c r="AI360" s="40"/>
      <c r="AJ360" s="40"/>
      <c r="AK360" s="40"/>
    </row>
    <row r="361" ht="13.5" customHeight="1">
      <c r="A361" s="5"/>
      <c r="B361" s="40"/>
      <c r="C361" s="40"/>
      <c r="D361" s="40"/>
      <c r="E361" s="40"/>
      <c r="F361" s="40"/>
      <c r="G361" s="40"/>
      <c r="H361" s="40"/>
      <c r="I361" s="40"/>
      <c r="J361" s="40"/>
      <c r="K361" s="40"/>
      <c r="L361" s="40"/>
      <c r="M361" s="40"/>
      <c r="N361" s="40"/>
      <c r="O361" s="40"/>
      <c r="P361" s="40"/>
      <c r="Q361" s="40"/>
      <c r="R361" s="40"/>
      <c r="S361" s="40"/>
      <c r="T361" s="5"/>
      <c r="U361" s="40"/>
      <c r="V361" s="40"/>
      <c r="W361" s="40"/>
      <c r="X361" s="40"/>
      <c r="Y361" s="40"/>
      <c r="Z361" s="40"/>
      <c r="AA361" s="40"/>
      <c r="AB361" s="40"/>
      <c r="AC361" s="40"/>
      <c r="AD361" s="40"/>
      <c r="AE361" s="40"/>
      <c r="AF361" s="40"/>
      <c r="AG361" s="40"/>
      <c r="AH361" s="40"/>
      <c r="AI361" s="40"/>
      <c r="AJ361" s="40"/>
      <c r="AK361" s="40"/>
    </row>
    <row r="362" ht="13.5" customHeight="1">
      <c r="A362" s="5"/>
      <c r="B362" s="40"/>
      <c r="C362" s="40"/>
      <c r="D362" s="40"/>
      <c r="E362" s="40"/>
      <c r="F362" s="40"/>
      <c r="G362" s="40"/>
      <c r="H362" s="40"/>
      <c r="I362" s="40"/>
      <c r="J362" s="40"/>
      <c r="K362" s="40"/>
      <c r="L362" s="40"/>
      <c r="M362" s="40"/>
      <c r="N362" s="40"/>
      <c r="O362" s="40"/>
      <c r="P362" s="40"/>
      <c r="Q362" s="40"/>
      <c r="R362" s="40"/>
      <c r="S362" s="40"/>
      <c r="T362" s="5"/>
      <c r="U362" s="40"/>
      <c r="V362" s="40"/>
      <c r="W362" s="40"/>
      <c r="X362" s="40"/>
      <c r="Y362" s="40"/>
      <c r="Z362" s="40"/>
      <c r="AA362" s="40"/>
      <c r="AB362" s="40"/>
      <c r="AC362" s="40"/>
      <c r="AD362" s="40"/>
      <c r="AE362" s="40"/>
      <c r="AF362" s="40"/>
      <c r="AG362" s="40"/>
      <c r="AH362" s="40"/>
      <c r="AI362" s="40"/>
      <c r="AJ362" s="40"/>
      <c r="AK362" s="40"/>
    </row>
    <row r="363" ht="13.5" customHeight="1">
      <c r="A363" s="5"/>
      <c r="B363" s="40"/>
      <c r="C363" s="40"/>
      <c r="D363" s="40"/>
      <c r="E363" s="40"/>
      <c r="F363" s="40"/>
      <c r="G363" s="40"/>
      <c r="H363" s="40"/>
      <c r="I363" s="40"/>
      <c r="J363" s="40"/>
      <c r="K363" s="40"/>
      <c r="L363" s="40"/>
      <c r="M363" s="40"/>
      <c r="N363" s="40"/>
      <c r="O363" s="40"/>
      <c r="P363" s="40"/>
      <c r="Q363" s="40"/>
      <c r="R363" s="40"/>
      <c r="S363" s="40"/>
      <c r="T363" s="5"/>
      <c r="U363" s="40"/>
      <c r="V363" s="40"/>
      <c r="W363" s="40"/>
      <c r="X363" s="40"/>
      <c r="Y363" s="40"/>
      <c r="Z363" s="40"/>
      <c r="AA363" s="40"/>
      <c r="AB363" s="40"/>
      <c r="AC363" s="40"/>
      <c r="AD363" s="40"/>
      <c r="AE363" s="40"/>
      <c r="AF363" s="40"/>
      <c r="AG363" s="40"/>
      <c r="AH363" s="40"/>
      <c r="AI363" s="40"/>
      <c r="AJ363" s="40"/>
      <c r="AK363" s="40"/>
    </row>
    <row r="364" ht="13.5" customHeight="1">
      <c r="A364" s="5"/>
      <c r="B364" s="40"/>
      <c r="C364" s="40"/>
      <c r="D364" s="40"/>
      <c r="E364" s="40"/>
      <c r="F364" s="40"/>
      <c r="G364" s="40"/>
      <c r="H364" s="40"/>
      <c r="I364" s="40"/>
      <c r="J364" s="40"/>
      <c r="K364" s="40"/>
      <c r="L364" s="40"/>
      <c r="M364" s="40"/>
      <c r="N364" s="40"/>
      <c r="O364" s="40"/>
      <c r="P364" s="40"/>
      <c r="Q364" s="40"/>
      <c r="R364" s="40"/>
      <c r="S364" s="40"/>
      <c r="T364" s="5"/>
      <c r="U364" s="40"/>
      <c r="V364" s="40"/>
      <c r="W364" s="40"/>
      <c r="X364" s="40"/>
      <c r="Y364" s="40"/>
      <c r="Z364" s="40"/>
      <c r="AA364" s="40"/>
      <c r="AB364" s="40"/>
      <c r="AC364" s="40"/>
      <c r="AD364" s="40"/>
      <c r="AE364" s="40"/>
      <c r="AF364" s="40"/>
      <c r="AG364" s="40"/>
      <c r="AH364" s="40"/>
      <c r="AI364" s="40"/>
      <c r="AJ364" s="40"/>
      <c r="AK364" s="40"/>
    </row>
    <row r="365" ht="13.5" customHeight="1">
      <c r="A365" s="5"/>
      <c r="B365" s="40"/>
      <c r="C365" s="40"/>
      <c r="D365" s="40"/>
      <c r="E365" s="40"/>
      <c r="F365" s="40"/>
      <c r="G365" s="40"/>
      <c r="H365" s="40"/>
      <c r="I365" s="40"/>
      <c r="J365" s="40"/>
      <c r="K365" s="40"/>
      <c r="L365" s="40"/>
      <c r="M365" s="40"/>
      <c r="N365" s="40"/>
      <c r="O365" s="40"/>
      <c r="P365" s="40"/>
      <c r="Q365" s="40"/>
      <c r="R365" s="40"/>
      <c r="S365" s="40"/>
      <c r="T365" s="5"/>
      <c r="U365" s="40"/>
      <c r="V365" s="40"/>
      <c r="W365" s="40"/>
      <c r="X365" s="40"/>
      <c r="Y365" s="40"/>
      <c r="Z365" s="40"/>
      <c r="AA365" s="40"/>
      <c r="AB365" s="40"/>
      <c r="AC365" s="40"/>
      <c r="AD365" s="40"/>
      <c r="AE365" s="40"/>
      <c r="AF365" s="40"/>
      <c r="AG365" s="40"/>
      <c r="AH365" s="40"/>
      <c r="AI365" s="40"/>
      <c r="AJ365" s="40"/>
      <c r="AK365" s="40"/>
    </row>
    <row r="366" ht="13.5" customHeight="1">
      <c r="A366" s="5"/>
      <c r="B366" s="40"/>
      <c r="C366" s="40"/>
      <c r="D366" s="40"/>
      <c r="E366" s="40"/>
      <c r="F366" s="40"/>
      <c r="G366" s="40"/>
      <c r="H366" s="40"/>
      <c r="I366" s="40"/>
      <c r="J366" s="40"/>
      <c r="K366" s="40"/>
      <c r="L366" s="40"/>
      <c r="M366" s="40"/>
      <c r="N366" s="40"/>
      <c r="O366" s="40"/>
      <c r="P366" s="40"/>
      <c r="Q366" s="40"/>
      <c r="R366" s="40"/>
      <c r="S366" s="40"/>
      <c r="T366" s="5"/>
      <c r="U366" s="40"/>
      <c r="V366" s="40"/>
      <c r="W366" s="40"/>
      <c r="X366" s="40"/>
      <c r="Y366" s="40"/>
      <c r="Z366" s="40"/>
      <c r="AA366" s="40"/>
      <c r="AB366" s="40"/>
      <c r="AC366" s="40"/>
      <c r="AD366" s="40"/>
      <c r="AE366" s="40"/>
      <c r="AF366" s="40"/>
      <c r="AG366" s="40"/>
      <c r="AH366" s="40"/>
      <c r="AI366" s="40"/>
      <c r="AJ366" s="40"/>
      <c r="AK366" s="40"/>
    </row>
    <row r="367" ht="13.5" customHeight="1">
      <c r="A367" s="5"/>
      <c r="B367" s="40"/>
      <c r="C367" s="40"/>
      <c r="D367" s="40"/>
      <c r="E367" s="40"/>
      <c r="F367" s="40"/>
      <c r="G367" s="40"/>
      <c r="H367" s="40"/>
      <c r="I367" s="40"/>
      <c r="J367" s="40"/>
      <c r="K367" s="40"/>
      <c r="L367" s="40"/>
      <c r="M367" s="40"/>
      <c r="N367" s="40"/>
      <c r="O367" s="40"/>
      <c r="P367" s="40"/>
      <c r="Q367" s="40"/>
      <c r="R367" s="40"/>
      <c r="S367" s="40"/>
      <c r="T367" s="5"/>
      <c r="U367" s="40"/>
      <c r="V367" s="40"/>
      <c r="W367" s="40"/>
      <c r="X367" s="40"/>
      <c r="Y367" s="40"/>
      <c r="Z367" s="40"/>
      <c r="AA367" s="40"/>
      <c r="AB367" s="40"/>
      <c r="AC367" s="40"/>
      <c r="AD367" s="40"/>
      <c r="AE367" s="40"/>
      <c r="AF367" s="40"/>
      <c r="AG367" s="40"/>
      <c r="AH367" s="40"/>
      <c r="AI367" s="40"/>
      <c r="AJ367" s="40"/>
      <c r="AK367" s="40"/>
    </row>
    <row r="368" ht="13.5" customHeight="1">
      <c r="A368" s="5"/>
      <c r="B368" s="40"/>
      <c r="C368" s="40"/>
      <c r="D368" s="40"/>
      <c r="E368" s="40"/>
      <c r="F368" s="40"/>
      <c r="G368" s="40"/>
      <c r="H368" s="40"/>
      <c r="I368" s="40"/>
      <c r="J368" s="40"/>
      <c r="K368" s="40"/>
      <c r="L368" s="40"/>
      <c r="M368" s="40"/>
      <c r="N368" s="40"/>
      <c r="O368" s="40"/>
      <c r="P368" s="40"/>
      <c r="Q368" s="40"/>
      <c r="R368" s="40"/>
      <c r="S368" s="40"/>
      <c r="T368" s="5"/>
      <c r="U368" s="40"/>
      <c r="V368" s="40"/>
      <c r="W368" s="40"/>
      <c r="X368" s="40"/>
      <c r="Y368" s="40"/>
      <c r="Z368" s="40"/>
      <c r="AA368" s="40"/>
      <c r="AB368" s="40"/>
      <c r="AC368" s="40"/>
      <c r="AD368" s="40"/>
      <c r="AE368" s="40"/>
      <c r="AF368" s="40"/>
      <c r="AG368" s="40"/>
      <c r="AH368" s="40"/>
      <c r="AI368" s="40"/>
      <c r="AJ368" s="40"/>
      <c r="AK368" s="40"/>
    </row>
    <row r="369" ht="13.5" customHeight="1">
      <c r="A369" s="5"/>
      <c r="B369" s="40"/>
      <c r="C369" s="40"/>
      <c r="D369" s="40"/>
      <c r="E369" s="40"/>
      <c r="F369" s="40"/>
      <c r="G369" s="40"/>
      <c r="H369" s="40"/>
      <c r="I369" s="40"/>
      <c r="J369" s="40"/>
      <c r="K369" s="40"/>
      <c r="L369" s="40"/>
      <c r="M369" s="40"/>
      <c r="N369" s="40"/>
      <c r="O369" s="40"/>
      <c r="P369" s="40"/>
      <c r="Q369" s="40"/>
      <c r="R369" s="40"/>
      <c r="S369" s="40"/>
      <c r="T369" s="5"/>
      <c r="U369" s="40"/>
      <c r="V369" s="40"/>
      <c r="W369" s="40"/>
      <c r="X369" s="40"/>
      <c r="Y369" s="40"/>
      <c r="Z369" s="40"/>
      <c r="AA369" s="40"/>
      <c r="AB369" s="40"/>
      <c r="AC369" s="40"/>
      <c r="AD369" s="40"/>
      <c r="AE369" s="40"/>
      <c r="AF369" s="40"/>
      <c r="AG369" s="40"/>
      <c r="AH369" s="40"/>
      <c r="AI369" s="40"/>
      <c r="AJ369" s="40"/>
      <c r="AK369" s="40"/>
    </row>
    <row r="370" ht="13.5" customHeight="1">
      <c r="A370" s="5"/>
      <c r="B370" s="40"/>
      <c r="C370" s="40"/>
      <c r="D370" s="40"/>
      <c r="E370" s="40"/>
      <c r="F370" s="40"/>
      <c r="G370" s="40"/>
      <c r="H370" s="40"/>
      <c r="I370" s="40"/>
      <c r="J370" s="40"/>
      <c r="K370" s="40"/>
      <c r="L370" s="40"/>
      <c r="M370" s="40"/>
      <c r="N370" s="40"/>
      <c r="O370" s="40"/>
      <c r="P370" s="40"/>
      <c r="Q370" s="40"/>
      <c r="R370" s="40"/>
      <c r="S370" s="40"/>
      <c r="T370" s="5"/>
      <c r="U370" s="40"/>
      <c r="V370" s="40"/>
      <c r="W370" s="40"/>
      <c r="X370" s="40"/>
      <c r="Y370" s="40"/>
      <c r="Z370" s="40"/>
      <c r="AA370" s="40"/>
      <c r="AB370" s="40"/>
      <c r="AC370" s="40"/>
      <c r="AD370" s="40"/>
      <c r="AE370" s="40"/>
      <c r="AF370" s="40"/>
      <c r="AG370" s="40"/>
      <c r="AH370" s="40"/>
      <c r="AI370" s="40"/>
      <c r="AJ370" s="40"/>
      <c r="AK370" s="40"/>
    </row>
    <row r="371" ht="13.5" customHeight="1">
      <c r="A371" s="5"/>
      <c r="B371" s="40"/>
      <c r="C371" s="40"/>
      <c r="D371" s="40"/>
      <c r="E371" s="40"/>
      <c r="F371" s="40"/>
      <c r="G371" s="40"/>
      <c r="H371" s="40"/>
      <c r="I371" s="40"/>
      <c r="J371" s="40"/>
      <c r="K371" s="40"/>
      <c r="L371" s="40"/>
      <c r="M371" s="40"/>
      <c r="N371" s="40"/>
      <c r="O371" s="40"/>
      <c r="P371" s="40"/>
      <c r="Q371" s="40"/>
      <c r="R371" s="40"/>
      <c r="S371" s="40"/>
      <c r="T371" s="5"/>
      <c r="U371" s="40"/>
      <c r="V371" s="40"/>
      <c r="W371" s="40"/>
      <c r="X371" s="40"/>
      <c r="Y371" s="40"/>
      <c r="Z371" s="40"/>
      <c r="AA371" s="40"/>
      <c r="AB371" s="40"/>
      <c r="AC371" s="40"/>
      <c r="AD371" s="40"/>
      <c r="AE371" s="40"/>
      <c r="AF371" s="40"/>
      <c r="AG371" s="40"/>
      <c r="AH371" s="40"/>
      <c r="AI371" s="40"/>
      <c r="AJ371" s="40"/>
      <c r="AK371" s="40"/>
    </row>
    <row r="372" ht="13.5" customHeight="1">
      <c r="A372" s="5"/>
      <c r="B372" s="40"/>
      <c r="C372" s="40"/>
      <c r="D372" s="40"/>
      <c r="E372" s="40"/>
      <c r="F372" s="40"/>
      <c r="G372" s="40"/>
      <c r="H372" s="40"/>
      <c r="I372" s="40"/>
      <c r="J372" s="40"/>
      <c r="K372" s="40"/>
      <c r="L372" s="40"/>
      <c r="M372" s="40"/>
      <c r="N372" s="40"/>
      <c r="O372" s="40"/>
      <c r="P372" s="40"/>
      <c r="Q372" s="40"/>
      <c r="R372" s="40"/>
      <c r="S372" s="40"/>
      <c r="T372" s="5"/>
      <c r="U372" s="40"/>
      <c r="V372" s="40"/>
      <c r="W372" s="40"/>
      <c r="X372" s="40"/>
      <c r="Y372" s="40"/>
      <c r="Z372" s="40"/>
      <c r="AA372" s="40"/>
      <c r="AB372" s="40"/>
      <c r="AC372" s="40"/>
      <c r="AD372" s="40"/>
      <c r="AE372" s="40"/>
      <c r="AF372" s="40"/>
      <c r="AG372" s="40"/>
      <c r="AH372" s="40"/>
      <c r="AI372" s="40"/>
      <c r="AJ372" s="40"/>
      <c r="AK372" s="40"/>
    </row>
    <row r="373" ht="13.5" customHeight="1">
      <c r="A373" s="5"/>
      <c r="B373" s="40"/>
      <c r="C373" s="40"/>
      <c r="D373" s="40"/>
      <c r="E373" s="40"/>
      <c r="F373" s="40"/>
      <c r="G373" s="40"/>
      <c r="H373" s="40"/>
      <c r="I373" s="40"/>
      <c r="J373" s="40"/>
      <c r="K373" s="40"/>
      <c r="L373" s="40"/>
      <c r="M373" s="40"/>
      <c r="N373" s="40"/>
      <c r="O373" s="40"/>
      <c r="P373" s="40"/>
      <c r="Q373" s="40"/>
      <c r="R373" s="40"/>
      <c r="S373" s="40"/>
      <c r="T373" s="5"/>
      <c r="U373" s="40"/>
      <c r="V373" s="40"/>
      <c r="W373" s="40"/>
      <c r="X373" s="40"/>
      <c r="Y373" s="40"/>
      <c r="Z373" s="40"/>
      <c r="AA373" s="40"/>
      <c r="AB373" s="40"/>
      <c r="AC373" s="40"/>
      <c r="AD373" s="40"/>
      <c r="AE373" s="40"/>
      <c r="AF373" s="40"/>
      <c r="AG373" s="40"/>
      <c r="AH373" s="40"/>
      <c r="AI373" s="40"/>
      <c r="AJ373" s="40"/>
      <c r="AK373" s="40"/>
    </row>
    <row r="374" ht="13.5" customHeight="1">
      <c r="A374" s="5"/>
      <c r="B374" s="40"/>
      <c r="C374" s="40"/>
      <c r="D374" s="40"/>
      <c r="E374" s="40"/>
      <c r="F374" s="40"/>
      <c r="G374" s="40"/>
      <c r="H374" s="40"/>
      <c r="I374" s="40"/>
      <c r="J374" s="40"/>
      <c r="K374" s="40"/>
      <c r="L374" s="40"/>
      <c r="M374" s="40"/>
      <c r="N374" s="40"/>
      <c r="O374" s="40"/>
      <c r="P374" s="40"/>
      <c r="Q374" s="40"/>
      <c r="R374" s="40"/>
      <c r="S374" s="40"/>
      <c r="T374" s="5"/>
      <c r="U374" s="40"/>
      <c r="V374" s="40"/>
      <c r="W374" s="40"/>
      <c r="X374" s="40"/>
      <c r="Y374" s="40"/>
      <c r="Z374" s="40"/>
      <c r="AA374" s="40"/>
      <c r="AB374" s="40"/>
      <c r="AC374" s="40"/>
      <c r="AD374" s="40"/>
      <c r="AE374" s="40"/>
      <c r="AF374" s="40"/>
      <c r="AG374" s="40"/>
      <c r="AH374" s="40"/>
      <c r="AI374" s="40"/>
      <c r="AJ374" s="40"/>
      <c r="AK374" s="40"/>
    </row>
    <row r="375" ht="13.5" customHeight="1">
      <c r="A375" s="5"/>
      <c r="B375" s="40"/>
      <c r="C375" s="40"/>
      <c r="D375" s="40"/>
      <c r="E375" s="40"/>
      <c r="F375" s="40"/>
      <c r="G375" s="40"/>
      <c r="H375" s="40"/>
      <c r="I375" s="40"/>
      <c r="J375" s="40"/>
      <c r="K375" s="40"/>
      <c r="L375" s="40"/>
      <c r="M375" s="40"/>
      <c r="N375" s="40"/>
      <c r="O375" s="40"/>
      <c r="P375" s="40"/>
      <c r="Q375" s="40"/>
      <c r="R375" s="40"/>
      <c r="S375" s="40"/>
      <c r="T375" s="5"/>
      <c r="U375" s="40"/>
      <c r="V375" s="40"/>
      <c r="W375" s="40"/>
      <c r="X375" s="40"/>
      <c r="Y375" s="40"/>
      <c r="Z375" s="40"/>
      <c r="AA375" s="40"/>
      <c r="AB375" s="40"/>
      <c r="AC375" s="40"/>
      <c r="AD375" s="40"/>
      <c r="AE375" s="40"/>
      <c r="AF375" s="40"/>
      <c r="AG375" s="40"/>
      <c r="AH375" s="40"/>
      <c r="AI375" s="40"/>
      <c r="AJ375" s="40"/>
      <c r="AK375" s="40"/>
    </row>
    <row r="376" ht="13.5" customHeight="1">
      <c r="A376" s="5"/>
      <c r="B376" s="40"/>
      <c r="C376" s="40"/>
      <c r="D376" s="40"/>
      <c r="E376" s="40"/>
      <c r="F376" s="40"/>
      <c r="G376" s="40"/>
      <c r="H376" s="40"/>
      <c r="I376" s="40"/>
      <c r="J376" s="40"/>
      <c r="K376" s="40"/>
      <c r="L376" s="40"/>
      <c r="M376" s="40"/>
      <c r="N376" s="40"/>
      <c r="O376" s="40"/>
      <c r="P376" s="40"/>
      <c r="Q376" s="40"/>
      <c r="R376" s="40"/>
      <c r="S376" s="40"/>
      <c r="T376" s="5"/>
      <c r="U376" s="40"/>
      <c r="V376" s="40"/>
      <c r="W376" s="40"/>
      <c r="X376" s="40"/>
      <c r="Y376" s="40"/>
      <c r="Z376" s="40"/>
      <c r="AA376" s="40"/>
      <c r="AB376" s="40"/>
      <c r="AC376" s="40"/>
      <c r="AD376" s="40"/>
      <c r="AE376" s="40"/>
      <c r="AF376" s="40"/>
      <c r="AG376" s="40"/>
      <c r="AH376" s="40"/>
      <c r="AI376" s="40"/>
      <c r="AJ376" s="40"/>
      <c r="AK376" s="40"/>
    </row>
    <row r="377" ht="13.5" customHeight="1">
      <c r="A377" s="5"/>
      <c r="B377" s="40"/>
      <c r="C377" s="40"/>
      <c r="D377" s="40"/>
      <c r="E377" s="40"/>
      <c r="F377" s="40"/>
      <c r="G377" s="40"/>
      <c r="H377" s="40"/>
      <c r="I377" s="40"/>
      <c r="J377" s="40"/>
      <c r="K377" s="40"/>
      <c r="L377" s="40"/>
      <c r="M377" s="40"/>
      <c r="N377" s="40"/>
      <c r="O377" s="40"/>
      <c r="P377" s="40"/>
      <c r="Q377" s="40"/>
      <c r="R377" s="40"/>
      <c r="S377" s="40"/>
      <c r="T377" s="5"/>
      <c r="U377" s="40"/>
      <c r="V377" s="40"/>
      <c r="W377" s="40"/>
      <c r="X377" s="40"/>
      <c r="Y377" s="40"/>
      <c r="Z377" s="40"/>
      <c r="AA377" s="40"/>
      <c r="AB377" s="40"/>
      <c r="AC377" s="40"/>
      <c r="AD377" s="40"/>
      <c r="AE377" s="40"/>
      <c r="AF377" s="40"/>
      <c r="AG377" s="40"/>
      <c r="AH377" s="40"/>
      <c r="AI377" s="40"/>
      <c r="AJ377" s="40"/>
      <c r="AK377" s="40"/>
    </row>
    <row r="378" ht="13.5" customHeight="1">
      <c r="A378" s="5"/>
      <c r="B378" s="40"/>
      <c r="C378" s="40"/>
      <c r="D378" s="40"/>
      <c r="E378" s="40"/>
      <c r="F378" s="40"/>
      <c r="G378" s="40"/>
      <c r="H378" s="40"/>
      <c r="I378" s="40"/>
      <c r="J378" s="40"/>
      <c r="K378" s="40"/>
      <c r="L378" s="40"/>
      <c r="M378" s="40"/>
      <c r="N378" s="40"/>
      <c r="O378" s="40"/>
      <c r="P378" s="40"/>
      <c r="Q378" s="40"/>
      <c r="R378" s="40"/>
      <c r="S378" s="40"/>
      <c r="T378" s="5"/>
      <c r="U378" s="40"/>
      <c r="V378" s="40"/>
      <c r="W378" s="40"/>
      <c r="X378" s="40"/>
      <c r="Y378" s="40"/>
      <c r="Z378" s="40"/>
      <c r="AA378" s="40"/>
      <c r="AB378" s="40"/>
      <c r="AC378" s="40"/>
      <c r="AD378" s="40"/>
      <c r="AE378" s="40"/>
      <c r="AF378" s="40"/>
      <c r="AG378" s="40"/>
      <c r="AH378" s="40"/>
      <c r="AI378" s="40"/>
      <c r="AJ378" s="40"/>
      <c r="AK378" s="40"/>
    </row>
    <row r="379" ht="13.5" customHeight="1">
      <c r="A379" s="5"/>
      <c r="B379" s="40"/>
      <c r="C379" s="40"/>
      <c r="D379" s="40"/>
      <c r="E379" s="40"/>
      <c r="F379" s="40"/>
      <c r="G379" s="40"/>
      <c r="H379" s="40"/>
      <c r="I379" s="40"/>
      <c r="J379" s="40"/>
      <c r="K379" s="40"/>
      <c r="L379" s="40"/>
      <c r="M379" s="40"/>
      <c r="N379" s="40"/>
      <c r="O379" s="40"/>
      <c r="P379" s="40"/>
      <c r="Q379" s="40"/>
      <c r="R379" s="40"/>
      <c r="S379" s="40"/>
      <c r="T379" s="5"/>
      <c r="U379" s="40"/>
      <c r="V379" s="40"/>
      <c r="W379" s="40"/>
      <c r="X379" s="40"/>
      <c r="Y379" s="40"/>
      <c r="Z379" s="40"/>
      <c r="AA379" s="40"/>
      <c r="AB379" s="40"/>
      <c r="AC379" s="40"/>
      <c r="AD379" s="40"/>
      <c r="AE379" s="40"/>
      <c r="AF379" s="40"/>
      <c r="AG379" s="40"/>
      <c r="AH379" s="40"/>
      <c r="AI379" s="40"/>
      <c r="AJ379" s="40"/>
      <c r="AK379" s="40"/>
    </row>
    <row r="380" ht="13.5" customHeight="1">
      <c r="A380" s="5"/>
      <c r="B380" s="40"/>
      <c r="C380" s="40"/>
      <c r="D380" s="40"/>
      <c r="E380" s="40"/>
      <c r="F380" s="40"/>
      <c r="G380" s="40"/>
      <c r="H380" s="40"/>
      <c r="I380" s="40"/>
      <c r="J380" s="40"/>
      <c r="K380" s="40"/>
      <c r="L380" s="40"/>
      <c r="M380" s="40"/>
      <c r="N380" s="40"/>
      <c r="O380" s="40"/>
      <c r="P380" s="40"/>
      <c r="Q380" s="40"/>
      <c r="R380" s="40"/>
      <c r="S380" s="40"/>
      <c r="T380" s="5"/>
      <c r="U380" s="40"/>
      <c r="V380" s="40"/>
      <c r="W380" s="40"/>
      <c r="X380" s="40"/>
      <c r="Y380" s="40"/>
      <c r="Z380" s="40"/>
      <c r="AA380" s="40"/>
      <c r="AB380" s="40"/>
      <c r="AC380" s="40"/>
      <c r="AD380" s="40"/>
      <c r="AE380" s="40"/>
      <c r="AF380" s="40"/>
      <c r="AG380" s="40"/>
      <c r="AH380" s="40"/>
      <c r="AI380" s="40"/>
      <c r="AJ380" s="40"/>
      <c r="AK380" s="40"/>
    </row>
    <row r="381" ht="13.5" customHeight="1">
      <c r="A381" s="5"/>
      <c r="B381" s="40"/>
      <c r="C381" s="40"/>
      <c r="D381" s="40"/>
      <c r="E381" s="40"/>
      <c r="F381" s="40"/>
      <c r="G381" s="40"/>
      <c r="H381" s="40"/>
      <c r="I381" s="40"/>
      <c r="J381" s="40"/>
      <c r="K381" s="40"/>
      <c r="L381" s="40"/>
      <c r="M381" s="40"/>
      <c r="N381" s="40"/>
      <c r="O381" s="40"/>
      <c r="P381" s="40"/>
      <c r="Q381" s="40"/>
      <c r="R381" s="40"/>
      <c r="S381" s="40"/>
      <c r="T381" s="5"/>
      <c r="U381" s="40"/>
      <c r="V381" s="40"/>
      <c r="W381" s="40"/>
      <c r="X381" s="40"/>
      <c r="Y381" s="40"/>
      <c r="Z381" s="40"/>
      <c r="AA381" s="40"/>
      <c r="AB381" s="40"/>
      <c r="AC381" s="40"/>
      <c r="AD381" s="40"/>
      <c r="AE381" s="40"/>
      <c r="AF381" s="40"/>
      <c r="AG381" s="40"/>
      <c r="AH381" s="40"/>
      <c r="AI381" s="40"/>
      <c r="AJ381" s="40"/>
      <c r="AK381" s="40"/>
    </row>
    <row r="382" ht="13.5" customHeight="1">
      <c r="A382" s="5"/>
      <c r="B382" s="40"/>
      <c r="C382" s="40"/>
      <c r="D382" s="40"/>
      <c r="E382" s="40"/>
      <c r="F382" s="40"/>
      <c r="G382" s="40"/>
      <c r="H382" s="40"/>
      <c r="I382" s="40"/>
      <c r="J382" s="40"/>
      <c r="K382" s="40"/>
      <c r="L382" s="40"/>
      <c r="M382" s="40"/>
      <c r="N382" s="40"/>
      <c r="O382" s="40"/>
      <c r="P382" s="40"/>
      <c r="Q382" s="40"/>
      <c r="R382" s="40"/>
      <c r="S382" s="40"/>
      <c r="T382" s="5"/>
      <c r="U382" s="40"/>
      <c r="V382" s="40"/>
      <c r="W382" s="40"/>
      <c r="X382" s="40"/>
      <c r="Y382" s="40"/>
      <c r="Z382" s="40"/>
      <c r="AA382" s="40"/>
      <c r="AB382" s="40"/>
      <c r="AC382" s="40"/>
      <c r="AD382" s="40"/>
      <c r="AE382" s="40"/>
      <c r="AF382" s="40"/>
      <c r="AG382" s="40"/>
      <c r="AH382" s="40"/>
      <c r="AI382" s="40"/>
      <c r="AJ382" s="40"/>
      <c r="AK382" s="40"/>
    </row>
    <row r="383" ht="13.5" customHeight="1">
      <c r="A383" s="5"/>
      <c r="B383" s="40"/>
      <c r="C383" s="40"/>
      <c r="D383" s="40"/>
      <c r="E383" s="40"/>
      <c r="F383" s="40"/>
      <c r="G383" s="40"/>
      <c r="H383" s="40"/>
      <c r="I383" s="40"/>
      <c r="J383" s="40"/>
      <c r="K383" s="40"/>
      <c r="L383" s="40"/>
      <c r="M383" s="40"/>
      <c r="N383" s="40"/>
      <c r="O383" s="40"/>
      <c r="P383" s="40"/>
      <c r="Q383" s="40"/>
      <c r="R383" s="40"/>
      <c r="S383" s="40"/>
      <c r="T383" s="5"/>
      <c r="U383" s="40"/>
      <c r="V383" s="40"/>
      <c r="W383" s="40"/>
      <c r="X383" s="40"/>
      <c r="Y383" s="40"/>
      <c r="Z383" s="40"/>
      <c r="AA383" s="40"/>
      <c r="AB383" s="40"/>
      <c r="AC383" s="40"/>
      <c r="AD383" s="40"/>
      <c r="AE383" s="40"/>
      <c r="AF383" s="40"/>
      <c r="AG383" s="40"/>
      <c r="AH383" s="40"/>
      <c r="AI383" s="40"/>
      <c r="AJ383" s="40"/>
      <c r="AK383" s="40"/>
    </row>
    <row r="384" ht="13.5" customHeight="1">
      <c r="A384" s="5"/>
      <c r="B384" s="40"/>
      <c r="C384" s="40"/>
      <c r="D384" s="40"/>
      <c r="E384" s="40"/>
      <c r="F384" s="40"/>
      <c r="G384" s="40"/>
      <c r="H384" s="40"/>
      <c r="I384" s="40"/>
      <c r="J384" s="40"/>
      <c r="K384" s="40"/>
      <c r="L384" s="40"/>
      <c r="M384" s="40"/>
      <c r="N384" s="40"/>
      <c r="O384" s="40"/>
      <c r="P384" s="40"/>
      <c r="Q384" s="40"/>
      <c r="R384" s="40"/>
      <c r="S384" s="40"/>
      <c r="T384" s="5"/>
      <c r="U384" s="40"/>
      <c r="V384" s="40"/>
      <c r="W384" s="40"/>
      <c r="X384" s="40"/>
      <c r="Y384" s="40"/>
      <c r="Z384" s="40"/>
      <c r="AA384" s="40"/>
      <c r="AB384" s="40"/>
      <c r="AC384" s="40"/>
      <c r="AD384" s="40"/>
      <c r="AE384" s="40"/>
      <c r="AF384" s="40"/>
      <c r="AG384" s="40"/>
      <c r="AH384" s="40"/>
      <c r="AI384" s="40"/>
      <c r="AJ384" s="40"/>
      <c r="AK384" s="40"/>
    </row>
    <row r="385" ht="13.5" customHeight="1">
      <c r="A385" s="5"/>
      <c r="B385" s="40"/>
      <c r="C385" s="40"/>
      <c r="D385" s="40"/>
      <c r="E385" s="40"/>
      <c r="F385" s="40"/>
      <c r="G385" s="40"/>
      <c r="H385" s="40"/>
      <c r="I385" s="40"/>
      <c r="J385" s="40"/>
      <c r="K385" s="40"/>
      <c r="L385" s="40"/>
      <c r="M385" s="40"/>
      <c r="N385" s="40"/>
      <c r="O385" s="40"/>
      <c r="P385" s="40"/>
      <c r="Q385" s="40"/>
      <c r="R385" s="40"/>
      <c r="S385" s="40"/>
      <c r="T385" s="5"/>
      <c r="U385" s="40"/>
      <c r="V385" s="40"/>
      <c r="W385" s="40"/>
      <c r="X385" s="40"/>
      <c r="Y385" s="40"/>
      <c r="Z385" s="40"/>
      <c r="AA385" s="40"/>
      <c r="AB385" s="40"/>
      <c r="AC385" s="40"/>
      <c r="AD385" s="40"/>
      <c r="AE385" s="40"/>
      <c r="AF385" s="40"/>
      <c r="AG385" s="40"/>
      <c r="AH385" s="40"/>
      <c r="AI385" s="40"/>
      <c r="AJ385" s="40"/>
      <c r="AK385" s="40"/>
    </row>
    <row r="386" ht="13.5" customHeight="1">
      <c r="A386" s="5"/>
      <c r="B386" s="40"/>
      <c r="C386" s="40"/>
      <c r="D386" s="40"/>
      <c r="E386" s="40"/>
      <c r="F386" s="40"/>
      <c r="G386" s="40"/>
      <c r="H386" s="40"/>
      <c r="I386" s="40"/>
      <c r="J386" s="40"/>
      <c r="K386" s="40"/>
      <c r="L386" s="40"/>
      <c r="M386" s="40"/>
      <c r="N386" s="40"/>
      <c r="O386" s="40"/>
      <c r="P386" s="40"/>
      <c r="Q386" s="40"/>
      <c r="R386" s="40"/>
      <c r="S386" s="40"/>
      <c r="T386" s="5"/>
      <c r="U386" s="40"/>
      <c r="V386" s="40"/>
      <c r="W386" s="40"/>
      <c r="X386" s="40"/>
      <c r="Y386" s="40"/>
      <c r="Z386" s="40"/>
      <c r="AA386" s="40"/>
      <c r="AB386" s="40"/>
      <c r="AC386" s="40"/>
      <c r="AD386" s="40"/>
      <c r="AE386" s="40"/>
      <c r="AF386" s="40"/>
      <c r="AG386" s="40"/>
      <c r="AH386" s="40"/>
      <c r="AI386" s="40"/>
      <c r="AJ386" s="40"/>
      <c r="AK386" s="40"/>
    </row>
    <row r="387" ht="13.5" customHeight="1">
      <c r="A387" s="5"/>
      <c r="B387" s="40"/>
      <c r="C387" s="40"/>
      <c r="D387" s="40"/>
      <c r="E387" s="40"/>
      <c r="F387" s="40"/>
      <c r="G387" s="40"/>
      <c r="H387" s="40"/>
      <c r="I387" s="40"/>
      <c r="J387" s="40"/>
      <c r="K387" s="40"/>
      <c r="L387" s="40"/>
      <c r="M387" s="40"/>
      <c r="N387" s="40"/>
      <c r="O387" s="40"/>
      <c r="P387" s="40"/>
      <c r="Q387" s="40"/>
      <c r="R387" s="40"/>
      <c r="S387" s="40"/>
      <c r="T387" s="5"/>
      <c r="U387" s="40"/>
      <c r="V387" s="40"/>
      <c r="W387" s="40"/>
      <c r="X387" s="40"/>
      <c r="Y387" s="40"/>
      <c r="Z387" s="40"/>
      <c r="AA387" s="40"/>
      <c r="AB387" s="40"/>
      <c r="AC387" s="40"/>
      <c r="AD387" s="40"/>
      <c r="AE387" s="40"/>
      <c r="AF387" s="40"/>
      <c r="AG387" s="40"/>
      <c r="AH387" s="40"/>
      <c r="AI387" s="40"/>
      <c r="AJ387" s="40"/>
      <c r="AK387" s="40"/>
    </row>
    <row r="388" ht="13.5" customHeight="1">
      <c r="A388" s="5"/>
      <c r="B388" s="40"/>
      <c r="C388" s="40"/>
      <c r="D388" s="40"/>
      <c r="E388" s="40"/>
      <c r="F388" s="40"/>
      <c r="G388" s="40"/>
      <c r="H388" s="40"/>
      <c r="I388" s="40"/>
      <c r="J388" s="40"/>
      <c r="K388" s="40"/>
      <c r="L388" s="40"/>
      <c r="M388" s="40"/>
      <c r="N388" s="40"/>
      <c r="O388" s="40"/>
      <c r="P388" s="40"/>
      <c r="Q388" s="40"/>
      <c r="R388" s="40"/>
      <c r="S388" s="40"/>
      <c r="T388" s="5"/>
      <c r="U388" s="40"/>
      <c r="V388" s="40"/>
      <c r="W388" s="40"/>
      <c r="X388" s="40"/>
      <c r="Y388" s="40"/>
      <c r="Z388" s="40"/>
      <c r="AA388" s="40"/>
      <c r="AB388" s="40"/>
      <c r="AC388" s="40"/>
      <c r="AD388" s="40"/>
      <c r="AE388" s="40"/>
      <c r="AF388" s="40"/>
      <c r="AG388" s="40"/>
      <c r="AH388" s="40"/>
      <c r="AI388" s="40"/>
      <c r="AJ388" s="40"/>
      <c r="AK388" s="40"/>
    </row>
    <row r="389" ht="13.5" customHeight="1">
      <c r="A389" s="5"/>
      <c r="B389" s="40"/>
      <c r="C389" s="40"/>
      <c r="D389" s="40"/>
      <c r="E389" s="40"/>
      <c r="F389" s="40"/>
      <c r="G389" s="40"/>
      <c r="H389" s="40"/>
      <c r="I389" s="40"/>
      <c r="J389" s="40"/>
      <c r="K389" s="40"/>
      <c r="L389" s="40"/>
      <c r="M389" s="40"/>
      <c r="N389" s="40"/>
      <c r="O389" s="40"/>
      <c r="P389" s="40"/>
      <c r="Q389" s="40"/>
      <c r="R389" s="40"/>
      <c r="S389" s="40"/>
      <c r="T389" s="5"/>
      <c r="U389" s="40"/>
      <c r="V389" s="40"/>
      <c r="W389" s="40"/>
      <c r="X389" s="40"/>
      <c r="Y389" s="40"/>
      <c r="Z389" s="40"/>
      <c r="AA389" s="40"/>
      <c r="AB389" s="40"/>
      <c r="AC389" s="40"/>
      <c r="AD389" s="40"/>
      <c r="AE389" s="40"/>
      <c r="AF389" s="40"/>
      <c r="AG389" s="40"/>
      <c r="AH389" s="40"/>
      <c r="AI389" s="40"/>
      <c r="AJ389" s="40"/>
      <c r="AK389" s="40"/>
    </row>
    <row r="390" ht="13.5" customHeight="1">
      <c r="A390" s="5"/>
      <c r="B390" s="40"/>
      <c r="C390" s="40"/>
      <c r="D390" s="40"/>
      <c r="E390" s="40"/>
      <c r="F390" s="40"/>
      <c r="G390" s="40"/>
      <c r="H390" s="40"/>
      <c r="I390" s="40"/>
      <c r="J390" s="40"/>
      <c r="K390" s="40"/>
      <c r="L390" s="40"/>
      <c r="M390" s="40"/>
      <c r="N390" s="40"/>
      <c r="O390" s="40"/>
      <c r="P390" s="40"/>
      <c r="Q390" s="40"/>
      <c r="R390" s="40"/>
      <c r="S390" s="40"/>
      <c r="T390" s="5"/>
      <c r="U390" s="40"/>
      <c r="V390" s="40"/>
      <c r="W390" s="40"/>
      <c r="X390" s="40"/>
      <c r="Y390" s="40"/>
      <c r="Z390" s="40"/>
      <c r="AA390" s="40"/>
      <c r="AB390" s="40"/>
      <c r="AC390" s="40"/>
      <c r="AD390" s="40"/>
      <c r="AE390" s="40"/>
      <c r="AF390" s="40"/>
      <c r="AG390" s="40"/>
      <c r="AH390" s="40"/>
      <c r="AI390" s="40"/>
      <c r="AJ390" s="40"/>
      <c r="AK390" s="40"/>
    </row>
    <row r="391" ht="13.5" customHeight="1">
      <c r="A391" s="5"/>
      <c r="B391" s="40"/>
      <c r="C391" s="40"/>
      <c r="D391" s="40"/>
      <c r="E391" s="40"/>
      <c r="F391" s="40"/>
      <c r="G391" s="40"/>
      <c r="H391" s="40"/>
      <c r="I391" s="40"/>
      <c r="J391" s="40"/>
      <c r="K391" s="40"/>
      <c r="L391" s="40"/>
      <c r="M391" s="40"/>
      <c r="N391" s="40"/>
      <c r="O391" s="40"/>
      <c r="P391" s="40"/>
      <c r="Q391" s="40"/>
      <c r="R391" s="40"/>
      <c r="S391" s="40"/>
      <c r="T391" s="5"/>
      <c r="U391" s="40"/>
      <c r="V391" s="40"/>
      <c r="W391" s="40"/>
      <c r="X391" s="40"/>
      <c r="Y391" s="40"/>
      <c r="Z391" s="40"/>
      <c r="AA391" s="40"/>
      <c r="AB391" s="40"/>
      <c r="AC391" s="40"/>
      <c r="AD391" s="40"/>
      <c r="AE391" s="40"/>
      <c r="AF391" s="40"/>
      <c r="AG391" s="40"/>
      <c r="AH391" s="40"/>
      <c r="AI391" s="40"/>
      <c r="AJ391" s="40"/>
      <c r="AK391" s="40"/>
    </row>
    <row r="392" ht="13.5" customHeight="1">
      <c r="A392" s="5"/>
      <c r="B392" s="40"/>
      <c r="C392" s="40"/>
      <c r="D392" s="40"/>
      <c r="E392" s="40"/>
      <c r="F392" s="40"/>
      <c r="G392" s="40"/>
      <c r="H392" s="40"/>
      <c r="I392" s="40"/>
      <c r="J392" s="40"/>
      <c r="K392" s="40"/>
      <c r="L392" s="40"/>
      <c r="M392" s="40"/>
      <c r="N392" s="40"/>
      <c r="O392" s="40"/>
      <c r="P392" s="40"/>
      <c r="Q392" s="40"/>
      <c r="R392" s="40"/>
      <c r="S392" s="40"/>
      <c r="T392" s="5"/>
      <c r="U392" s="40"/>
      <c r="V392" s="40"/>
      <c r="W392" s="40"/>
      <c r="X392" s="40"/>
      <c r="Y392" s="40"/>
      <c r="Z392" s="40"/>
      <c r="AA392" s="40"/>
      <c r="AB392" s="40"/>
      <c r="AC392" s="40"/>
      <c r="AD392" s="40"/>
      <c r="AE392" s="40"/>
      <c r="AF392" s="40"/>
      <c r="AG392" s="40"/>
      <c r="AH392" s="40"/>
      <c r="AI392" s="40"/>
      <c r="AJ392" s="40"/>
      <c r="AK392" s="40"/>
    </row>
    <row r="393" ht="13.5" customHeight="1">
      <c r="A393" s="5"/>
      <c r="B393" s="40"/>
      <c r="C393" s="40"/>
      <c r="D393" s="40"/>
      <c r="E393" s="40"/>
      <c r="F393" s="40"/>
      <c r="G393" s="40"/>
      <c r="H393" s="40"/>
      <c r="I393" s="40"/>
      <c r="J393" s="40"/>
      <c r="K393" s="40"/>
      <c r="L393" s="40"/>
      <c r="M393" s="40"/>
      <c r="N393" s="40"/>
      <c r="O393" s="40"/>
      <c r="P393" s="40"/>
      <c r="Q393" s="40"/>
      <c r="R393" s="40"/>
      <c r="S393" s="40"/>
      <c r="T393" s="5"/>
      <c r="U393" s="40"/>
      <c r="V393" s="40"/>
      <c r="W393" s="40"/>
      <c r="X393" s="40"/>
      <c r="Y393" s="40"/>
      <c r="Z393" s="40"/>
      <c r="AA393" s="40"/>
      <c r="AB393" s="40"/>
      <c r="AC393" s="40"/>
      <c r="AD393" s="40"/>
      <c r="AE393" s="40"/>
      <c r="AF393" s="40"/>
      <c r="AG393" s="40"/>
      <c r="AH393" s="40"/>
      <c r="AI393" s="40"/>
      <c r="AJ393" s="40"/>
      <c r="AK393" s="40"/>
    </row>
    <row r="394" ht="13.5" customHeight="1">
      <c r="A394" s="5"/>
      <c r="B394" s="40"/>
      <c r="C394" s="40"/>
      <c r="D394" s="40"/>
      <c r="E394" s="40"/>
      <c r="F394" s="40"/>
      <c r="G394" s="40"/>
      <c r="H394" s="40"/>
      <c r="I394" s="40"/>
      <c r="J394" s="40"/>
      <c r="K394" s="40"/>
      <c r="L394" s="40"/>
      <c r="M394" s="40"/>
      <c r="N394" s="40"/>
      <c r="O394" s="40"/>
      <c r="P394" s="40"/>
      <c r="Q394" s="40"/>
      <c r="R394" s="40"/>
      <c r="S394" s="40"/>
      <c r="T394" s="5"/>
      <c r="U394" s="40"/>
      <c r="V394" s="40"/>
      <c r="W394" s="40"/>
      <c r="X394" s="40"/>
      <c r="Y394" s="40"/>
      <c r="Z394" s="40"/>
      <c r="AA394" s="40"/>
      <c r="AB394" s="40"/>
      <c r="AC394" s="40"/>
      <c r="AD394" s="40"/>
      <c r="AE394" s="40"/>
      <c r="AF394" s="40"/>
      <c r="AG394" s="40"/>
      <c r="AH394" s="40"/>
      <c r="AI394" s="40"/>
      <c r="AJ394" s="40"/>
      <c r="AK394" s="40"/>
    </row>
    <row r="395" ht="13.5" customHeight="1">
      <c r="A395" s="5"/>
      <c r="B395" s="40"/>
      <c r="C395" s="40"/>
      <c r="D395" s="40"/>
      <c r="E395" s="40"/>
      <c r="F395" s="40"/>
      <c r="G395" s="40"/>
      <c r="H395" s="40"/>
      <c r="I395" s="40"/>
      <c r="J395" s="40"/>
      <c r="K395" s="40"/>
      <c r="L395" s="40"/>
      <c r="M395" s="40"/>
      <c r="N395" s="40"/>
      <c r="O395" s="40"/>
      <c r="P395" s="40"/>
      <c r="Q395" s="40"/>
      <c r="R395" s="40"/>
      <c r="S395" s="40"/>
      <c r="T395" s="5"/>
      <c r="U395" s="40"/>
      <c r="V395" s="40"/>
      <c r="W395" s="40"/>
      <c r="X395" s="40"/>
      <c r="Y395" s="40"/>
      <c r="Z395" s="40"/>
      <c r="AA395" s="40"/>
      <c r="AB395" s="40"/>
      <c r="AC395" s="40"/>
      <c r="AD395" s="40"/>
      <c r="AE395" s="40"/>
      <c r="AF395" s="40"/>
      <c r="AG395" s="40"/>
      <c r="AH395" s="40"/>
      <c r="AI395" s="40"/>
      <c r="AJ395" s="40"/>
      <c r="AK395" s="40"/>
    </row>
    <row r="396" ht="13.5" customHeight="1">
      <c r="A396" s="5"/>
      <c r="B396" s="40"/>
      <c r="C396" s="40"/>
      <c r="D396" s="40"/>
      <c r="E396" s="40"/>
      <c r="F396" s="40"/>
      <c r="G396" s="40"/>
      <c r="H396" s="40"/>
      <c r="I396" s="40"/>
      <c r="J396" s="40"/>
      <c r="K396" s="40"/>
      <c r="L396" s="40"/>
      <c r="M396" s="40"/>
      <c r="N396" s="40"/>
      <c r="O396" s="40"/>
      <c r="P396" s="40"/>
      <c r="Q396" s="40"/>
      <c r="R396" s="40"/>
      <c r="S396" s="40"/>
      <c r="T396" s="5"/>
      <c r="U396" s="40"/>
      <c r="V396" s="40"/>
      <c r="W396" s="40"/>
      <c r="X396" s="40"/>
      <c r="Y396" s="40"/>
      <c r="Z396" s="40"/>
      <c r="AA396" s="40"/>
      <c r="AB396" s="40"/>
      <c r="AC396" s="40"/>
      <c r="AD396" s="40"/>
      <c r="AE396" s="40"/>
      <c r="AF396" s="40"/>
      <c r="AG396" s="40"/>
      <c r="AH396" s="40"/>
      <c r="AI396" s="40"/>
      <c r="AJ396" s="40"/>
      <c r="AK396" s="40"/>
    </row>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orientation="portrait"/>
  <rowBreaks count="1" manualBreakCount="1">
    <brk id="99" man="1"/>
  </rowBreaks>
  <colBreaks count="3" manualBreakCount="3">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5.63"/>
    <col customWidth="1" min="2" max="2" width="11.5"/>
    <col customWidth="1" min="3" max="3" width="20.63"/>
    <col customWidth="1" min="4" max="4" width="5.63"/>
    <col customWidth="1" min="5" max="20" width="3.63"/>
    <col customWidth="1" min="21" max="22" width="5.63"/>
    <col customWidth="1" min="23" max="35" width="3.63"/>
    <col customWidth="1" min="36" max="36" width="6.63"/>
    <col customWidth="1" min="37" max="37" width="11.5"/>
    <col customWidth="1" min="38" max="50" width="3.63"/>
  </cols>
  <sheetData>
    <row r="1" ht="12.75" customHeight="1">
      <c r="A1" s="40"/>
      <c r="B1" s="40"/>
      <c r="C1" s="40"/>
      <c r="D1" s="5"/>
      <c r="E1" s="870" t="s">
        <v>350</v>
      </c>
      <c r="F1" s="871"/>
      <c r="G1" s="871"/>
      <c r="H1" s="871"/>
      <c r="I1" s="871"/>
      <c r="J1" s="805"/>
      <c r="K1" s="805"/>
      <c r="L1" s="805"/>
      <c r="M1" s="805"/>
      <c r="N1" s="805"/>
      <c r="O1" s="805"/>
      <c r="P1" s="805"/>
      <c r="Q1" s="805"/>
      <c r="R1" s="805"/>
      <c r="S1" s="805"/>
      <c r="T1" s="805"/>
      <c r="U1" s="805"/>
      <c r="V1" s="872" t="s">
        <v>441</v>
      </c>
      <c r="W1" s="873" t="s">
        <v>442</v>
      </c>
      <c r="X1" s="8"/>
      <c r="Y1" s="8"/>
      <c r="Z1" s="8"/>
      <c r="AA1" s="8"/>
      <c r="AB1" s="8"/>
      <c r="AC1" s="8"/>
      <c r="AD1" s="8"/>
      <c r="AE1" s="8"/>
      <c r="AF1" s="8"/>
      <c r="AG1" s="8"/>
      <c r="AH1" s="8"/>
      <c r="AI1" s="8"/>
      <c r="AJ1" s="8"/>
      <c r="AK1" s="40"/>
      <c r="AL1" s="40"/>
      <c r="AM1" s="40"/>
      <c r="AN1" s="40"/>
      <c r="AO1" s="40"/>
      <c r="AP1" s="40"/>
      <c r="AQ1" s="40"/>
      <c r="AR1" s="40"/>
      <c r="AS1" s="40"/>
      <c r="AT1" s="40"/>
      <c r="AU1" s="40"/>
      <c r="AV1" s="40"/>
      <c r="AW1" s="40"/>
      <c r="AX1" s="40"/>
    </row>
    <row r="2" ht="12.75" customHeight="1">
      <c r="A2" s="856" t="s">
        <v>443</v>
      </c>
      <c r="B2" s="856" t="s">
        <v>428</v>
      </c>
      <c r="C2" s="856" t="s">
        <v>429</v>
      </c>
      <c r="D2" s="856"/>
      <c r="E2" s="856" t="s">
        <v>239</v>
      </c>
      <c r="F2" s="856" t="s">
        <v>247</v>
      </c>
      <c r="G2" s="856" t="s">
        <v>246</v>
      </c>
      <c r="H2" s="856" t="s">
        <v>244</v>
      </c>
      <c r="I2" s="856" t="s">
        <v>251</v>
      </c>
      <c r="J2" s="856" t="s">
        <v>253</v>
      </c>
      <c r="K2" s="856" t="s">
        <v>255</v>
      </c>
      <c r="L2" s="856" t="s">
        <v>242</v>
      </c>
      <c r="M2" s="856" t="s">
        <v>240</v>
      </c>
      <c r="N2" s="856" t="s">
        <v>238</v>
      </c>
      <c r="O2" s="856" t="s">
        <v>258</v>
      </c>
      <c r="P2" s="856" t="s">
        <v>228</v>
      </c>
      <c r="Q2" s="856" t="s">
        <v>272</v>
      </c>
      <c r="R2" s="856" t="s">
        <v>275</v>
      </c>
      <c r="S2" s="856"/>
      <c r="T2" s="856"/>
      <c r="U2" s="857" t="s">
        <v>402</v>
      </c>
      <c r="V2" s="874"/>
      <c r="W2" s="875" t="s">
        <v>444</v>
      </c>
      <c r="X2" s="875" t="s">
        <v>239</v>
      </c>
      <c r="Y2" s="875" t="s">
        <v>247</v>
      </c>
      <c r="Z2" s="875" t="s">
        <v>246</v>
      </c>
      <c r="AA2" s="875" t="s">
        <v>244</v>
      </c>
      <c r="AB2" s="875" t="s">
        <v>251</v>
      </c>
      <c r="AC2" s="875" t="s">
        <v>253</v>
      </c>
      <c r="AD2" s="875" t="s">
        <v>255</v>
      </c>
      <c r="AE2" s="875" t="s">
        <v>242</v>
      </c>
      <c r="AF2" s="875" t="s">
        <v>240</v>
      </c>
      <c r="AG2" s="875" t="s">
        <v>238</v>
      </c>
      <c r="AH2" s="875" t="s">
        <v>258</v>
      </c>
      <c r="AI2" s="875" t="s">
        <v>272</v>
      </c>
      <c r="AJ2" s="875"/>
      <c r="AK2" s="5"/>
      <c r="AL2" s="5"/>
      <c r="AM2" s="5"/>
      <c r="AN2" s="5"/>
      <c r="AO2" s="5"/>
      <c r="AP2" s="5"/>
      <c r="AQ2" s="5"/>
      <c r="AR2" s="5"/>
      <c r="AS2" s="5"/>
      <c r="AT2" s="5"/>
      <c r="AU2" s="5"/>
      <c r="AV2" s="5"/>
      <c r="AW2" s="5"/>
      <c r="AX2" s="5"/>
    </row>
    <row r="3" ht="13.5" customHeight="1">
      <c r="A3" s="410">
        <v>1.0</v>
      </c>
      <c r="B3" s="876" t="str">
        <f>IF(IGRF!B14="","",IGRF!B14)</f>
        <v>112*</v>
      </c>
      <c r="C3" s="657" t="str">
        <f>IF(IGRF!C14="","",IGRF!C14)</f>
        <v>Whoopsie Daisy</v>
      </c>
      <c r="D3" s="5" t="s">
        <v>445</v>
      </c>
      <c r="E3" s="5">
        <f>IF($B3="","",COUNTIF(Penalties!$B4:$J4,E$2))</f>
        <v>0</v>
      </c>
      <c r="F3" s="5">
        <f>IF($B3="","",COUNTIF(Penalties!$B4:$J4,F$2))</f>
        <v>0</v>
      </c>
      <c r="G3" s="5">
        <f>IF($B3="","",COUNTIF(Penalties!$B4:$J4,G$2))</f>
        <v>0</v>
      </c>
      <c r="H3" s="5">
        <f>IF($B3="","",COUNTIF(Penalties!$B4:$J4,H$2))</f>
        <v>0</v>
      </c>
      <c r="I3" s="5">
        <f>IF($B3="","",COUNTIF(Penalties!$B4:$J4,I$2))</f>
        <v>0</v>
      </c>
      <c r="J3" s="5">
        <f>IF($B3="","",COUNTIF(Penalties!$B4:$J4,J$2))</f>
        <v>0</v>
      </c>
      <c r="K3" s="5">
        <f>IF($B3="","",COUNTIF(Penalties!$B4:$J4,K$2))</f>
        <v>0</v>
      </c>
      <c r="L3" s="5">
        <f>IF($B3="","",COUNTIF(Penalties!$B4:$J4,L$2))</f>
        <v>0</v>
      </c>
      <c r="M3" s="5">
        <f>IF($B3="","",COUNTIF(Penalties!$B4:$J4,M$2))</f>
        <v>0</v>
      </c>
      <c r="N3" s="5">
        <f>IF($B3="","",COUNTIF(Penalties!$B4:$J4,N$2))</f>
        <v>0</v>
      </c>
      <c r="O3" s="5">
        <f>IF($B3="","",COUNTIF(Penalties!$B4:$J4,O$2))</f>
        <v>0</v>
      </c>
      <c r="P3" s="5">
        <f>IF($B3="","",COUNTIF(Penalties!$B4:$J4,P$2))</f>
        <v>0</v>
      </c>
      <c r="Q3" s="5">
        <f>IF($B3="","",COUNTIF(Penalties!$B4:$J4,Q$2))</f>
        <v>0</v>
      </c>
      <c r="R3" s="5">
        <f>IF($B3="","",COUNTIF(Penalties!$B4:$J4,R$2))</f>
        <v>0</v>
      </c>
      <c r="S3" s="5"/>
      <c r="T3" s="5"/>
      <c r="U3" s="877">
        <f>IF(B3="","",SUM(E3:T3))</f>
        <v>0</v>
      </c>
      <c r="V3" s="878">
        <f>IF(B3="","",SUM(E3:T3)*0.5)</f>
        <v>0</v>
      </c>
      <c r="W3" s="877" t="str">
        <f>IF($B3="","",IF(Penalties!$K4=W$2,1,""))</f>
        <v/>
      </c>
      <c r="X3" s="877" t="str">
        <f>IF($B3="","",IF(Penalties!$K4=X$2,1,""))</f>
        <v/>
      </c>
      <c r="Y3" s="877" t="str">
        <f>IF($B3="","",IF(Penalties!$K4=Y$2,1,""))</f>
        <v/>
      </c>
      <c r="Z3" s="877" t="str">
        <f>IF($B3="","",IF(Penalties!$K4=Z$2,1,""))</f>
        <v/>
      </c>
      <c r="AA3" s="877" t="str">
        <f>IF($B3="","",IF(Penalties!$K4=AA$2,1,""))</f>
        <v/>
      </c>
      <c r="AB3" s="877" t="str">
        <f>IF($B3="","",IF(Penalties!$K4=AB$2,1,""))</f>
        <v/>
      </c>
      <c r="AC3" s="877" t="str">
        <f>IF($B3="","",IF(Penalties!$K4=AC$2,1,""))</f>
        <v/>
      </c>
      <c r="AD3" s="877" t="str">
        <f>IF($B3="","",IF(Penalties!$K4=AD$2,1,""))</f>
        <v/>
      </c>
      <c r="AE3" s="877" t="str">
        <f>IF($B3="","",IF(Penalties!$K4=AE$2,1,""))</f>
        <v/>
      </c>
      <c r="AF3" s="877" t="str">
        <f>IF($B3="","",IF(Penalties!$K4=AF$2,1,""))</f>
        <v/>
      </c>
      <c r="AG3" s="877" t="str">
        <f>IF($B3="","",IF(Penalties!$K4=AG$2,1,""))</f>
        <v/>
      </c>
      <c r="AH3" s="877" t="str">
        <f>IF($B3="","",IF(Penalties!$K4=AH$2,1,""))</f>
        <v/>
      </c>
      <c r="AI3" s="877" t="str">
        <f>IF($B3="","",IF(Penalties!$K4=AI$2,1,""))</f>
        <v/>
      </c>
      <c r="AJ3" s="879"/>
      <c r="AK3" s="40"/>
      <c r="AL3" s="40"/>
      <c r="AM3" s="40"/>
      <c r="AN3" s="40"/>
      <c r="AO3" s="40"/>
      <c r="AP3" s="40"/>
      <c r="AQ3" s="40"/>
      <c r="AR3" s="40"/>
      <c r="AS3" s="40"/>
      <c r="AT3" s="40"/>
      <c r="AU3" s="40"/>
      <c r="AV3" s="40"/>
      <c r="AW3" s="40"/>
      <c r="AX3" s="40"/>
    </row>
    <row r="4" ht="13.5" customHeight="1">
      <c r="D4" s="5" t="s">
        <v>446</v>
      </c>
      <c r="E4" s="5">
        <f>IF($B3="","",COUNTIF(Penalties!$AD4:$AL4,E$2))</f>
        <v>0</v>
      </c>
      <c r="F4" s="5">
        <f>IF($B3="","",COUNTIF(Penalties!$AD4:$AL4,F$2))</f>
        <v>0</v>
      </c>
      <c r="G4" s="5">
        <f>IF($B3="","",COUNTIF(Penalties!$AD4:$AL4,G$2))</f>
        <v>0</v>
      </c>
      <c r="H4" s="5">
        <f>IF($B3="","",COUNTIF(Penalties!$AD4:$AL4,H$2))</f>
        <v>0</v>
      </c>
      <c r="I4" s="5">
        <f>IF($B3="","",COUNTIF(Penalties!$AD4:$AL4,I$2))</f>
        <v>0</v>
      </c>
      <c r="J4" s="5">
        <f>IF($B3="","",COUNTIF(Penalties!$AD4:$AL4,J$2))</f>
        <v>0</v>
      </c>
      <c r="K4" s="5">
        <f>IF($B3="","",COUNTIF(Penalties!$AD4:$AL4,K$2))</f>
        <v>0</v>
      </c>
      <c r="L4" s="5">
        <f>IF($B3="","",COUNTIF(Penalties!$AD4:$AL4,L$2))</f>
        <v>0</v>
      </c>
      <c r="M4" s="5">
        <f>IF($B3="","",COUNTIF(Penalties!$AD4:$AL4,M$2))</f>
        <v>0</v>
      </c>
      <c r="N4" s="5">
        <f>IF($B3="","",COUNTIF(Penalties!$AD4:$AL4,N$2))</f>
        <v>0</v>
      </c>
      <c r="O4" s="5">
        <f>IF($B3="","",COUNTIF(Penalties!$AD4:$AL4,O$2))</f>
        <v>0</v>
      </c>
      <c r="P4" s="5">
        <f>IF($B3="","",COUNTIF(Penalties!$AD4:$AL4,P$2))</f>
        <v>0</v>
      </c>
      <c r="Q4" s="5">
        <f>IF($B3="","",COUNTIF(Penalties!$AD4:$AL4,Q$2))</f>
        <v>0</v>
      </c>
      <c r="R4" s="5">
        <f>IF($B3="","",COUNTIF(Penalties!$AD4:$AL4,R$2))</f>
        <v>0</v>
      </c>
      <c r="S4" s="5"/>
      <c r="T4" s="5"/>
      <c r="U4" s="877">
        <f>IF(B3="","",SUM(E4:T4))</f>
        <v>0</v>
      </c>
      <c r="V4" s="878">
        <f>IF(B3="","",SUM(E4:T4)*0.5)</f>
        <v>0</v>
      </c>
      <c r="W4" s="877" t="str">
        <f>IF($B3="","",IF(Penalties!$AM4=W$2,1,""))</f>
        <v/>
      </c>
      <c r="X4" s="877" t="str">
        <f>IF($B3="","",IF(Penalties!$AM4=X$2,1,""))</f>
        <v/>
      </c>
      <c r="Y4" s="877" t="str">
        <f>IF($B3="","",IF(Penalties!$AM4=Y$2,1,""))</f>
        <v/>
      </c>
      <c r="Z4" s="877" t="str">
        <f>IF($B3="","",IF(Penalties!$AM4=Z$2,1,""))</f>
        <v/>
      </c>
      <c r="AA4" s="877" t="str">
        <f>IF($B3="","",IF(Penalties!$AM4=AA$2,1,""))</f>
        <v/>
      </c>
      <c r="AB4" s="877" t="str">
        <f>IF($B3="","",IF(Penalties!$AM4=AB$2,1,""))</f>
        <v/>
      </c>
      <c r="AC4" s="877" t="str">
        <f>IF($B3="","",IF(Penalties!$AM4=AC$2,1,""))</f>
        <v/>
      </c>
      <c r="AD4" s="877" t="str">
        <f>IF($B3="","",IF(Penalties!$AM4=AD$2,1,""))</f>
        <v/>
      </c>
      <c r="AE4" s="877" t="str">
        <f>IF($B3="","",IF(Penalties!$AM4=AE$2,1,""))</f>
        <v/>
      </c>
      <c r="AF4" s="877" t="str">
        <f>IF($B3="","",IF(Penalties!$AM4=AF$2,1,""))</f>
        <v/>
      </c>
      <c r="AG4" s="877" t="str">
        <f>IF($B3="","",IF(Penalties!$AM4=AG$2,1,""))</f>
        <v/>
      </c>
      <c r="AH4" s="877" t="str">
        <f>IF($B3="","",IF(Penalties!$AM4=AH$2,1,""))</f>
        <v/>
      </c>
      <c r="AI4" s="877" t="str">
        <f>IF($B3="","",IF(Penalties!$AM4=AI$2,1,""))</f>
        <v/>
      </c>
      <c r="AJ4" s="880" t="str">
        <f>IF(SUM(X3:AI4)=0, "", IF(SUM(X3:AI3)=1, LOOKUP(1, X3:AI3, $X$2:$AI$2), LOOKUP(1, X4:AI4, $X$2:$AI$2)))</f>
        <v/>
      </c>
      <c r="AK4" s="40"/>
      <c r="AL4" s="40"/>
      <c r="AM4" s="40"/>
      <c r="AN4" s="40"/>
      <c r="AO4" s="40"/>
      <c r="AP4" s="40"/>
      <c r="AQ4" s="40"/>
      <c r="AR4" s="40"/>
      <c r="AS4" s="40"/>
      <c r="AT4" s="40"/>
      <c r="AU4" s="40"/>
      <c r="AV4" s="40"/>
      <c r="AW4" s="40"/>
      <c r="AX4" s="40"/>
    </row>
    <row r="5" ht="13.5" customHeight="1">
      <c r="A5" s="881">
        <f>A3+1</f>
        <v>2</v>
      </c>
      <c r="B5" s="882" t="str">
        <f>IF(IGRF!B15="","",IGRF!B15)</f>
        <v>1128</v>
      </c>
      <c r="C5" s="883" t="str">
        <f>IF(IGRF!C15="","",IGRF!C15)</f>
        <v>Poysenberry Pie</v>
      </c>
      <c r="D5" s="864" t="s">
        <v>445</v>
      </c>
      <c r="E5" s="864">
        <f>IF($B5="","",COUNTIF(Penalties!$B6:$J6,E$2))</f>
        <v>0</v>
      </c>
      <c r="F5" s="864">
        <f>IF($B5="","",COUNTIF(Penalties!$B6:$J6,F$2))</f>
        <v>0</v>
      </c>
      <c r="G5" s="864">
        <f>IF($B5="","",COUNTIF(Penalties!$B6:$J6,G$2))</f>
        <v>0</v>
      </c>
      <c r="H5" s="864">
        <f>IF($B5="","",COUNTIF(Penalties!$B6:$J6,H$2))</f>
        <v>0</v>
      </c>
      <c r="I5" s="864">
        <f>IF($B5="","",COUNTIF(Penalties!$B6:$J6,I$2))</f>
        <v>0</v>
      </c>
      <c r="J5" s="864">
        <f>IF($B5="","",COUNTIF(Penalties!$B6:$J6,J$2))</f>
        <v>0</v>
      </c>
      <c r="K5" s="864">
        <f>IF($B5="","",COUNTIF(Penalties!$B6:$J6,K$2))</f>
        <v>0</v>
      </c>
      <c r="L5" s="864">
        <f>IF($B5="","",COUNTIF(Penalties!$B6:$J6,L$2))</f>
        <v>0</v>
      </c>
      <c r="M5" s="864">
        <f>IF($B5="","",COUNTIF(Penalties!$B6:$J6,M$2))</f>
        <v>0</v>
      </c>
      <c r="N5" s="864">
        <f>IF($B5="","",COUNTIF(Penalties!$B6:$J6,N$2))</f>
        <v>0</v>
      </c>
      <c r="O5" s="864">
        <f>IF($B5="","",COUNTIF(Penalties!$B6:$J6,O$2))</f>
        <v>0</v>
      </c>
      <c r="P5" s="864">
        <f>IF($B5="","",COUNTIF(Penalties!$B6:$J6,P$2))</f>
        <v>0</v>
      </c>
      <c r="Q5" s="864">
        <f>IF($B5="","",COUNTIF(Penalties!$B6:$J6,Q$2))</f>
        <v>0</v>
      </c>
      <c r="R5" s="864">
        <f>IF($B5="","",COUNTIF(Penalties!$B6:$J6,R$2))</f>
        <v>0</v>
      </c>
      <c r="S5" s="864"/>
      <c r="T5" s="864"/>
      <c r="U5" s="884">
        <f>IF(B5="","",SUM(E5:T5))</f>
        <v>0</v>
      </c>
      <c r="V5" s="885">
        <f>IF(B5="","",SUM(E5:T5)*0.5)</f>
        <v>0</v>
      </c>
      <c r="W5" s="886" t="str">
        <f>IF($B5="","",IF(Penalties!$K6=W$2,1,""))</f>
        <v/>
      </c>
      <c r="X5" s="886" t="str">
        <f>IF($B5="","",IF(Penalties!$K6=X$2,1,""))</f>
        <v/>
      </c>
      <c r="Y5" s="886" t="str">
        <f>IF($B5="","",IF(Penalties!$K6=Y$2,1,""))</f>
        <v/>
      </c>
      <c r="Z5" s="886" t="str">
        <f>IF($B5="","",IF(Penalties!$K6=Z$2,1,""))</f>
        <v/>
      </c>
      <c r="AA5" s="886" t="str">
        <f>IF($B5="","",IF(Penalties!$K6=AA$2,1,""))</f>
        <v/>
      </c>
      <c r="AB5" s="886" t="str">
        <f>IF($B5="","",IF(Penalties!$K6=AB$2,1,""))</f>
        <v/>
      </c>
      <c r="AC5" s="886" t="str">
        <f>IF($B5="","",IF(Penalties!$K6=AC$2,1,""))</f>
        <v/>
      </c>
      <c r="AD5" s="886" t="str">
        <f>IF($B5="","",IF(Penalties!$K6=AD$2,1,""))</f>
        <v/>
      </c>
      <c r="AE5" s="886" t="str">
        <f>IF($B5="","",IF(Penalties!$K6=AE$2,1,""))</f>
        <v/>
      </c>
      <c r="AF5" s="886" t="str">
        <f>IF($B5="","",IF(Penalties!$K6=AF$2,1,""))</f>
        <v/>
      </c>
      <c r="AG5" s="886" t="str">
        <f>IF($B5="","",IF(Penalties!$K6=AG$2,1,""))</f>
        <v/>
      </c>
      <c r="AH5" s="886" t="str">
        <f>IF($B5="","",IF(Penalties!$K6=AH$2,1,""))</f>
        <v/>
      </c>
      <c r="AI5" s="886" t="str">
        <f>IF($B5="","",IF(Penalties!$K6=AI$2,1,""))</f>
        <v/>
      </c>
      <c r="AJ5" s="887"/>
      <c r="AK5" s="40"/>
      <c r="AL5" s="40"/>
      <c r="AM5" s="40"/>
      <c r="AN5" s="40"/>
      <c r="AO5" s="40"/>
      <c r="AP5" s="40"/>
      <c r="AQ5" s="40"/>
      <c r="AR5" s="40"/>
      <c r="AS5" s="40"/>
      <c r="AT5" s="40"/>
      <c r="AU5" s="40"/>
      <c r="AV5" s="40"/>
      <c r="AW5" s="40"/>
      <c r="AX5" s="40"/>
    </row>
    <row r="6" ht="13.5" customHeight="1">
      <c r="A6" s="669"/>
      <c r="B6" s="669"/>
      <c r="C6" s="669"/>
      <c r="D6" s="864" t="s">
        <v>446</v>
      </c>
      <c r="E6" s="864">
        <f>IF($B5="","",COUNTIF(Penalties!$AD6:$AL6,E$2))</f>
        <v>0</v>
      </c>
      <c r="F6" s="864">
        <f>IF($B5="","",COUNTIF(Penalties!$AD6:$AL6,F$2))</f>
        <v>0</v>
      </c>
      <c r="G6" s="864">
        <f>IF($B5="","",COUNTIF(Penalties!$AD6:$AL6,G$2))</f>
        <v>0</v>
      </c>
      <c r="H6" s="864">
        <f>IF($B5="","",COUNTIF(Penalties!$AD6:$AL6,H$2))</f>
        <v>1</v>
      </c>
      <c r="I6" s="864">
        <f>IF($B5="","",COUNTIF(Penalties!$AD6:$AL6,I$2))</f>
        <v>0</v>
      </c>
      <c r="J6" s="864">
        <f>IF($B5="","",COUNTIF(Penalties!$AD6:$AL6,J$2))</f>
        <v>0</v>
      </c>
      <c r="K6" s="864">
        <f>IF($B5="","",COUNTIF(Penalties!$AD6:$AL6,K$2))</f>
        <v>0</v>
      </c>
      <c r="L6" s="864">
        <f>IF($B5="","",COUNTIF(Penalties!$AD6:$AL6,L$2))</f>
        <v>0</v>
      </c>
      <c r="M6" s="864">
        <f>IF($B5="","",COUNTIF(Penalties!$AD6:$AL6,M$2))</f>
        <v>0</v>
      </c>
      <c r="N6" s="864">
        <f>IF($B5="","",COUNTIF(Penalties!$AD6:$AL6,N$2))</f>
        <v>0</v>
      </c>
      <c r="O6" s="864">
        <f>IF($B5="","",COUNTIF(Penalties!$AD6:$AL6,O$2))</f>
        <v>0</v>
      </c>
      <c r="P6" s="864">
        <f>IF($B5="","",COUNTIF(Penalties!$AD6:$AL6,P$2))</f>
        <v>0</v>
      </c>
      <c r="Q6" s="864">
        <f>IF($B5="","",COUNTIF(Penalties!$AD6:$AL6,Q$2))</f>
        <v>0</v>
      </c>
      <c r="R6" s="864">
        <f>IF($B5="","",COUNTIF(Penalties!$AD6:$AL6,R$2))</f>
        <v>0</v>
      </c>
      <c r="S6" s="864"/>
      <c r="T6" s="864"/>
      <c r="U6" s="884">
        <f>IF(B5="","",SUM(E6:T6))</f>
        <v>1</v>
      </c>
      <c r="V6" s="885">
        <f>IF(B5="","",SUM(E6:T6)*0.5)</f>
        <v>0.5</v>
      </c>
      <c r="W6" s="886" t="str">
        <f>IF($B5="","",IF(Penalties!$AM6=W$2,1,""))</f>
        <v/>
      </c>
      <c r="X6" s="886" t="str">
        <f>IF($B5="","",IF(Penalties!$AM6=X$2,1,""))</f>
        <v/>
      </c>
      <c r="Y6" s="886" t="str">
        <f>IF($B5="","",IF(Penalties!$AM6=Y$2,1,""))</f>
        <v/>
      </c>
      <c r="Z6" s="886" t="str">
        <f>IF($B5="","",IF(Penalties!$AM6=Z$2,1,""))</f>
        <v/>
      </c>
      <c r="AA6" s="886" t="str">
        <f>IF($B5="","",IF(Penalties!$AM6=AA$2,1,""))</f>
        <v/>
      </c>
      <c r="AB6" s="886" t="str">
        <f>IF($B5="","",IF(Penalties!$AM6=AB$2,1,""))</f>
        <v/>
      </c>
      <c r="AC6" s="886" t="str">
        <f>IF($B5="","",IF(Penalties!$AM6=AC$2,1,""))</f>
        <v/>
      </c>
      <c r="AD6" s="886" t="str">
        <f>IF($B5="","",IF(Penalties!$AM6=AD$2,1,""))</f>
        <v/>
      </c>
      <c r="AE6" s="886" t="str">
        <f>IF($B5="","",IF(Penalties!$AM6=AE$2,1,""))</f>
        <v/>
      </c>
      <c r="AF6" s="886" t="str">
        <f>IF($B5="","",IF(Penalties!$AM6=AF$2,1,""))</f>
        <v/>
      </c>
      <c r="AG6" s="886" t="str">
        <f>IF($B5="","",IF(Penalties!$AM6=AG$2,1,""))</f>
        <v/>
      </c>
      <c r="AH6" s="886" t="str">
        <f>IF($B5="","",IF(Penalties!$AM6=AH$2,1,""))</f>
        <v/>
      </c>
      <c r="AI6" s="886" t="str">
        <f>IF($B5="","",IF(Penalties!$AM6=AI$2,1,""))</f>
        <v/>
      </c>
      <c r="AJ6" s="888" t="str">
        <f>IF(SUM(X5:AI6)=0, "", IF(SUM(X5:AI5)=1, LOOKUP(1, X5:AI5, $X$2:$AI$2), LOOKUP(1, X6:AI6, $X$2:$AI$2)))</f>
        <v/>
      </c>
      <c r="AK6" s="40"/>
      <c r="AL6" s="40"/>
      <c r="AM6" s="40"/>
      <c r="AN6" s="40"/>
      <c r="AO6" s="40"/>
      <c r="AP6" s="40"/>
      <c r="AQ6" s="40"/>
      <c r="AR6" s="40"/>
      <c r="AS6" s="40"/>
      <c r="AT6" s="40"/>
      <c r="AU6" s="40"/>
      <c r="AV6" s="40"/>
      <c r="AW6" s="40"/>
      <c r="AX6" s="40"/>
    </row>
    <row r="7" ht="13.5" customHeight="1">
      <c r="A7" s="410">
        <f>A5+1</f>
        <v>3</v>
      </c>
      <c r="B7" s="876" t="str">
        <f>IF(IGRF!B16="","",IGRF!B16)</f>
        <v>14</v>
      </c>
      <c r="C7" s="657" t="str">
        <f>IF(IGRF!C16="","",IGRF!C16)</f>
        <v>Bri Zuss</v>
      </c>
      <c r="D7" s="5" t="s">
        <v>445</v>
      </c>
      <c r="E7" s="5">
        <f>IF($B7="","",COUNTIF(Penalties!$B8:$J8,E$2))</f>
        <v>0</v>
      </c>
      <c r="F7" s="5">
        <f>IF($B7="","",COUNTIF(Penalties!$B8:$J8,F$2))</f>
        <v>0</v>
      </c>
      <c r="G7" s="5">
        <f>IF($B7="","",COUNTIF(Penalties!$B8:$J8,G$2))</f>
        <v>0</v>
      </c>
      <c r="H7" s="5">
        <f>IF($B7="","",COUNTIF(Penalties!$B8:$J8,H$2))</f>
        <v>0</v>
      </c>
      <c r="I7" s="5">
        <f>IF($B7="","",COUNTIF(Penalties!$B8:$J8,I$2))</f>
        <v>0</v>
      </c>
      <c r="J7" s="5">
        <f>IF($B7="","",COUNTIF(Penalties!$B8:$J8,J$2))</f>
        <v>0</v>
      </c>
      <c r="K7" s="5">
        <f>IF($B7="","",COUNTIF(Penalties!$B8:$J8,K$2))</f>
        <v>0</v>
      </c>
      <c r="L7" s="5">
        <f>IF($B7="","",COUNTIF(Penalties!$B8:$J8,L$2))</f>
        <v>0</v>
      </c>
      <c r="M7" s="5">
        <f>IF($B7="","",COUNTIF(Penalties!$B8:$J8,M$2))</f>
        <v>0</v>
      </c>
      <c r="N7" s="5">
        <f>IF($B7="","",COUNTIF(Penalties!$B8:$J8,N$2))</f>
        <v>0</v>
      </c>
      <c r="O7" s="5">
        <f>IF($B7="","",COUNTIF(Penalties!$B8:$J8,O$2))</f>
        <v>0</v>
      </c>
      <c r="P7" s="5">
        <f>IF($B7="","",COUNTIF(Penalties!$B8:$J8,P$2))</f>
        <v>0</v>
      </c>
      <c r="Q7" s="5">
        <f>IF($B7="","",COUNTIF(Penalties!$B8:$J8,Q$2))</f>
        <v>0</v>
      </c>
      <c r="R7" s="5">
        <f>IF($B7="","",COUNTIF(Penalties!$B8:$J8,R$2))</f>
        <v>0</v>
      </c>
      <c r="S7" s="5"/>
      <c r="T7" s="5"/>
      <c r="U7" s="877">
        <f>IF(B7="","",SUM(E7:T7))</f>
        <v>0</v>
      </c>
      <c r="V7" s="878">
        <f>IF(B7="","",SUM(E7:T7)*0.5)</f>
        <v>0</v>
      </c>
      <c r="W7" s="877" t="str">
        <f>IF($B7="","",IF(Penalties!$K8=W$2,1,""))</f>
        <v/>
      </c>
      <c r="X7" s="877" t="str">
        <f>IF($B7="","",IF(Penalties!$K8=X$2,1,""))</f>
        <v/>
      </c>
      <c r="Y7" s="877" t="str">
        <f>IF($B7="","",IF(Penalties!$K8=Y$2,1,""))</f>
        <v/>
      </c>
      <c r="Z7" s="877" t="str">
        <f>IF($B7="","",IF(Penalties!$K8=Z$2,1,""))</f>
        <v/>
      </c>
      <c r="AA7" s="877" t="str">
        <f>IF($B7="","",IF(Penalties!$K8=AA$2,1,""))</f>
        <v/>
      </c>
      <c r="AB7" s="877" t="str">
        <f>IF($B7="","",IF(Penalties!$K8=AB$2,1,""))</f>
        <v/>
      </c>
      <c r="AC7" s="877" t="str">
        <f>IF($B7="","",IF(Penalties!$K8=AC$2,1,""))</f>
        <v/>
      </c>
      <c r="AD7" s="877" t="str">
        <f>IF($B7="","",IF(Penalties!$K8=AD$2,1,""))</f>
        <v/>
      </c>
      <c r="AE7" s="877" t="str">
        <f>IF($B7="","",IF(Penalties!$K8=AE$2,1,""))</f>
        <v/>
      </c>
      <c r="AF7" s="877" t="str">
        <f>IF($B7="","",IF(Penalties!$K8=AF$2,1,""))</f>
        <v/>
      </c>
      <c r="AG7" s="877" t="str">
        <f>IF($B7="","",IF(Penalties!$K8=AG$2,1,""))</f>
        <v/>
      </c>
      <c r="AH7" s="877" t="str">
        <f>IF($B7="","",IF(Penalties!$K8=AH$2,1,""))</f>
        <v/>
      </c>
      <c r="AI7" s="877" t="str">
        <f>IF($B7="","",IF(Penalties!$K8=AI$2,1,""))</f>
        <v/>
      </c>
      <c r="AJ7" s="879"/>
      <c r="AK7" s="40"/>
      <c r="AL7" s="40"/>
      <c r="AM7" s="40"/>
      <c r="AN7" s="40"/>
      <c r="AO7" s="40"/>
      <c r="AP7" s="40"/>
      <c r="AQ7" s="40"/>
      <c r="AR7" s="40"/>
      <c r="AS7" s="40"/>
      <c r="AT7" s="40"/>
      <c r="AU7" s="40"/>
      <c r="AV7" s="40"/>
      <c r="AW7" s="40"/>
      <c r="AX7" s="40"/>
    </row>
    <row r="8" ht="13.5" customHeight="1">
      <c r="D8" s="5" t="s">
        <v>446</v>
      </c>
      <c r="E8" s="5">
        <f>IF($B7="","",COUNTIF(Penalties!$AD8:$AL8,E$2))</f>
        <v>0</v>
      </c>
      <c r="F8" s="5">
        <f>IF($B7="","",COUNTIF(Penalties!$AD8:$AL8,F$2))</f>
        <v>0</v>
      </c>
      <c r="G8" s="5">
        <f>IF($B7="","",COUNTIF(Penalties!$AD8:$AL8,G$2))</f>
        <v>0</v>
      </c>
      <c r="H8" s="5">
        <f>IF($B7="","",COUNTIF(Penalties!$AD8:$AL8,H$2))</f>
        <v>0</v>
      </c>
      <c r="I8" s="5">
        <f>IF($B7="","",COUNTIF(Penalties!$AD8:$AL8,I$2))</f>
        <v>0</v>
      </c>
      <c r="J8" s="5">
        <f>IF($B7="","",COUNTIF(Penalties!$AD8:$AL8,J$2))</f>
        <v>0</v>
      </c>
      <c r="K8" s="5">
        <f>IF($B7="","",COUNTIF(Penalties!$AD8:$AL8,K$2))</f>
        <v>0</v>
      </c>
      <c r="L8" s="5">
        <f>IF($B7="","",COUNTIF(Penalties!$AD8:$AL8,L$2))</f>
        <v>0</v>
      </c>
      <c r="M8" s="5">
        <f>IF($B7="","",COUNTIF(Penalties!$AD8:$AL8,M$2))</f>
        <v>0</v>
      </c>
      <c r="N8" s="5">
        <f>IF($B7="","",COUNTIF(Penalties!$AD8:$AL8,N$2))</f>
        <v>0</v>
      </c>
      <c r="O8" s="5">
        <f>IF($B7="","",COUNTIF(Penalties!$AD8:$AL8,O$2))</f>
        <v>0</v>
      </c>
      <c r="P8" s="5">
        <f>IF($B7="","",COUNTIF(Penalties!$AD8:$AL8,P$2))</f>
        <v>1</v>
      </c>
      <c r="Q8" s="5">
        <f>IF($B7="","",COUNTIF(Penalties!$AD8:$AL8,Q$2))</f>
        <v>0</v>
      </c>
      <c r="R8" s="5">
        <f>IF($B7="","",COUNTIF(Penalties!$AD8:$AL8,R$2))</f>
        <v>0</v>
      </c>
      <c r="S8" s="5"/>
      <c r="T8" s="5"/>
      <c r="U8" s="877">
        <f>IF(B7="","",SUM(E8:T8))</f>
        <v>1</v>
      </c>
      <c r="V8" s="878">
        <f>IF(B7="","",SUM(E8:T8)*0.5)</f>
        <v>0.5</v>
      </c>
      <c r="W8" s="877" t="str">
        <f>IF($B7="","",IF(Penalties!$AM8=W$2,1,""))</f>
        <v/>
      </c>
      <c r="X8" s="877" t="str">
        <f>IF($B7="","",IF(Penalties!$AM8=X$2,1,""))</f>
        <v/>
      </c>
      <c r="Y8" s="877" t="str">
        <f>IF($B7="","",IF(Penalties!$AM8=Y$2,1,""))</f>
        <v/>
      </c>
      <c r="Z8" s="877" t="str">
        <f>IF($B7="","",IF(Penalties!$AM8=Z$2,1,""))</f>
        <v/>
      </c>
      <c r="AA8" s="877" t="str">
        <f>IF($B7="","",IF(Penalties!$AM8=AA$2,1,""))</f>
        <v/>
      </c>
      <c r="AB8" s="877" t="str">
        <f>IF($B7="","",IF(Penalties!$AM8=AB$2,1,""))</f>
        <v/>
      </c>
      <c r="AC8" s="877" t="str">
        <f>IF($B7="","",IF(Penalties!$AM8=AC$2,1,""))</f>
        <v/>
      </c>
      <c r="AD8" s="877" t="str">
        <f>IF($B7="","",IF(Penalties!$AM8=AD$2,1,""))</f>
        <v/>
      </c>
      <c r="AE8" s="877" t="str">
        <f>IF($B7="","",IF(Penalties!$AM8=AE$2,1,""))</f>
        <v/>
      </c>
      <c r="AF8" s="877" t="str">
        <f>IF($B7="","",IF(Penalties!$AM8=AF$2,1,""))</f>
        <v/>
      </c>
      <c r="AG8" s="877" t="str">
        <f>IF($B7="","",IF(Penalties!$AM8=AG$2,1,""))</f>
        <v/>
      </c>
      <c r="AH8" s="877" t="str">
        <f>IF($B7="","",IF(Penalties!$AM8=AH$2,1,""))</f>
        <v/>
      </c>
      <c r="AI8" s="877" t="str">
        <f>IF($B7="","",IF(Penalties!$AM8=AI$2,1,""))</f>
        <v/>
      </c>
      <c r="AJ8" s="880" t="str">
        <f>IF(SUM(X7:AI8)=0, "", IF(SUM(X7:AI7)=1, LOOKUP(1, X7:AI7, $X$2:$AI$2), LOOKUP(1, X8:AI8, $X$2:$AI$2)))</f>
        <v/>
      </c>
      <c r="AK8" s="40"/>
      <c r="AL8" s="40"/>
      <c r="AM8" s="40"/>
      <c r="AN8" s="40"/>
      <c r="AO8" s="40"/>
      <c r="AP8" s="40"/>
      <c r="AQ8" s="40"/>
      <c r="AR8" s="40"/>
      <c r="AS8" s="40"/>
      <c r="AT8" s="40"/>
      <c r="AU8" s="40"/>
      <c r="AV8" s="40"/>
      <c r="AW8" s="40"/>
      <c r="AX8" s="40"/>
    </row>
    <row r="9" ht="13.5" customHeight="1">
      <c r="A9" s="881">
        <f>A7+1</f>
        <v>4</v>
      </c>
      <c r="B9" s="882" t="str">
        <f>IF(IGRF!B17="","",IGRF!B17)</f>
        <v>1618</v>
      </c>
      <c r="C9" s="883" t="str">
        <f>IF(IGRF!C17="","",IGRF!C17)</f>
        <v>Sintripetal Force</v>
      </c>
      <c r="D9" s="864" t="s">
        <v>445</v>
      </c>
      <c r="E9" s="864">
        <f>IF($B9="","",COUNTIF(Penalties!$B10:$J10,E$2))</f>
        <v>0</v>
      </c>
      <c r="F9" s="864">
        <f>IF($B9="","",COUNTIF(Penalties!$B10:$J10,F$2))</f>
        <v>0</v>
      </c>
      <c r="G9" s="864">
        <f>IF($B9="","",COUNTIF(Penalties!$B10:$J10,G$2))</f>
        <v>0</v>
      </c>
      <c r="H9" s="864">
        <f>IF($B9="","",COUNTIF(Penalties!$B10:$J10,H$2))</f>
        <v>0</v>
      </c>
      <c r="I9" s="864">
        <f>IF($B9="","",COUNTIF(Penalties!$B10:$J10,I$2))</f>
        <v>0</v>
      </c>
      <c r="J9" s="864">
        <f>IF($B9="","",COUNTIF(Penalties!$B10:$J10,J$2))</f>
        <v>0</v>
      </c>
      <c r="K9" s="864">
        <f>IF($B9="","",COUNTIF(Penalties!$B10:$J10,K$2))</f>
        <v>0</v>
      </c>
      <c r="L9" s="864">
        <f>IF($B9="","",COUNTIF(Penalties!$B10:$J10,L$2))</f>
        <v>0</v>
      </c>
      <c r="M9" s="864">
        <f>IF($B9="","",COUNTIF(Penalties!$B10:$J10,M$2))</f>
        <v>0</v>
      </c>
      <c r="N9" s="864">
        <f>IF($B9="","",COUNTIF(Penalties!$B10:$J10,N$2))</f>
        <v>0</v>
      </c>
      <c r="O9" s="864">
        <f>IF($B9="","",COUNTIF(Penalties!$B10:$J10,O$2))</f>
        <v>0</v>
      </c>
      <c r="P9" s="864">
        <f>IF($B9="","",COUNTIF(Penalties!$B10:$J10,P$2))</f>
        <v>0</v>
      </c>
      <c r="Q9" s="864">
        <f>IF($B9="","",COUNTIF(Penalties!$B10:$J10,Q$2))</f>
        <v>0</v>
      </c>
      <c r="R9" s="864">
        <f>IF($B9="","",COUNTIF(Penalties!$B10:$J10,R$2))</f>
        <v>0</v>
      </c>
      <c r="S9" s="864"/>
      <c r="T9" s="864"/>
      <c r="U9" s="884">
        <f>IF(B9="","",SUM(E9:T9))</f>
        <v>0</v>
      </c>
      <c r="V9" s="885">
        <f>IF(B9="","",SUM(E9:T9)*0.5)</f>
        <v>0</v>
      </c>
      <c r="W9" s="886" t="str">
        <f>IF($B9="","",IF(Penalties!$K10=W$2,1,""))</f>
        <v/>
      </c>
      <c r="X9" s="886" t="str">
        <f>IF($B9="","",IF(Penalties!$K10=X$2,1,""))</f>
        <v/>
      </c>
      <c r="Y9" s="886" t="str">
        <f>IF($B9="","",IF(Penalties!$K10=Y$2,1,""))</f>
        <v/>
      </c>
      <c r="Z9" s="886" t="str">
        <f>IF($B9="","",IF(Penalties!$K10=Z$2,1,""))</f>
        <v/>
      </c>
      <c r="AA9" s="886" t="str">
        <f>IF($B9="","",IF(Penalties!$K10=AA$2,1,""))</f>
        <v/>
      </c>
      <c r="AB9" s="886" t="str">
        <f>IF($B9="","",IF(Penalties!$K10=AB$2,1,""))</f>
        <v/>
      </c>
      <c r="AC9" s="886" t="str">
        <f>IF($B9="","",IF(Penalties!$K10=AC$2,1,""))</f>
        <v/>
      </c>
      <c r="AD9" s="886" t="str">
        <f>IF($B9="","",IF(Penalties!$K10=AD$2,1,""))</f>
        <v/>
      </c>
      <c r="AE9" s="886" t="str">
        <f>IF($B9="","",IF(Penalties!$K10=AE$2,1,""))</f>
        <v/>
      </c>
      <c r="AF9" s="886" t="str">
        <f>IF($B9="","",IF(Penalties!$K10=AF$2,1,""))</f>
        <v/>
      </c>
      <c r="AG9" s="886" t="str">
        <f>IF($B9="","",IF(Penalties!$K10=AG$2,1,""))</f>
        <v/>
      </c>
      <c r="AH9" s="886" t="str">
        <f>IF($B9="","",IF(Penalties!$K10=AH$2,1,""))</f>
        <v/>
      </c>
      <c r="AI9" s="886" t="str">
        <f>IF($B9="","",IF(Penalties!$K10=AI$2,1,""))</f>
        <v/>
      </c>
      <c r="AJ9" s="887"/>
      <c r="AK9" s="40"/>
      <c r="AL9" s="40"/>
      <c r="AM9" s="40"/>
      <c r="AN9" s="40"/>
      <c r="AO9" s="40"/>
      <c r="AP9" s="40"/>
      <c r="AQ9" s="40"/>
      <c r="AR9" s="40"/>
      <c r="AS9" s="40"/>
      <c r="AT9" s="40"/>
      <c r="AU9" s="40"/>
      <c r="AV9" s="40"/>
      <c r="AW9" s="40"/>
      <c r="AX9" s="40"/>
    </row>
    <row r="10" ht="13.5" customHeight="1">
      <c r="A10" s="669"/>
      <c r="B10" s="669"/>
      <c r="C10" s="669"/>
      <c r="D10" s="864" t="s">
        <v>446</v>
      </c>
      <c r="E10" s="864">
        <f>IF($B9="","",COUNTIF(Penalties!$AD10:$AL10,E$2))</f>
        <v>0</v>
      </c>
      <c r="F10" s="864">
        <f>IF($B9="","",COUNTIF(Penalties!$AD10:$AL10,F$2))</f>
        <v>0</v>
      </c>
      <c r="G10" s="864">
        <f>IF($B9="","",COUNTIF(Penalties!$AD10:$AL10,G$2))</f>
        <v>0</v>
      </c>
      <c r="H10" s="864">
        <f>IF($B9="","",COUNTIF(Penalties!$AD10:$AL10,H$2))</f>
        <v>0</v>
      </c>
      <c r="I10" s="864">
        <f>IF($B9="","",COUNTIF(Penalties!$AD10:$AL10,I$2))</f>
        <v>0</v>
      </c>
      <c r="J10" s="864">
        <f>IF($B9="","",COUNTIF(Penalties!$AD10:$AL10,J$2))</f>
        <v>0</v>
      </c>
      <c r="K10" s="864">
        <f>IF($B9="","",COUNTIF(Penalties!$AD10:$AL10,K$2))</f>
        <v>0</v>
      </c>
      <c r="L10" s="864">
        <f>IF($B9="","",COUNTIF(Penalties!$AD10:$AL10,L$2))</f>
        <v>0</v>
      </c>
      <c r="M10" s="864">
        <f>IF($B9="","",COUNTIF(Penalties!$AD10:$AL10,M$2))</f>
        <v>0</v>
      </c>
      <c r="N10" s="864">
        <f>IF($B9="","",COUNTIF(Penalties!$AD10:$AL10,N$2))</f>
        <v>0</v>
      </c>
      <c r="O10" s="864">
        <f>IF($B9="","",COUNTIF(Penalties!$AD10:$AL10,O$2))</f>
        <v>0</v>
      </c>
      <c r="P10" s="864">
        <f>IF($B9="","",COUNTIF(Penalties!$AD10:$AL10,P$2))</f>
        <v>0</v>
      </c>
      <c r="Q10" s="864">
        <f>IF($B9="","",COUNTIF(Penalties!$AD10:$AL10,Q$2))</f>
        <v>0</v>
      </c>
      <c r="R10" s="864">
        <f>IF($B9="","",COUNTIF(Penalties!$AD10:$AL10,R$2))</f>
        <v>0</v>
      </c>
      <c r="S10" s="864"/>
      <c r="T10" s="864"/>
      <c r="U10" s="884">
        <f>IF(B9="","",SUM(E10:T10))</f>
        <v>0</v>
      </c>
      <c r="V10" s="885">
        <f>IF(B9="","",SUM(E10:T10)*0.5)</f>
        <v>0</v>
      </c>
      <c r="W10" s="886" t="str">
        <f>IF($B9="","",IF(Penalties!$AM10=W$2,1,""))</f>
        <v/>
      </c>
      <c r="X10" s="886" t="str">
        <f>IF($B9="","",IF(Penalties!$AM10=X$2,1,""))</f>
        <v/>
      </c>
      <c r="Y10" s="886" t="str">
        <f>IF($B9="","",IF(Penalties!$AM10=Y$2,1,""))</f>
        <v/>
      </c>
      <c r="Z10" s="886" t="str">
        <f>IF($B9="","",IF(Penalties!$AM10=Z$2,1,""))</f>
        <v/>
      </c>
      <c r="AA10" s="886" t="str">
        <f>IF($B9="","",IF(Penalties!$AM10=AA$2,1,""))</f>
        <v/>
      </c>
      <c r="AB10" s="886" t="str">
        <f>IF($B9="","",IF(Penalties!$AM10=AB$2,1,""))</f>
        <v/>
      </c>
      <c r="AC10" s="886" t="str">
        <f>IF($B9="","",IF(Penalties!$AM10=AC$2,1,""))</f>
        <v/>
      </c>
      <c r="AD10" s="886" t="str">
        <f>IF($B9="","",IF(Penalties!$AM10=AD$2,1,""))</f>
        <v/>
      </c>
      <c r="AE10" s="886" t="str">
        <f>IF($B9="","",IF(Penalties!$AM10=AE$2,1,""))</f>
        <v/>
      </c>
      <c r="AF10" s="886" t="str">
        <f>IF($B9="","",IF(Penalties!$AM10=AF$2,1,""))</f>
        <v/>
      </c>
      <c r="AG10" s="886" t="str">
        <f>IF($B9="","",IF(Penalties!$AM10=AG$2,1,""))</f>
        <v/>
      </c>
      <c r="AH10" s="886" t="str">
        <f>IF($B9="","",IF(Penalties!$AM10=AH$2,1,""))</f>
        <v/>
      </c>
      <c r="AI10" s="886" t="str">
        <f>IF($B9="","",IF(Penalties!$AM10=AI$2,1,""))</f>
        <v/>
      </c>
      <c r="AJ10" s="888" t="str">
        <f>IF(SUM(X9:AI10)=0, "", IF(SUM(X9:AI9)=1, LOOKUP(1, X9:AI9, $X$2:$AI$2), LOOKUP(1, X10:AI10, $X$2:$AI$2)))</f>
        <v/>
      </c>
      <c r="AK10" s="40"/>
      <c r="AL10" s="40"/>
      <c r="AM10" s="40"/>
      <c r="AN10" s="40"/>
      <c r="AO10" s="40"/>
      <c r="AP10" s="40"/>
      <c r="AQ10" s="40"/>
      <c r="AR10" s="40"/>
      <c r="AS10" s="40"/>
      <c r="AT10" s="40"/>
      <c r="AU10" s="40"/>
      <c r="AV10" s="40"/>
      <c r="AW10" s="40"/>
      <c r="AX10" s="40"/>
    </row>
    <row r="11" ht="13.5" customHeight="1">
      <c r="A11" s="410">
        <f>A9+1</f>
        <v>5</v>
      </c>
      <c r="B11" s="876" t="str">
        <f>IF(IGRF!B18="","",IGRF!B18)</f>
        <v>18</v>
      </c>
      <c r="C11" s="657" t="str">
        <f>IF(IGRF!C18="","",IGRF!C18)</f>
        <v>BooBoo</v>
      </c>
      <c r="D11" s="5" t="s">
        <v>445</v>
      </c>
      <c r="E11" s="5">
        <f>IF($B11="","",COUNTIF(Penalties!$B12:$J12,E$2))</f>
        <v>0</v>
      </c>
      <c r="F11" s="5">
        <f>IF($B11="","",COUNTIF(Penalties!$B12:$J12,F$2))</f>
        <v>0</v>
      </c>
      <c r="G11" s="5">
        <f>IF($B11="","",COUNTIF(Penalties!$B12:$J12,G$2))</f>
        <v>0</v>
      </c>
      <c r="H11" s="5">
        <f>IF($B11="","",COUNTIF(Penalties!$B12:$J12,H$2))</f>
        <v>0</v>
      </c>
      <c r="I11" s="5">
        <f>IF($B11="","",COUNTIF(Penalties!$B12:$J12,I$2))</f>
        <v>0</v>
      </c>
      <c r="J11" s="5">
        <f>IF($B11="","",COUNTIF(Penalties!$B12:$J12,J$2))</f>
        <v>0</v>
      </c>
      <c r="K11" s="5">
        <f>IF($B11="","",COUNTIF(Penalties!$B12:$J12,K$2))</f>
        <v>0</v>
      </c>
      <c r="L11" s="5">
        <f>IF($B11="","",COUNTIF(Penalties!$B12:$J12,L$2))</f>
        <v>0</v>
      </c>
      <c r="M11" s="5">
        <f>IF($B11="","",COUNTIF(Penalties!$B12:$J12,M$2))</f>
        <v>0</v>
      </c>
      <c r="N11" s="5">
        <f>IF($B11="","",COUNTIF(Penalties!$B12:$J12,N$2))</f>
        <v>0</v>
      </c>
      <c r="O11" s="5">
        <f>IF($B11="","",COUNTIF(Penalties!$B12:$J12,O$2))</f>
        <v>0</v>
      </c>
      <c r="P11" s="5">
        <f>IF($B11="","",COUNTIF(Penalties!$B12:$J12,P$2))</f>
        <v>0</v>
      </c>
      <c r="Q11" s="5">
        <f>IF($B11="","",COUNTIF(Penalties!$B12:$J12,Q$2))</f>
        <v>0</v>
      </c>
      <c r="R11" s="5">
        <f>IF($B11="","",COUNTIF(Penalties!$B12:$J12,R$2))</f>
        <v>0</v>
      </c>
      <c r="S11" s="5"/>
      <c r="T11" s="5"/>
      <c r="U11" s="877">
        <f>IF(B11="","",SUM(E11:T11))</f>
        <v>0</v>
      </c>
      <c r="V11" s="878">
        <f>IF(B11="","",SUM(E11:T11)*0.5)</f>
        <v>0</v>
      </c>
      <c r="W11" s="877" t="str">
        <f>IF($B11="","",IF(Penalties!$K12=W$2,1,""))</f>
        <v/>
      </c>
      <c r="X11" s="877" t="str">
        <f>IF($B11="","",IF(Penalties!$K12=X$2,1,""))</f>
        <v/>
      </c>
      <c r="Y11" s="877" t="str">
        <f>IF($B11="","",IF(Penalties!$K12=Y$2,1,""))</f>
        <v/>
      </c>
      <c r="Z11" s="877" t="str">
        <f>IF($B11="","",IF(Penalties!$K12=Z$2,1,""))</f>
        <v/>
      </c>
      <c r="AA11" s="877" t="str">
        <f>IF($B11="","",IF(Penalties!$K12=AA$2,1,""))</f>
        <v/>
      </c>
      <c r="AB11" s="877" t="str">
        <f>IF($B11="","",IF(Penalties!$K12=AB$2,1,""))</f>
        <v/>
      </c>
      <c r="AC11" s="877" t="str">
        <f>IF($B11="","",IF(Penalties!$K12=AC$2,1,""))</f>
        <v/>
      </c>
      <c r="AD11" s="877" t="str">
        <f>IF($B11="","",IF(Penalties!$K12=AD$2,1,""))</f>
        <v/>
      </c>
      <c r="AE11" s="877" t="str">
        <f>IF($B11="","",IF(Penalties!$K12=AE$2,1,""))</f>
        <v/>
      </c>
      <c r="AF11" s="877" t="str">
        <f>IF($B11="","",IF(Penalties!$K12=AF$2,1,""))</f>
        <v/>
      </c>
      <c r="AG11" s="877" t="str">
        <f>IF($B11="","",IF(Penalties!$K12=AG$2,1,""))</f>
        <v/>
      </c>
      <c r="AH11" s="877" t="str">
        <f>IF($B11="","",IF(Penalties!$K12=AH$2,1,""))</f>
        <v/>
      </c>
      <c r="AI11" s="877" t="str">
        <f>IF($B11="","",IF(Penalties!$K12=AI$2,1,""))</f>
        <v/>
      </c>
      <c r="AJ11" s="879"/>
      <c r="AK11" s="40"/>
      <c r="AL11" s="40"/>
      <c r="AM11" s="40"/>
      <c r="AN11" s="40"/>
      <c r="AO11" s="40"/>
      <c r="AP11" s="40"/>
      <c r="AQ11" s="40"/>
      <c r="AR11" s="40"/>
      <c r="AS11" s="40"/>
      <c r="AT11" s="40"/>
      <c r="AU11" s="40"/>
      <c r="AV11" s="40"/>
      <c r="AW11" s="40"/>
      <c r="AX11" s="40"/>
    </row>
    <row r="12" ht="13.5" customHeight="1">
      <c r="D12" s="5" t="s">
        <v>446</v>
      </c>
      <c r="E12" s="5">
        <f>IF($B11="","",COUNTIF(Penalties!$AD12:$AL12,E$2))</f>
        <v>0</v>
      </c>
      <c r="F12" s="5">
        <f>IF($B11="","",COUNTIF(Penalties!$AD12:$AL12,F$2))</f>
        <v>0</v>
      </c>
      <c r="G12" s="5">
        <f>IF($B11="","",COUNTIF(Penalties!$AD12:$AL12,G$2))</f>
        <v>0</v>
      </c>
      <c r="H12" s="5">
        <f>IF($B11="","",COUNTIF(Penalties!$AD12:$AL12,H$2))</f>
        <v>0</v>
      </c>
      <c r="I12" s="5">
        <f>IF($B11="","",COUNTIF(Penalties!$AD12:$AL12,I$2))</f>
        <v>0</v>
      </c>
      <c r="J12" s="5">
        <f>IF($B11="","",COUNTIF(Penalties!$AD12:$AL12,J$2))</f>
        <v>0</v>
      </c>
      <c r="K12" s="5">
        <f>IF($B11="","",COUNTIF(Penalties!$AD12:$AL12,K$2))</f>
        <v>0</v>
      </c>
      <c r="L12" s="5">
        <f>IF($B11="","",COUNTIF(Penalties!$AD12:$AL12,L$2))</f>
        <v>0</v>
      </c>
      <c r="M12" s="5">
        <f>IF($B11="","",COUNTIF(Penalties!$AD12:$AL12,M$2))</f>
        <v>0</v>
      </c>
      <c r="N12" s="5">
        <f>IF($B11="","",COUNTIF(Penalties!$AD12:$AL12,N$2))</f>
        <v>0</v>
      </c>
      <c r="O12" s="5">
        <f>IF($B11="","",COUNTIF(Penalties!$AD12:$AL12,O$2))</f>
        <v>0</v>
      </c>
      <c r="P12" s="5">
        <f>IF($B11="","",COUNTIF(Penalties!$AD12:$AL12,P$2))</f>
        <v>0</v>
      </c>
      <c r="Q12" s="5">
        <f>IF($B11="","",COUNTIF(Penalties!$AD12:$AL12,Q$2))</f>
        <v>0</v>
      </c>
      <c r="R12" s="5">
        <f>IF($B11="","",COUNTIF(Penalties!$AD12:$AL12,R$2))</f>
        <v>0</v>
      </c>
      <c r="S12" s="5"/>
      <c r="T12" s="5"/>
      <c r="U12" s="877">
        <f>IF(B11="","",SUM(E12:T12))</f>
        <v>0</v>
      </c>
      <c r="V12" s="878">
        <f>IF(B11="","",SUM(E12:T12)*0.5)</f>
        <v>0</v>
      </c>
      <c r="W12" s="877" t="str">
        <f>IF($B11="","",IF(Penalties!$AM12=W$2,1,""))</f>
        <v/>
      </c>
      <c r="X12" s="877" t="str">
        <f>IF($B11="","",IF(Penalties!$AM12=X$2,1,""))</f>
        <v/>
      </c>
      <c r="Y12" s="877" t="str">
        <f>IF($B11="","",IF(Penalties!$AM12=Y$2,1,""))</f>
        <v/>
      </c>
      <c r="Z12" s="877" t="str">
        <f>IF($B11="","",IF(Penalties!$AM12=Z$2,1,""))</f>
        <v/>
      </c>
      <c r="AA12" s="877" t="str">
        <f>IF($B11="","",IF(Penalties!$AM12=AA$2,1,""))</f>
        <v/>
      </c>
      <c r="AB12" s="877" t="str">
        <f>IF($B11="","",IF(Penalties!$AM12=AB$2,1,""))</f>
        <v/>
      </c>
      <c r="AC12" s="877" t="str">
        <f>IF($B11="","",IF(Penalties!$AM12=AC$2,1,""))</f>
        <v/>
      </c>
      <c r="AD12" s="877" t="str">
        <f>IF($B11="","",IF(Penalties!$AM12=AD$2,1,""))</f>
        <v/>
      </c>
      <c r="AE12" s="877" t="str">
        <f>IF($B11="","",IF(Penalties!$AM12=AE$2,1,""))</f>
        <v/>
      </c>
      <c r="AF12" s="877" t="str">
        <f>IF($B11="","",IF(Penalties!$AM12=AF$2,1,""))</f>
        <v/>
      </c>
      <c r="AG12" s="877" t="str">
        <f>IF($B11="","",IF(Penalties!$AM12=AG$2,1,""))</f>
        <v/>
      </c>
      <c r="AH12" s="877" t="str">
        <f>IF($B11="","",IF(Penalties!$AM12=AH$2,1,""))</f>
        <v/>
      </c>
      <c r="AI12" s="877" t="str">
        <f>IF($B11="","",IF(Penalties!$AM12=AI$2,1,""))</f>
        <v/>
      </c>
      <c r="AJ12" s="880" t="str">
        <f>IF(SUM(X11:AI12)=0, "", IF(SUM(X11:AI11)=1, LOOKUP(1, X11:AI11, $X$2:$AI$2), LOOKUP(1, X12:AI12, $X$2:$AI$2)))</f>
        <v/>
      </c>
      <c r="AK12" s="40"/>
      <c r="AL12" s="40"/>
      <c r="AM12" s="40"/>
      <c r="AN12" s="40"/>
      <c r="AO12" s="40"/>
      <c r="AP12" s="40"/>
      <c r="AQ12" s="40"/>
      <c r="AR12" s="40"/>
      <c r="AS12" s="40"/>
      <c r="AT12" s="40"/>
      <c r="AU12" s="40"/>
      <c r="AV12" s="40"/>
      <c r="AW12" s="40"/>
      <c r="AX12" s="40"/>
    </row>
    <row r="13" ht="13.5" customHeight="1">
      <c r="A13" s="881">
        <f>A11+1</f>
        <v>6</v>
      </c>
      <c r="B13" s="882" t="str">
        <f>IF(IGRF!B19="","",IGRF!B19)</f>
        <v>187</v>
      </c>
      <c r="C13" s="883" t="str">
        <f>IF(IGRF!C19="","",IGRF!C19)</f>
        <v>Lexi Cuter</v>
      </c>
      <c r="D13" s="864" t="s">
        <v>445</v>
      </c>
      <c r="E13" s="864">
        <f>IF($B13="","",COUNTIF(Penalties!$B14:$J14,E$2))</f>
        <v>0</v>
      </c>
      <c r="F13" s="864">
        <f>IF($B13="","",COUNTIF(Penalties!$B14:$J14,F$2))</f>
        <v>0</v>
      </c>
      <c r="G13" s="864">
        <f>IF($B13="","",COUNTIF(Penalties!$B14:$J14,G$2))</f>
        <v>0</v>
      </c>
      <c r="H13" s="864">
        <f>IF($B13="","",COUNTIF(Penalties!$B14:$J14,H$2))</f>
        <v>0</v>
      </c>
      <c r="I13" s="864">
        <f>IF($B13="","",COUNTIF(Penalties!$B14:$J14,I$2))</f>
        <v>0</v>
      </c>
      <c r="J13" s="864">
        <f>IF($B13="","",COUNTIF(Penalties!$B14:$J14,J$2))</f>
        <v>0</v>
      </c>
      <c r="K13" s="864">
        <f>IF($B13="","",COUNTIF(Penalties!$B14:$J14,K$2))</f>
        <v>0</v>
      </c>
      <c r="L13" s="864">
        <f>IF($B13="","",COUNTIF(Penalties!$B14:$J14,L$2))</f>
        <v>0</v>
      </c>
      <c r="M13" s="864">
        <f>IF($B13="","",COUNTIF(Penalties!$B14:$J14,M$2))</f>
        <v>0</v>
      </c>
      <c r="N13" s="864">
        <f>IF($B13="","",COUNTIF(Penalties!$B14:$J14,N$2))</f>
        <v>0</v>
      </c>
      <c r="O13" s="864">
        <f>IF($B13="","",COUNTIF(Penalties!$B14:$J14,O$2))</f>
        <v>0</v>
      </c>
      <c r="P13" s="864">
        <f>IF($B13="","",COUNTIF(Penalties!$B14:$J14,P$2))</f>
        <v>0</v>
      </c>
      <c r="Q13" s="864">
        <f>IF($B13="","",COUNTIF(Penalties!$B14:$J14,Q$2))</f>
        <v>0</v>
      </c>
      <c r="R13" s="864">
        <f>IF($B13="","",COUNTIF(Penalties!$B14:$J14,R$2))</f>
        <v>0</v>
      </c>
      <c r="S13" s="864"/>
      <c r="T13" s="864"/>
      <c r="U13" s="884">
        <f>IF(B13="","",SUM(E13:T13))</f>
        <v>0</v>
      </c>
      <c r="V13" s="885">
        <f>IF(B13="","",SUM(E13:T13)*0.5)</f>
        <v>0</v>
      </c>
      <c r="W13" s="886" t="str">
        <f>IF($B13="","",IF(Penalties!$K14=W$2,1,""))</f>
        <v/>
      </c>
      <c r="X13" s="886" t="str">
        <f>IF($B13="","",IF(Penalties!$K14=X$2,1,""))</f>
        <v/>
      </c>
      <c r="Y13" s="886" t="str">
        <f>IF($B13="","",IF(Penalties!$K14=Y$2,1,""))</f>
        <v/>
      </c>
      <c r="Z13" s="886" t="str">
        <f>IF($B13="","",IF(Penalties!$K14=Z$2,1,""))</f>
        <v/>
      </c>
      <c r="AA13" s="886" t="str">
        <f>IF($B13="","",IF(Penalties!$K14=AA$2,1,""))</f>
        <v/>
      </c>
      <c r="AB13" s="886" t="str">
        <f>IF($B13="","",IF(Penalties!$K14=AB$2,1,""))</f>
        <v/>
      </c>
      <c r="AC13" s="886" t="str">
        <f>IF($B13="","",IF(Penalties!$K14=AC$2,1,""))</f>
        <v/>
      </c>
      <c r="AD13" s="886" t="str">
        <f>IF($B13="","",IF(Penalties!$K14=AD$2,1,""))</f>
        <v/>
      </c>
      <c r="AE13" s="886" t="str">
        <f>IF($B13="","",IF(Penalties!$K14=AE$2,1,""))</f>
        <v/>
      </c>
      <c r="AF13" s="886" t="str">
        <f>IF($B13="","",IF(Penalties!$K14=AF$2,1,""))</f>
        <v/>
      </c>
      <c r="AG13" s="886" t="str">
        <f>IF($B13="","",IF(Penalties!$K14=AG$2,1,""))</f>
        <v/>
      </c>
      <c r="AH13" s="886" t="str">
        <f>IF($B13="","",IF(Penalties!$K14=AH$2,1,""))</f>
        <v/>
      </c>
      <c r="AI13" s="886" t="str">
        <f>IF($B13="","",IF(Penalties!$K14=AI$2,1,""))</f>
        <v/>
      </c>
      <c r="AJ13" s="887"/>
      <c r="AK13" s="40"/>
      <c r="AL13" s="40"/>
      <c r="AM13" s="40"/>
      <c r="AN13" s="40"/>
      <c r="AO13" s="40"/>
      <c r="AP13" s="40"/>
      <c r="AQ13" s="40"/>
      <c r="AR13" s="40"/>
      <c r="AS13" s="40"/>
      <c r="AT13" s="40"/>
      <c r="AU13" s="40"/>
      <c r="AV13" s="40"/>
      <c r="AW13" s="40"/>
      <c r="AX13" s="40"/>
    </row>
    <row r="14" ht="13.5" customHeight="1">
      <c r="A14" s="669"/>
      <c r="B14" s="669"/>
      <c r="C14" s="669"/>
      <c r="D14" s="864" t="s">
        <v>446</v>
      </c>
      <c r="E14" s="864">
        <f>IF($B13="","",COUNTIF(Penalties!$AD14:$AL14,E$2))</f>
        <v>0</v>
      </c>
      <c r="F14" s="864">
        <f>IF($B13="","",COUNTIF(Penalties!$AD14:$AL14,F$2))</f>
        <v>1</v>
      </c>
      <c r="G14" s="864">
        <f>IF($B13="","",COUNTIF(Penalties!$AD14:$AL14,G$2))</f>
        <v>1</v>
      </c>
      <c r="H14" s="864">
        <f>IF($B13="","",COUNTIF(Penalties!$AD14:$AL14,H$2))</f>
        <v>0</v>
      </c>
      <c r="I14" s="864">
        <f>IF($B13="","",COUNTIF(Penalties!$AD14:$AL14,I$2))</f>
        <v>0</v>
      </c>
      <c r="J14" s="864">
        <f>IF($B13="","",COUNTIF(Penalties!$AD14:$AL14,J$2))</f>
        <v>0</v>
      </c>
      <c r="K14" s="864">
        <f>IF($B13="","",COUNTIF(Penalties!$AD14:$AL14,K$2))</f>
        <v>0</v>
      </c>
      <c r="L14" s="864">
        <f>IF($B13="","",COUNTIF(Penalties!$AD14:$AL14,L$2))</f>
        <v>0</v>
      </c>
      <c r="M14" s="864">
        <f>IF($B13="","",COUNTIF(Penalties!$AD14:$AL14,M$2))</f>
        <v>0</v>
      </c>
      <c r="N14" s="864">
        <f>IF($B13="","",COUNTIF(Penalties!$AD14:$AL14,N$2))</f>
        <v>0</v>
      </c>
      <c r="O14" s="864">
        <f>IF($B13="","",COUNTIF(Penalties!$AD14:$AL14,O$2))</f>
        <v>0</v>
      </c>
      <c r="P14" s="864">
        <f>IF($B13="","",COUNTIF(Penalties!$AD14:$AL14,P$2))</f>
        <v>0</v>
      </c>
      <c r="Q14" s="864">
        <f>IF($B13="","",COUNTIF(Penalties!$AD14:$AL14,Q$2))</f>
        <v>0</v>
      </c>
      <c r="R14" s="864">
        <f>IF($B13="","",COUNTIF(Penalties!$AD14:$AL14,R$2))</f>
        <v>0</v>
      </c>
      <c r="S14" s="864"/>
      <c r="T14" s="864"/>
      <c r="U14" s="884">
        <f>IF(B13="","",SUM(E14:T14))</f>
        <v>2</v>
      </c>
      <c r="V14" s="885">
        <f>IF(B13="","",SUM(E14:T14)*0.5)</f>
        <v>1</v>
      </c>
      <c r="W14" s="886" t="str">
        <f>IF($B13="","",IF(Penalties!$AM14=W$2,1,""))</f>
        <v/>
      </c>
      <c r="X14" s="886" t="str">
        <f>IF($B13="","",IF(Penalties!$AM14=X$2,1,""))</f>
        <v/>
      </c>
      <c r="Y14" s="886" t="str">
        <f>IF($B13="","",IF(Penalties!$AM14=Y$2,1,""))</f>
        <v/>
      </c>
      <c r="Z14" s="886" t="str">
        <f>IF($B13="","",IF(Penalties!$AM14=Z$2,1,""))</f>
        <v/>
      </c>
      <c r="AA14" s="886" t="str">
        <f>IF($B13="","",IF(Penalties!$AM14=AA$2,1,""))</f>
        <v/>
      </c>
      <c r="AB14" s="886" t="str">
        <f>IF($B13="","",IF(Penalties!$AM14=AB$2,1,""))</f>
        <v/>
      </c>
      <c r="AC14" s="886" t="str">
        <f>IF($B13="","",IF(Penalties!$AM14=AC$2,1,""))</f>
        <v/>
      </c>
      <c r="AD14" s="886" t="str">
        <f>IF($B13="","",IF(Penalties!$AM14=AD$2,1,""))</f>
        <v/>
      </c>
      <c r="AE14" s="886" t="str">
        <f>IF($B13="","",IF(Penalties!$AM14=AE$2,1,""))</f>
        <v/>
      </c>
      <c r="AF14" s="886" t="str">
        <f>IF($B13="","",IF(Penalties!$AM14=AF$2,1,""))</f>
        <v/>
      </c>
      <c r="AG14" s="886" t="str">
        <f>IF($B13="","",IF(Penalties!$AM14=AG$2,1,""))</f>
        <v/>
      </c>
      <c r="AH14" s="886" t="str">
        <f>IF($B13="","",IF(Penalties!$AM14=AH$2,1,""))</f>
        <v/>
      </c>
      <c r="AI14" s="886" t="str">
        <f>IF($B13="","",IF(Penalties!$AM14=AI$2,1,""))</f>
        <v/>
      </c>
      <c r="AJ14" s="888" t="str">
        <f>IF(SUM(X13:AI14)=0, "", IF(SUM(X13:AI13)=1, LOOKUP(1, X13:AI13, $X$2:$AI$2), LOOKUP(1, X14:AI14, $X$2:$AI$2)))</f>
        <v/>
      </c>
      <c r="AK14" s="40"/>
      <c r="AL14" s="40"/>
      <c r="AM14" s="40"/>
      <c r="AN14" s="40"/>
      <c r="AO14" s="40"/>
      <c r="AP14" s="40"/>
      <c r="AQ14" s="40"/>
      <c r="AR14" s="40"/>
      <c r="AS14" s="40"/>
      <c r="AT14" s="40"/>
      <c r="AU14" s="40"/>
      <c r="AV14" s="40"/>
      <c r="AW14" s="40"/>
      <c r="AX14" s="40"/>
    </row>
    <row r="15" ht="13.5" customHeight="1">
      <c r="A15" s="410">
        <f>A13+1</f>
        <v>7</v>
      </c>
      <c r="B15" s="876" t="str">
        <f>IF(IGRF!B20="","",IGRF!B20)</f>
        <v>196</v>
      </c>
      <c r="C15" s="657" t="str">
        <f>IF(IGRF!C20="","",IGRF!C20)</f>
        <v>madrad</v>
      </c>
      <c r="D15" s="5" t="s">
        <v>445</v>
      </c>
      <c r="E15" s="5">
        <f>IF($B15="","",COUNTIF(Penalties!$B16:$J16,E$2))</f>
        <v>0</v>
      </c>
      <c r="F15" s="5">
        <f>IF($B15="","",COUNTIF(Penalties!$B16:$J16,F$2))</f>
        <v>0</v>
      </c>
      <c r="G15" s="5">
        <f>IF($B15="","",COUNTIF(Penalties!$B16:$J16,G$2))</f>
        <v>0</v>
      </c>
      <c r="H15" s="5">
        <f>IF($B15="","",COUNTIF(Penalties!$B16:$J16,H$2))</f>
        <v>0</v>
      </c>
      <c r="I15" s="5">
        <f>IF($B15="","",COUNTIF(Penalties!$B16:$J16,I$2))</f>
        <v>0</v>
      </c>
      <c r="J15" s="5">
        <f>IF($B15="","",COUNTIF(Penalties!$B16:$J16,J$2))</f>
        <v>0</v>
      </c>
      <c r="K15" s="5">
        <f>IF($B15="","",COUNTIF(Penalties!$B16:$J16,K$2))</f>
        <v>0</v>
      </c>
      <c r="L15" s="5">
        <f>IF($B15="","",COUNTIF(Penalties!$B16:$J16,L$2))</f>
        <v>0</v>
      </c>
      <c r="M15" s="5">
        <f>IF($B15="","",COUNTIF(Penalties!$B16:$J16,M$2))</f>
        <v>0</v>
      </c>
      <c r="N15" s="5">
        <f>IF($B15="","",COUNTIF(Penalties!$B16:$J16,N$2))</f>
        <v>0</v>
      </c>
      <c r="O15" s="5">
        <f>IF($B15="","",COUNTIF(Penalties!$B16:$J16,O$2))</f>
        <v>0</v>
      </c>
      <c r="P15" s="5">
        <f>IF($B15="","",COUNTIF(Penalties!$B16:$J16,P$2))</f>
        <v>0</v>
      </c>
      <c r="Q15" s="5">
        <f>IF($B15="","",COUNTIF(Penalties!$B16:$J16,Q$2))</f>
        <v>0</v>
      </c>
      <c r="R15" s="5">
        <f>IF($B15="","",COUNTIF(Penalties!$B16:$J16,R$2))</f>
        <v>0</v>
      </c>
      <c r="S15" s="5"/>
      <c r="T15" s="5"/>
      <c r="U15" s="877">
        <f>IF(B15="","",SUM(E15:T15))</f>
        <v>0</v>
      </c>
      <c r="V15" s="878">
        <f>IF(B15="","",SUM(E15:T15)*0.5)</f>
        <v>0</v>
      </c>
      <c r="W15" s="877" t="str">
        <f>IF($B15="","",IF(Penalties!$K16=W$2,1,""))</f>
        <v/>
      </c>
      <c r="X15" s="877" t="str">
        <f>IF($B15="","",IF(Penalties!$K16=X$2,1,""))</f>
        <v/>
      </c>
      <c r="Y15" s="877" t="str">
        <f>IF($B15="","",IF(Penalties!$K16=Y$2,1,""))</f>
        <v/>
      </c>
      <c r="Z15" s="877" t="str">
        <f>IF($B15="","",IF(Penalties!$K16=Z$2,1,""))</f>
        <v/>
      </c>
      <c r="AA15" s="877" t="str">
        <f>IF($B15="","",IF(Penalties!$K16=AA$2,1,""))</f>
        <v/>
      </c>
      <c r="AB15" s="877" t="str">
        <f>IF($B15="","",IF(Penalties!$K16=AB$2,1,""))</f>
        <v/>
      </c>
      <c r="AC15" s="877" t="str">
        <f>IF($B15="","",IF(Penalties!$K16=AC$2,1,""))</f>
        <v/>
      </c>
      <c r="AD15" s="877" t="str">
        <f>IF($B15="","",IF(Penalties!$K16=AD$2,1,""))</f>
        <v/>
      </c>
      <c r="AE15" s="877" t="str">
        <f>IF($B15="","",IF(Penalties!$K16=AE$2,1,""))</f>
        <v/>
      </c>
      <c r="AF15" s="877" t="str">
        <f>IF($B15="","",IF(Penalties!$K16=AF$2,1,""))</f>
        <v/>
      </c>
      <c r="AG15" s="877" t="str">
        <f>IF($B15="","",IF(Penalties!$K16=AG$2,1,""))</f>
        <v/>
      </c>
      <c r="AH15" s="877" t="str">
        <f>IF($B15="","",IF(Penalties!$K16=AH$2,1,""))</f>
        <v/>
      </c>
      <c r="AI15" s="877" t="str">
        <f>IF($B15="","",IF(Penalties!$K16=AI$2,1,""))</f>
        <v/>
      </c>
      <c r="AJ15" s="879"/>
      <c r="AK15" s="40"/>
      <c r="AL15" s="40"/>
      <c r="AM15" s="40"/>
      <c r="AN15" s="40"/>
      <c r="AO15" s="40"/>
      <c r="AP15" s="40"/>
      <c r="AQ15" s="40"/>
      <c r="AR15" s="40"/>
      <c r="AS15" s="40"/>
      <c r="AT15" s="40"/>
      <c r="AU15" s="40"/>
      <c r="AV15" s="40"/>
      <c r="AW15" s="40"/>
      <c r="AX15" s="40"/>
    </row>
    <row r="16" ht="13.5" customHeight="1">
      <c r="D16" s="5" t="s">
        <v>446</v>
      </c>
      <c r="E16" s="5">
        <f>IF($B15="","",COUNTIF(Penalties!$AD16:$AL16,E$2))</f>
        <v>0</v>
      </c>
      <c r="F16" s="5">
        <f>IF($B15="","",COUNTIF(Penalties!$AD16:$AL16,F$2))</f>
        <v>1</v>
      </c>
      <c r="G16" s="5">
        <f>IF($B15="","",COUNTIF(Penalties!$AD16:$AL16,G$2))</f>
        <v>0</v>
      </c>
      <c r="H16" s="5">
        <f>IF($B15="","",COUNTIF(Penalties!$AD16:$AL16,H$2))</f>
        <v>0</v>
      </c>
      <c r="I16" s="5">
        <f>IF($B15="","",COUNTIF(Penalties!$AD16:$AL16,I$2))</f>
        <v>0</v>
      </c>
      <c r="J16" s="5">
        <f>IF($B15="","",COUNTIF(Penalties!$AD16:$AL16,J$2))</f>
        <v>0</v>
      </c>
      <c r="K16" s="5">
        <f>IF($B15="","",COUNTIF(Penalties!$AD16:$AL16,K$2))</f>
        <v>0</v>
      </c>
      <c r="L16" s="5">
        <f>IF($B15="","",COUNTIF(Penalties!$AD16:$AL16,L$2))</f>
        <v>0</v>
      </c>
      <c r="M16" s="5">
        <f>IF($B15="","",COUNTIF(Penalties!$AD16:$AL16,M$2))</f>
        <v>0</v>
      </c>
      <c r="N16" s="5">
        <f>IF($B15="","",COUNTIF(Penalties!$AD16:$AL16,N$2))</f>
        <v>2</v>
      </c>
      <c r="O16" s="5">
        <f>IF($B15="","",COUNTIF(Penalties!$AD16:$AL16,O$2))</f>
        <v>0</v>
      </c>
      <c r="P16" s="5">
        <f>IF($B15="","",COUNTIF(Penalties!$AD16:$AL16,P$2))</f>
        <v>0</v>
      </c>
      <c r="Q16" s="5">
        <f>IF($B15="","",COUNTIF(Penalties!$AD16:$AL16,Q$2))</f>
        <v>0</v>
      </c>
      <c r="R16" s="5">
        <f>IF($B15="","",COUNTIF(Penalties!$AD16:$AL16,R$2))</f>
        <v>0</v>
      </c>
      <c r="S16" s="5"/>
      <c r="T16" s="5"/>
      <c r="U16" s="877">
        <f>IF(B15="","",SUM(E16:T16))</f>
        <v>3</v>
      </c>
      <c r="V16" s="878">
        <f>IF(B15="","",SUM(E16:T16)*0.5)</f>
        <v>1.5</v>
      </c>
      <c r="W16" s="877" t="str">
        <f>IF($B15="","",IF(Penalties!$AM16=W$2,1,""))</f>
        <v/>
      </c>
      <c r="X16" s="877" t="str">
        <f>IF($B15="","",IF(Penalties!$AM16=X$2,1,""))</f>
        <v/>
      </c>
      <c r="Y16" s="877" t="str">
        <f>IF($B15="","",IF(Penalties!$AM16=Y$2,1,""))</f>
        <v/>
      </c>
      <c r="Z16" s="877" t="str">
        <f>IF($B15="","",IF(Penalties!$AM16=Z$2,1,""))</f>
        <v/>
      </c>
      <c r="AA16" s="877" t="str">
        <f>IF($B15="","",IF(Penalties!$AM16=AA$2,1,""))</f>
        <v/>
      </c>
      <c r="AB16" s="877" t="str">
        <f>IF($B15="","",IF(Penalties!$AM16=AB$2,1,""))</f>
        <v/>
      </c>
      <c r="AC16" s="877" t="str">
        <f>IF($B15="","",IF(Penalties!$AM16=AC$2,1,""))</f>
        <v/>
      </c>
      <c r="AD16" s="877" t="str">
        <f>IF($B15="","",IF(Penalties!$AM16=AD$2,1,""))</f>
        <v/>
      </c>
      <c r="AE16" s="877" t="str">
        <f>IF($B15="","",IF(Penalties!$AM16=AE$2,1,""))</f>
        <v/>
      </c>
      <c r="AF16" s="877" t="str">
        <f>IF($B15="","",IF(Penalties!$AM16=AF$2,1,""))</f>
        <v/>
      </c>
      <c r="AG16" s="877" t="str">
        <f>IF($B15="","",IF(Penalties!$AM16=AG$2,1,""))</f>
        <v/>
      </c>
      <c r="AH16" s="877" t="str">
        <f>IF($B15="","",IF(Penalties!$AM16=AH$2,1,""))</f>
        <v/>
      </c>
      <c r="AI16" s="877" t="str">
        <f>IF($B15="","",IF(Penalties!$AM16=AI$2,1,""))</f>
        <v/>
      </c>
      <c r="AJ16" s="880" t="str">
        <f>IF(SUM(X15:AI16)=0, "", IF(SUM(X15:AI15)=1, LOOKUP(1, X15:AI15, $X$2:$AI$2), LOOKUP(1, X16:AI16, $X$2:$AI$2)))</f>
        <v/>
      </c>
      <c r="AK16" s="40"/>
      <c r="AL16" s="40"/>
      <c r="AM16" s="40"/>
      <c r="AN16" s="40"/>
      <c r="AO16" s="40"/>
      <c r="AP16" s="40"/>
      <c r="AQ16" s="40"/>
      <c r="AR16" s="40"/>
      <c r="AS16" s="40"/>
      <c r="AT16" s="40"/>
      <c r="AU16" s="40"/>
      <c r="AV16" s="40"/>
      <c r="AW16" s="40"/>
      <c r="AX16" s="40"/>
    </row>
    <row r="17" ht="13.5" customHeight="1">
      <c r="A17" s="881">
        <f>A15+1</f>
        <v>8</v>
      </c>
      <c r="B17" s="882" t="str">
        <f>IF(IGRF!B21="","",IGRF!B21)</f>
        <v>29</v>
      </c>
      <c r="C17" s="883" t="str">
        <f>IF(IGRF!C21="","",IGRF!C21)</f>
        <v>Killer Bea</v>
      </c>
      <c r="D17" s="864" t="s">
        <v>445</v>
      </c>
      <c r="E17" s="864">
        <f>IF($B17="","",COUNTIF(Penalties!$B18:$J18,E$2))</f>
        <v>0</v>
      </c>
      <c r="F17" s="864">
        <f>IF($B17="","",COUNTIF(Penalties!$B18:$J18,F$2))</f>
        <v>0</v>
      </c>
      <c r="G17" s="864">
        <f>IF($B17="","",COUNTIF(Penalties!$B18:$J18,G$2))</f>
        <v>0</v>
      </c>
      <c r="H17" s="864">
        <f>IF($B17="","",COUNTIF(Penalties!$B18:$J18,H$2))</f>
        <v>0</v>
      </c>
      <c r="I17" s="864">
        <f>IF($B17="","",COUNTIF(Penalties!$B18:$J18,I$2))</f>
        <v>0</v>
      </c>
      <c r="J17" s="864">
        <f>IF($B17="","",COUNTIF(Penalties!$B18:$J18,J$2))</f>
        <v>1</v>
      </c>
      <c r="K17" s="864">
        <f>IF($B17="","",COUNTIF(Penalties!$B18:$J18,K$2))</f>
        <v>0</v>
      </c>
      <c r="L17" s="864">
        <f>IF($B17="","",COUNTIF(Penalties!$B18:$J18,L$2))</f>
        <v>0</v>
      </c>
      <c r="M17" s="864">
        <f>IF($B17="","",COUNTIF(Penalties!$B18:$J18,M$2))</f>
        <v>0</v>
      </c>
      <c r="N17" s="864">
        <f>IF($B17="","",COUNTIF(Penalties!$B18:$J18,N$2))</f>
        <v>0</v>
      </c>
      <c r="O17" s="864">
        <f>IF($B17="","",COUNTIF(Penalties!$B18:$J18,O$2))</f>
        <v>0</v>
      </c>
      <c r="P17" s="864">
        <f>IF($B17="","",COUNTIF(Penalties!$B18:$J18,P$2))</f>
        <v>0</v>
      </c>
      <c r="Q17" s="864">
        <f>IF($B17="","",COUNTIF(Penalties!$B18:$J18,Q$2))</f>
        <v>0</v>
      </c>
      <c r="R17" s="864">
        <f>IF($B17="","",COUNTIF(Penalties!$B18:$J18,R$2))</f>
        <v>0</v>
      </c>
      <c r="S17" s="864"/>
      <c r="T17" s="864"/>
      <c r="U17" s="884">
        <f>IF(B17="","",SUM(E17:T17))</f>
        <v>1</v>
      </c>
      <c r="V17" s="885">
        <f>IF(B17="","",SUM(E17:T17)*0.5)</f>
        <v>0.5</v>
      </c>
      <c r="W17" s="886" t="str">
        <f>IF($B17="","",IF(Penalties!$K18=W$2,1,""))</f>
        <v/>
      </c>
      <c r="X17" s="886" t="str">
        <f>IF($B17="","",IF(Penalties!$K18=X$2,1,""))</f>
        <v/>
      </c>
      <c r="Y17" s="886" t="str">
        <f>IF($B17="","",IF(Penalties!$K18=Y$2,1,""))</f>
        <v/>
      </c>
      <c r="Z17" s="886" t="str">
        <f>IF($B17="","",IF(Penalties!$K18=Z$2,1,""))</f>
        <v/>
      </c>
      <c r="AA17" s="886" t="str">
        <f>IF($B17="","",IF(Penalties!$K18=AA$2,1,""))</f>
        <v/>
      </c>
      <c r="AB17" s="886" t="str">
        <f>IF($B17="","",IF(Penalties!$K18=AB$2,1,""))</f>
        <v/>
      </c>
      <c r="AC17" s="886" t="str">
        <f>IF($B17="","",IF(Penalties!$K18=AC$2,1,""))</f>
        <v/>
      </c>
      <c r="AD17" s="886" t="str">
        <f>IF($B17="","",IF(Penalties!$K18=AD$2,1,""))</f>
        <v/>
      </c>
      <c r="AE17" s="886" t="str">
        <f>IF($B17="","",IF(Penalties!$K18=AE$2,1,""))</f>
        <v/>
      </c>
      <c r="AF17" s="886" t="str">
        <f>IF($B17="","",IF(Penalties!$K18=AF$2,1,""))</f>
        <v/>
      </c>
      <c r="AG17" s="886" t="str">
        <f>IF($B17="","",IF(Penalties!$K18=AG$2,1,""))</f>
        <v/>
      </c>
      <c r="AH17" s="886" t="str">
        <f>IF($B17="","",IF(Penalties!$K18=AH$2,1,""))</f>
        <v/>
      </c>
      <c r="AI17" s="886" t="str">
        <f>IF($B17="","",IF(Penalties!$K18=AI$2,1,""))</f>
        <v/>
      </c>
      <c r="AJ17" s="887"/>
      <c r="AK17" s="40"/>
      <c r="AL17" s="40"/>
      <c r="AM17" s="40"/>
      <c r="AN17" s="40"/>
      <c r="AO17" s="40"/>
      <c r="AP17" s="40"/>
      <c r="AQ17" s="40"/>
      <c r="AR17" s="40"/>
      <c r="AS17" s="40"/>
      <c r="AT17" s="40"/>
      <c r="AU17" s="40"/>
      <c r="AV17" s="40"/>
      <c r="AW17" s="40"/>
      <c r="AX17" s="40"/>
    </row>
    <row r="18" ht="13.5" customHeight="1">
      <c r="A18" s="669"/>
      <c r="B18" s="669"/>
      <c r="C18" s="669"/>
      <c r="D18" s="864" t="s">
        <v>446</v>
      </c>
      <c r="E18" s="864">
        <f>IF($B17="","",COUNTIF(Penalties!$AD18:$AL18,E$2))</f>
        <v>0</v>
      </c>
      <c r="F18" s="864">
        <f>IF($B17="","",COUNTIF(Penalties!$AD18:$AL18,F$2))</f>
        <v>0</v>
      </c>
      <c r="G18" s="864">
        <f>IF($B17="","",COUNTIF(Penalties!$AD18:$AL18,G$2))</f>
        <v>0</v>
      </c>
      <c r="H18" s="864">
        <f>IF($B17="","",COUNTIF(Penalties!$AD18:$AL18,H$2))</f>
        <v>0</v>
      </c>
      <c r="I18" s="864">
        <f>IF($B17="","",COUNTIF(Penalties!$AD18:$AL18,I$2))</f>
        <v>0</v>
      </c>
      <c r="J18" s="864">
        <f>IF($B17="","",COUNTIF(Penalties!$AD18:$AL18,J$2))</f>
        <v>0</v>
      </c>
      <c r="K18" s="864">
        <f>IF($B17="","",COUNTIF(Penalties!$AD18:$AL18,K$2))</f>
        <v>0</v>
      </c>
      <c r="L18" s="864">
        <f>IF($B17="","",COUNTIF(Penalties!$AD18:$AL18,L$2))</f>
        <v>0</v>
      </c>
      <c r="M18" s="864">
        <f>IF($B17="","",COUNTIF(Penalties!$AD18:$AL18,M$2))</f>
        <v>2</v>
      </c>
      <c r="N18" s="864">
        <f>IF($B17="","",COUNTIF(Penalties!$AD18:$AL18,N$2))</f>
        <v>1</v>
      </c>
      <c r="O18" s="864">
        <f>IF($B17="","",COUNTIF(Penalties!$AD18:$AL18,O$2))</f>
        <v>0</v>
      </c>
      <c r="P18" s="864">
        <f>IF($B17="","",COUNTIF(Penalties!$AD18:$AL18,P$2))</f>
        <v>0</v>
      </c>
      <c r="Q18" s="864">
        <f>IF($B17="","",COUNTIF(Penalties!$AD18:$AL18,Q$2))</f>
        <v>0</v>
      </c>
      <c r="R18" s="864">
        <f>IF($B17="","",COUNTIF(Penalties!$AD18:$AL18,R$2))</f>
        <v>0</v>
      </c>
      <c r="S18" s="864"/>
      <c r="T18" s="864"/>
      <c r="U18" s="884">
        <f>IF(B17="","",SUM(E18:T18))</f>
        <v>3</v>
      </c>
      <c r="V18" s="885">
        <f>IF(B17="","",SUM(E18:T18)*0.5)</f>
        <v>1.5</v>
      </c>
      <c r="W18" s="886" t="str">
        <f>IF($B17="","",IF(Penalties!$AM18=W$2,1,""))</f>
        <v/>
      </c>
      <c r="X18" s="886" t="str">
        <f>IF($B17="","",IF(Penalties!$AM18=X$2,1,""))</f>
        <v/>
      </c>
      <c r="Y18" s="886" t="str">
        <f>IF($B17="","",IF(Penalties!$AM18=Y$2,1,""))</f>
        <v/>
      </c>
      <c r="Z18" s="886" t="str">
        <f>IF($B17="","",IF(Penalties!$AM18=Z$2,1,""))</f>
        <v/>
      </c>
      <c r="AA18" s="886" t="str">
        <f>IF($B17="","",IF(Penalties!$AM18=AA$2,1,""))</f>
        <v/>
      </c>
      <c r="AB18" s="886" t="str">
        <f>IF($B17="","",IF(Penalties!$AM18=AB$2,1,""))</f>
        <v/>
      </c>
      <c r="AC18" s="886" t="str">
        <f>IF($B17="","",IF(Penalties!$AM18=AC$2,1,""))</f>
        <v/>
      </c>
      <c r="AD18" s="886" t="str">
        <f>IF($B17="","",IF(Penalties!$AM18=AD$2,1,""))</f>
        <v/>
      </c>
      <c r="AE18" s="886" t="str">
        <f>IF($B17="","",IF(Penalties!$AM18=AE$2,1,""))</f>
        <v/>
      </c>
      <c r="AF18" s="886" t="str">
        <f>IF($B17="","",IF(Penalties!$AM18=AF$2,1,""))</f>
        <v/>
      </c>
      <c r="AG18" s="886" t="str">
        <f>IF($B17="","",IF(Penalties!$AM18=AG$2,1,""))</f>
        <v/>
      </c>
      <c r="AH18" s="886" t="str">
        <f>IF($B17="","",IF(Penalties!$AM18=AH$2,1,""))</f>
        <v/>
      </c>
      <c r="AI18" s="886" t="str">
        <f>IF($B17="","",IF(Penalties!$AM18=AI$2,1,""))</f>
        <v/>
      </c>
      <c r="AJ18" s="888" t="str">
        <f>IF(SUM(X17:AI18)=0, "", IF(SUM(X17:AI17)=1, LOOKUP(1, X17:AI17, $X$2:$AI$2), LOOKUP(1, X18:AI18, $X$2:$AI$2)))</f>
        <v/>
      </c>
      <c r="AK18" s="40"/>
      <c r="AL18" s="40"/>
      <c r="AM18" s="40"/>
      <c r="AN18" s="40"/>
      <c r="AO18" s="40"/>
      <c r="AP18" s="40"/>
      <c r="AQ18" s="40"/>
      <c r="AR18" s="40"/>
      <c r="AS18" s="40"/>
      <c r="AT18" s="40"/>
      <c r="AU18" s="40"/>
      <c r="AV18" s="40"/>
      <c r="AW18" s="40"/>
      <c r="AX18" s="40"/>
    </row>
    <row r="19" ht="13.5" customHeight="1">
      <c r="A19" s="410">
        <f>A17+1</f>
        <v>9</v>
      </c>
      <c r="B19" s="876" t="str">
        <f>IF(IGRF!B22="","",IGRF!B22)</f>
        <v>3*</v>
      </c>
      <c r="C19" s="657" t="str">
        <f>IF(IGRF!C22="","",IGRF!C22)</f>
        <v>Triple Shock Latte</v>
      </c>
      <c r="D19" s="5" t="s">
        <v>445</v>
      </c>
      <c r="E19" s="5">
        <f>IF($B19="","",COUNTIF(Penalties!$B20:$J20,E$2))</f>
        <v>0</v>
      </c>
      <c r="F19" s="5">
        <f>IF($B19="","",COUNTIF(Penalties!$B20:$J20,F$2))</f>
        <v>0</v>
      </c>
      <c r="G19" s="5">
        <f>IF($B19="","",COUNTIF(Penalties!$B20:$J20,G$2))</f>
        <v>0</v>
      </c>
      <c r="H19" s="5">
        <f>IF($B19="","",COUNTIF(Penalties!$B20:$J20,H$2))</f>
        <v>0</v>
      </c>
      <c r="I19" s="5">
        <f>IF($B19="","",COUNTIF(Penalties!$B20:$J20,I$2))</f>
        <v>0</v>
      </c>
      <c r="J19" s="5">
        <f>IF($B19="","",COUNTIF(Penalties!$B20:$J20,J$2))</f>
        <v>0</v>
      </c>
      <c r="K19" s="5">
        <f>IF($B19="","",COUNTIF(Penalties!$B20:$J20,K$2))</f>
        <v>0</v>
      </c>
      <c r="L19" s="5">
        <f>IF($B19="","",COUNTIF(Penalties!$B20:$J20,L$2))</f>
        <v>0</v>
      </c>
      <c r="M19" s="5">
        <f>IF($B19="","",COUNTIF(Penalties!$B20:$J20,M$2))</f>
        <v>0</v>
      </c>
      <c r="N19" s="5">
        <f>IF($B19="","",COUNTIF(Penalties!$B20:$J20,N$2))</f>
        <v>0</v>
      </c>
      <c r="O19" s="5">
        <f>IF($B19="","",COUNTIF(Penalties!$B20:$J20,O$2))</f>
        <v>0</v>
      </c>
      <c r="P19" s="5">
        <f>IF($B19="","",COUNTIF(Penalties!$B20:$J20,P$2))</f>
        <v>0</v>
      </c>
      <c r="Q19" s="5">
        <f>IF($B19="","",COUNTIF(Penalties!$B20:$J20,Q$2))</f>
        <v>0</v>
      </c>
      <c r="R19" s="5">
        <f>IF($B19="","",COUNTIF(Penalties!$B20:$J20,R$2))</f>
        <v>0</v>
      </c>
      <c r="S19" s="5"/>
      <c r="T19" s="5"/>
      <c r="U19" s="877">
        <f>IF(B19="","",SUM(E19:T19))</f>
        <v>0</v>
      </c>
      <c r="V19" s="878">
        <f>IF(B19="","",SUM(E19:T19)*0.5)</f>
        <v>0</v>
      </c>
      <c r="W19" s="877" t="str">
        <f>IF($B19="","",IF(Penalties!$K20=W$2,1,""))</f>
        <v/>
      </c>
      <c r="X19" s="877" t="str">
        <f>IF($B19="","",IF(Penalties!$K20=X$2,1,""))</f>
        <v/>
      </c>
      <c r="Y19" s="877" t="str">
        <f>IF($B19="","",IF(Penalties!$K20=Y$2,1,""))</f>
        <v/>
      </c>
      <c r="Z19" s="877" t="str">
        <f>IF($B19="","",IF(Penalties!$K20=Z$2,1,""))</f>
        <v/>
      </c>
      <c r="AA19" s="877" t="str">
        <f>IF($B19="","",IF(Penalties!$K20=AA$2,1,""))</f>
        <v/>
      </c>
      <c r="AB19" s="877" t="str">
        <f>IF($B19="","",IF(Penalties!$K20=AB$2,1,""))</f>
        <v/>
      </c>
      <c r="AC19" s="877" t="str">
        <f>IF($B19="","",IF(Penalties!$K20=AC$2,1,""))</f>
        <v/>
      </c>
      <c r="AD19" s="877" t="str">
        <f>IF($B19="","",IF(Penalties!$K20=AD$2,1,""))</f>
        <v/>
      </c>
      <c r="AE19" s="877" t="str">
        <f>IF($B19="","",IF(Penalties!$K20=AE$2,1,""))</f>
        <v/>
      </c>
      <c r="AF19" s="877" t="str">
        <f>IF($B19="","",IF(Penalties!$K20=AF$2,1,""))</f>
        <v/>
      </c>
      <c r="AG19" s="877" t="str">
        <f>IF($B19="","",IF(Penalties!$K20=AG$2,1,""))</f>
        <v/>
      </c>
      <c r="AH19" s="877" t="str">
        <f>IF($B19="","",IF(Penalties!$K20=AH$2,1,""))</f>
        <v/>
      </c>
      <c r="AI19" s="877" t="str">
        <f>IF($B19="","",IF(Penalties!$K20=AI$2,1,""))</f>
        <v/>
      </c>
      <c r="AJ19" s="879"/>
      <c r="AK19" s="40"/>
      <c r="AL19" s="40"/>
      <c r="AM19" s="40"/>
      <c r="AN19" s="40"/>
      <c r="AO19" s="40"/>
      <c r="AP19" s="40"/>
      <c r="AQ19" s="40"/>
      <c r="AR19" s="40"/>
      <c r="AS19" s="40"/>
      <c r="AT19" s="40"/>
      <c r="AU19" s="40"/>
      <c r="AV19" s="40"/>
      <c r="AW19" s="40"/>
      <c r="AX19" s="40"/>
    </row>
    <row r="20" ht="13.5" customHeight="1">
      <c r="D20" s="5" t="s">
        <v>446</v>
      </c>
      <c r="E20" s="5">
        <f>IF($B19="","",COUNTIF(Penalties!$AD20:$AL20,E$2))</f>
        <v>0</v>
      </c>
      <c r="F20" s="5">
        <f>IF($B19="","",COUNTIF(Penalties!$AD20:$AL20,F$2))</f>
        <v>0</v>
      </c>
      <c r="G20" s="5">
        <f>IF($B19="","",COUNTIF(Penalties!$AD20:$AL20,G$2))</f>
        <v>0</v>
      </c>
      <c r="H20" s="5">
        <f>IF($B19="","",COUNTIF(Penalties!$AD20:$AL20,H$2))</f>
        <v>0</v>
      </c>
      <c r="I20" s="5">
        <f>IF($B19="","",COUNTIF(Penalties!$AD20:$AL20,I$2))</f>
        <v>0</v>
      </c>
      <c r="J20" s="5">
        <f>IF($B19="","",COUNTIF(Penalties!$AD20:$AL20,J$2))</f>
        <v>0</v>
      </c>
      <c r="K20" s="5">
        <f>IF($B19="","",COUNTIF(Penalties!$AD20:$AL20,K$2))</f>
        <v>0</v>
      </c>
      <c r="L20" s="5">
        <f>IF($B19="","",COUNTIF(Penalties!$AD20:$AL20,L$2))</f>
        <v>0</v>
      </c>
      <c r="M20" s="5">
        <f>IF($B19="","",COUNTIF(Penalties!$AD20:$AL20,M$2))</f>
        <v>0</v>
      </c>
      <c r="N20" s="5">
        <f>IF($B19="","",COUNTIF(Penalties!$AD20:$AL20,N$2))</f>
        <v>0</v>
      </c>
      <c r="O20" s="5">
        <f>IF($B19="","",COUNTIF(Penalties!$AD20:$AL20,O$2))</f>
        <v>0</v>
      </c>
      <c r="P20" s="5">
        <f>IF($B19="","",COUNTIF(Penalties!$AD20:$AL20,P$2))</f>
        <v>0</v>
      </c>
      <c r="Q20" s="5">
        <f>IF($B19="","",COUNTIF(Penalties!$AD20:$AL20,Q$2))</f>
        <v>0</v>
      </c>
      <c r="R20" s="5">
        <f>IF($B19="","",COUNTIF(Penalties!$AD20:$AL20,R$2))</f>
        <v>0</v>
      </c>
      <c r="S20" s="5"/>
      <c r="T20" s="5"/>
      <c r="U20" s="877">
        <f>IF(B19="","",SUM(E20:T20))</f>
        <v>0</v>
      </c>
      <c r="V20" s="878">
        <f>IF(B19="","",SUM(E20:T20)*0.5)</f>
        <v>0</v>
      </c>
      <c r="W20" s="877" t="str">
        <f>IF($B19="","",IF(Penalties!$AM20=W$2,1,""))</f>
        <v/>
      </c>
      <c r="X20" s="877" t="str">
        <f>IF($B19="","",IF(Penalties!$AM20=X$2,1,""))</f>
        <v/>
      </c>
      <c r="Y20" s="877" t="str">
        <f>IF($B19="","",IF(Penalties!$AM20=Y$2,1,""))</f>
        <v/>
      </c>
      <c r="Z20" s="877" t="str">
        <f>IF($B19="","",IF(Penalties!$AM20=Z$2,1,""))</f>
        <v/>
      </c>
      <c r="AA20" s="877" t="str">
        <f>IF($B19="","",IF(Penalties!$AM20=AA$2,1,""))</f>
        <v/>
      </c>
      <c r="AB20" s="877" t="str">
        <f>IF($B19="","",IF(Penalties!$AM20=AB$2,1,""))</f>
        <v/>
      </c>
      <c r="AC20" s="877" t="str">
        <f>IF($B19="","",IF(Penalties!$AM20=AC$2,1,""))</f>
        <v/>
      </c>
      <c r="AD20" s="877" t="str">
        <f>IF($B19="","",IF(Penalties!$AM20=AD$2,1,""))</f>
        <v/>
      </c>
      <c r="AE20" s="877" t="str">
        <f>IF($B19="","",IF(Penalties!$AM20=AE$2,1,""))</f>
        <v/>
      </c>
      <c r="AF20" s="877" t="str">
        <f>IF($B19="","",IF(Penalties!$AM20=AF$2,1,""))</f>
        <v/>
      </c>
      <c r="AG20" s="877" t="str">
        <f>IF($B19="","",IF(Penalties!$AM20=AG$2,1,""))</f>
        <v/>
      </c>
      <c r="AH20" s="877" t="str">
        <f>IF($B19="","",IF(Penalties!$AM20=AH$2,1,""))</f>
        <v/>
      </c>
      <c r="AI20" s="877" t="str">
        <f>IF($B19="","",IF(Penalties!$AM20=AI$2,1,""))</f>
        <v/>
      </c>
      <c r="AJ20" s="880" t="str">
        <f>IF(SUM(X19:AI20)=0, "", IF(SUM(X19:AI19)=1, LOOKUP(1, X19:AI19, $X$2:$AI$2), LOOKUP(1, X20:AI20, $X$2:$AI$2)))</f>
        <v/>
      </c>
      <c r="AK20" s="40"/>
      <c r="AL20" s="40"/>
      <c r="AM20" s="40"/>
      <c r="AN20" s="40"/>
      <c r="AO20" s="40"/>
      <c r="AP20" s="40"/>
      <c r="AQ20" s="40"/>
      <c r="AR20" s="40"/>
      <c r="AS20" s="40"/>
      <c r="AT20" s="40"/>
      <c r="AU20" s="40"/>
      <c r="AV20" s="40"/>
      <c r="AW20" s="40"/>
      <c r="AX20" s="40"/>
    </row>
    <row r="21" ht="13.5" customHeight="1">
      <c r="A21" s="881">
        <f>A19+1</f>
        <v>10</v>
      </c>
      <c r="B21" s="882" t="str">
        <f>IF(IGRF!B23="","",IGRF!B23)</f>
        <v>34</v>
      </c>
      <c r="C21" s="883" t="str">
        <f>IF(IGRF!C23="","",IGRF!C23)</f>
        <v>Pretty Rackless</v>
      </c>
      <c r="D21" s="864" t="s">
        <v>445</v>
      </c>
      <c r="E21" s="864">
        <f>IF($B21="","",COUNTIF(Penalties!$B22:$J22,E$2))</f>
        <v>0</v>
      </c>
      <c r="F21" s="864">
        <f>IF($B21="","",COUNTIF(Penalties!$B22:$J22,F$2))</f>
        <v>0</v>
      </c>
      <c r="G21" s="864">
        <f>IF($B21="","",COUNTIF(Penalties!$B22:$J22,G$2))</f>
        <v>0</v>
      </c>
      <c r="H21" s="864">
        <f>IF($B21="","",COUNTIF(Penalties!$B22:$J22,H$2))</f>
        <v>0</v>
      </c>
      <c r="I21" s="864">
        <f>IF($B21="","",COUNTIF(Penalties!$B22:$J22,I$2))</f>
        <v>0</v>
      </c>
      <c r="J21" s="864">
        <f>IF($B21="","",COUNTIF(Penalties!$B22:$J22,J$2))</f>
        <v>0</v>
      </c>
      <c r="K21" s="864">
        <f>IF($B21="","",COUNTIF(Penalties!$B22:$J22,K$2))</f>
        <v>0</v>
      </c>
      <c r="L21" s="864">
        <f>IF($B21="","",COUNTIF(Penalties!$B22:$J22,L$2))</f>
        <v>0</v>
      </c>
      <c r="M21" s="864">
        <f>IF($B21="","",COUNTIF(Penalties!$B22:$J22,M$2))</f>
        <v>1</v>
      </c>
      <c r="N21" s="864">
        <f>IF($B21="","",COUNTIF(Penalties!$B22:$J22,N$2))</f>
        <v>0</v>
      </c>
      <c r="O21" s="864">
        <f>IF($B21="","",COUNTIF(Penalties!$B22:$J22,O$2))</f>
        <v>0</v>
      </c>
      <c r="P21" s="864">
        <f>IF($B21="","",COUNTIF(Penalties!$B22:$J22,P$2))</f>
        <v>0</v>
      </c>
      <c r="Q21" s="864">
        <f>IF($B21="","",COUNTIF(Penalties!$B22:$J22,Q$2))</f>
        <v>0</v>
      </c>
      <c r="R21" s="864">
        <f>IF($B21="","",COUNTIF(Penalties!$B22:$J22,R$2))</f>
        <v>0</v>
      </c>
      <c r="S21" s="864"/>
      <c r="T21" s="864"/>
      <c r="U21" s="884">
        <f>IF(B21="","",SUM(E21:T21))</f>
        <v>1</v>
      </c>
      <c r="V21" s="885">
        <f>IF(B21="","",SUM(E21:T21)*0.5)</f>
        <v>0.5</v>
      </c>
      <c r="W21" s="886" t="str">
        <f>IF($B21="","",IF(Penalties!$K22=W$2,1,""))</f>
        <v/>
      </c>
      <c r="X21" s="886" t="str">
        <f>IF($B21="","",IF(Penalties!$K22=X$2,1,""))</f>
        <v/>
      </c>
      <c r="Y21" s="886" t="str">
        <f>IF($B21="","",IF(Penalties!$K22=Y$2,1,""))</f>
        <v/>
      </c>
      <c r="Z21" s="886" t="str">
        <f>IF($B21="","",IF(Penalties!$K22=Z$2,1,""))</f>
        <v/>
      </c>
      <c r="AA21" s="886" t="str">
        <f>IF($B21="","",IF(Penalties!$K22=AA$2,1,""))</f>
        <v/>
      </c>
      <c r="AB21" s="886" t="str">
        <f>IF($B21="","",IF(Penalties!$K22=AB$2,1,""))</f>
        <v/>
      </c>
      <c r="AC21" s="886" t="str">
        <f>IF($B21="","",IF(Penalties!$K22=AC$2,1,""))</f>
        <v/>
      </c>
      <c r="AD21" s="886" t="str">
        <f>IF($B21="","",IF(Penalties!$K22=AD$2,1,""))</f>
        <v/>
      </c>
      <c r="AE21" s="886" t="str">
        <f>IF($B21="","",IF(Penalties!$K22=AE$2,1,""))</f>
        <v/>
      </c>
      <c r="AF21" s="886" t="str">
        <f>IF($B21="","",IF(Penalties!$K22=AF$2,1,""))</f>
        <v/>
      </c>
      <c r="AG21" s="886" t="str">
        <f>IF($B21="","",IF(Penalties!$K22=AG$2,1,""))</f>
        <v/>
      </c>
      <c r="AH21" s="886" t="str">
        <f>IF($B21="","",IF(Penalties!$K22=AH$2,1,""))</f>
        <v/>
      </c>
      <c r="AI21" s="886" t="str">
        <f>IF($B21="","",IF(Penalties!$K22=AI$2,1,""))</f>
        <v/>
      </c>
      <c r="AJ21" s="887"/>
      <c r="AK21" s="40"/>
      <c r="AL21" s="40"/>
      <c r="AM21" s="40"/>
      <c r="AN21" s="40"/>
      <c r="AO21" s="40"/>
      <c r="AP21" s="40"/>
      <c r="AQ21" s="40"/>
      <c r="AR21" s="40"/>
      <c r="AS21" s="40"/>
      <c r="AT21" s="40"/>
      <c r="AU21" s="40"/>
      <c r="AV21" s="40"/>
      <c r="AW21" s="40"/>
      <c r="AX21" s="40"/>
    </row>
    <row r="22" ht="13.5" customHeight="1">
      <c r="A22" s="669"/>
      <c r="B22" s="669"/>
      <c r="C22" s="669"/>
      <c r="D22" s="864" t="s">
        <v>446</v>
      </c>
      <c r="E22" s="864">
        <f>IF($B21="","",COUNTIF(Penalties!$AD22:$AL22,E$2))</f>
        <v>0</v>
      </c>
      <c r="F22" s="864">
        <f>IF($B21="","",COUNTIF(Penalties!$AD22:$AL22,F$2))</f>
        <v>0</v>
      </c>
      <c r="G22" s="864">
        <f>IF($B21="","",COUNTIF(Penalties!$AD22:$AL22,G$2))</f>
        <v>0</v>
      </c>
      <c r="H22" s="864">
        <f>IF($B21="","",COUNTIF(Penalties!$AD22:$AL22,H$2))</f>
        <v>1</v>
      </c>
      <c r="I22" s="864">
        <f>IF($B21="","",COUNTIF(Penalties!$AD22:$AL22,I$2))</f>
        <v>0</v>
      </c>
      <c r="J22" s="864">
        <f>IF($B21="","",COUNTIF(Penalties!$AD22:$AL22,J$2))</f>
        <v>0</v>
      </c>
      <c r="K22" s="864">
        <f>IF($B21="","",COUNTIF(Penalties!$AD22:$AL22,K$2))</f>
        <v>0</v>
      </c>
      <c r="L22" s="864">
        <f>IF($B21="","",COUNTIF(Penalties!$AD22:$AL22,L$2))</f>
        <v>0</v>
      </c>
      <c r="M22" s="864">
        <f>IF($B21="","",COUNTIF(Penalties!$AD22:$AL22,M$2))</f>
        <v>0</v>
      </c>
      <c r="N22" s="864">
        <f>IF($B21="","",COUNTIF(Penalties!$AD22:$AL22,N$2))</f>
        <v>1</v>
      </c>
      <c r="O22" s="864">
        <f>IF($B21="","",COUNTIF(Penalties!$AD22:$AL22,O$2))</f>
        <v>2</v>
      </c>
      <c r="P22" s="864">
        <f>IF($B21="","",COUNTIF(Penalties!$AD22:$AL22,P$2))</f>
        <v>0</v>
      </c>
      <c r="Q22" s="864">
        <f>IF($B21="","",COUNTIF(Penalties!$AD22:$AL22,Q$2))</f>
        <v>0</v>
      </c>
      <c r="R22" s="864">
        <f>IF($B21="","",COUNTIF(Penalties!$AD22:$AL22,R$2))</f>
        <v>0</v>
      </c>
      <c r="S22" s="864"/>
      <c r="T22" s="864"/>
      <c r="U22" s="884">
        <f>IF(B21="","",SUM(E22:T22))</f>
        <v>4</v>
      </c>
      <c r="V22" s="885">
        <f>IF(B21="","",SUM(E22:T22)*0.5)</f>
        <v>2</v>
      </c>
      <c r="W22" s="886" t="str">
        <f>IF($B21="","",IF(Penalties!$AM22=W$2,1,""))</f>
        <v/>
      </c>
      <c r="X22" s="886" t="str">
        <f>IF($B21="","",IF(Penalties!$AM22=X$2,1,""))</f>
        <v/>
      </c>
      <c r="Y22" s="886" t="str">
        <f>IF($B21="","",IF(Penalties!$AM22=Y$2,1,""))</f>
        <v/>
      </c>
      <c r="Z22" s="886" t="str">
        <f>IF($B21="","",IF(Penalties!$AM22=Z$2,1,""))</f>
        <v/>
      </c>
      <c r="AA22" s="886" t="str">
        <f>IF($B21="","",IF(Penalties!$AM22=AA$2,1,""))</f>
        <v/>
      </c>
      <c r="AB22" s="886" t="str">
        <f>IF($B21="","",IF(Penalties!$AM22=AB$2,1,""))</f>
        <v/>
      </c>
      <c r="AC22" s="886" t="str">
        <f>IF($B21="","",IF(Penalties!$AM22=AC$2,1,""))</f>
        <v/>
      </c>
      <c r="AD22" s="886" t="str">
        <f>IF($B21="","",IF(Penalties!$AM22=AD$2,1,""))</f>
        <v/>
      </c>
      <c r="AE22" s="886" t="str">
        <f>IF($B21="","",IF(Penalties!$AM22=AE$2,1,""))</f>
        <v/>
      </c>
      <c r="AF22" s="886" t="str">
        <f>IF($B21="","",IF(Penalties!$AM22=AF$2,1,""))</f>
        <v/>
      </c>
      <c r="AG22" s="886" t="str">
        <f>IF($B21="","",IF(Penalties!$AM22=AG$2,1,""))</f>
        <v/>
      </c>
      <c r="AH22" s="886" t="str">
        <f>IF($B21="","",IF(Penalties!$AM22=AH$2,1,""))</f>
        <v/>
      </c>
      <c r="AI22" s="886" t="str">
        <f>IF($B21="","",IF(Penalties!$AM22=AI$2,1,""))</f>
        <v/>
      </c>
      <c r="AJ22" s="888" t="str">
        <f>IF(SUM(X21:AI22)=0, "", IF(SUM(X21:AI21)=1, LOOKUP(1, X21:AI21, $X$2:$AI$2), LOOKUP(1, X22:AI22, $X$2:$AI$2)))</f>
        <v/>
      </c>
      <c r="AK22" s="40"/>
      <c r="AL22" s="40"/>
      <c r="AM22" s="40"/>
      <c r="AN22" s="40"/>
      <c r="AO22" s="40"/>
      <c r="AP22" s="40"/>
      <c r="AQ22" s="40"/>
      <c r="AR22" s="40"/>
      <c r="AS22" s="40"/>
      <c r="AT22" s="40"/>
      <c r="AU22" s="40"/>
      <c r="AV22" s="40"/>
      <c r="AW22" s="40"/>
      <c r="AX22" s="40"/>
    </row>
    <row r="23" ht="13.5" customHeight="1">
      <c r="A23" s="410">
        <f>A21+1</f>
        <v>11</v>
      </c>
      <c r="B23" s="876" t="str">
        <f>IF(IGRF!B24="","",IGRF!B24)</f>
        <v>511*</v>
      </c>
      <c r="C23" s="657" t="str">
        <f>IF(IGRF!C24="","",IGRF!C24)</f>
        <v>Wheelie Nelson</v>
      </c>
      <c r="D23" s="5" t="s">
        <v>445</v>
      </c>
      <c r="E23" s="5">
        <f>IF($B23="","",COUNTIF(Penalties!$B24:$J24,E$2))</f>
        <v>0</v>
      </c>
      <c r="F23" s="5">
        <f>IF($B23="","",COUNTIF(Penalties!$B24:$J24,F$2))</f>
        <v>0</v>
      </c>
      <c r="G23" s="5">
        <f>IF($B23="","",COUNTIF(Penalties!$B24:$J24,G$2))</f>
        <v>0</v>
      </c>
      <c r="H23" s="5">
        <f>IF($B23="","",COUNTIF(Penalties!$B24:$J24,H$2))</f>
        <v>0</v>
      </c>
      <c r="I23" s="5">
        <f>IF($B23="","",COUNTIF(Penalties!$B24:$J24,I$2))</f>
        <v>0</v>
      </c>
      <c r="J23" s="5">
        <f>IF($B23="","",COUNTIF(Penalties!$B24:$J24,J$2))</f>
        <v>0</v>
      </c>
      <c r="K23" s="5">
        <f>IF($B23="","",COUNTIF(Penalties!$B24:$J24,K$2))</f>
        <v>0</v>
      </c>
      <c r="L23" s="5">
        <f>IF($B23="","",COUNTIF(Penalties!$B24:$J24,L$2))</f>
        <v>0</v>
      </c>
      <c r="M23" s="5">
        <f>IF($B23="","",COUNTIF(Penalties!$B24:$J24,M$2))</f>
        <v>0</v>
      </c>
      <c r="N23" s="5">
        <f>IF($B23="","",COUNTIF(Penalties!$B24:$J24,N$2))</f>
        <v>0</v>
      </c>
      <c r="O23" s="5">
        <f>IF($B23="","",COUNTIF(Penalties!$B24:$J24,O$2))</f>
        <v>0</v>
      </c>
      <c r="P23" s="5">
        <f>IF($B23="","",COUNTIF(Penalties!$B24:$J24,P$2))</f>
        <v>0</v>
      </c>
      <c r="Q23" s="5">
        <f>IF($B23="","",COUNTIF(Penalties!$B24:$J24,Q$2))</f>
        <v>0</v>
      </c>
      <c r="R23" s="5">
        <f>IF($B23="","",COUNTIF(Penalties!$B24:$J24,R$2))</f>
        <v>0</v>
      </c>
      <c r="S23" s="5"/>
      <c r="T23" s="5"/>
      <c r="U23" s="877">
        <f>IF(B23="","",SUM(E23:T23))</f>
        <v>0</v>
      </c>
      <c r="V23" s="878">
        <f>IF(B23="","",SUM(E23:T23)*0.5)</f>
        <v>0</v>
      </c>
      <c r="W23" s="877" t="str">
        <f>IF($B23="","",IF(Penalties!$K24=W$2,1,""))</f>
        <v/>
      </c>
      <c r="X23" s="877" t="str">
        <f>IF($B23="","",IF(Penalties!$K24=X$2,1,""))</f>
        <v/>
      </c>
      <c r="Y23" s="877" t="str">
        <f>IF($B23="","",IF(Penalties!$K24=Y$2,1,""))</f>
        <v/>
      </c>
      <c r="Z23" s="877" t="str">
        <f>IF($B23="","",IF(Penalties!$K24=Z$2,1,""))</f>
        <v/>
      </c>
      <c r="AA23" s="877" t="str">
        <f>IF($B23="","",IF(Penalties!$K24=AA$2,1,""))</f>
        <v/>
      </c>
      <c r="AB23" s="877" t="str">
        <f>IF($B23="","",IF(Penalties!$K24=AB$2,1,""))</f>
        <v/>
      </c>
      <c r="AC23" s="877" t="str">
        <f>IF($B23="","",IF(Penalties!$K24=AC$2,1,""))</f>
        <v/>
      </c>
      <c r="AD23" s="877" t="str">
        <f>IF($B23="","",IF(Penalties!$K24=AD$2,1,""))</f>
        <v/>
      </c>
      <c r="AE23" s="877" t="str">
        <f>IF($B23="","",IF(Penalties!$K24=AE$2,1,""))</f>
        <v/>
      </c>
      <c r="AF23" s="877" t="str">
        <f>IF($B23="","",IF(Penalties!$K24=AF$2,1,""))</f>
        <v/>
      </c>
      <c r="AG23" s="877" t="str">
        <f>IF($B23="","",IF(Penalties!$K24=AG$2,1,""))</f>
        <v/>
      </c>
      <c r="AH23" s="877" t="str">
        <f>IF($B23="","",IF(Penalties!$K24=AH$2,1,""))</f>
        <v/>
      </c>
      <c r="AI23" s="877" t="str">
        <f>IF($B23="","",IF(Penalties!$K24=AI$2,1,""))</f>
        <v/>
      </c>
      <c r="AJ23" s="879"/>
      <c r="AK23" s="40"/>
      <c r="AL23" s="40"/>
      <c r="AM23" s="40"/>
      <c r="AN23" s="40"/>
      <c r="AO23" s="40"/>
      <c r="AP23" s="40"/>
      <c r="AQ23" s="40"/>
      <c r="AR23" s="40"/>
      <c r="AS23" s="40"/>
      <c r="AT23" s="40"/>
      <c r="AU23" s="40"/>
      <c r="AV23" s="40"/>
      <c r="AW23" s="40"/>
      <c r="AX23" s="40"/>
    </row>
    <row r="24" ht="13.5" customHeight="1">
      <c r="D24" s="5" t="s">
        <v>446</v>
      </c>
      <c r="E24" s="5">
        <f>IF($B23="","",COUNTIF(Penalties!$AD24:$AL24,E$2))</f>
        <v>0</v>
      </c>
      <c r="F24" s="5">
        <f>IF($B23="","",COUNTIF(Penalties!$AD24:$AL24,F$2))</f>
        <v>0</v>
      </c>
      <c r="G24" s="5">
        <f>IF($B23="","",COUNTIF(Penalties!$AD24:$AL24,G$2))</f>
        <v>0</v>
      </c>
      <c r="H24" s="5">
        <f>IF($B23="","",COUNTIF(Penalties!$AD24:$AL24,H$2))</f>
        <v>0</v>
      </c>
      <c r="I24" s="5">
        <f>IF($B23="","",COUNTIF(Penalties!$AD24:$AL24,I$2))</f>
        <v>0</v>
      </c>
      <c r="J24" s="5">
        <f>IF($B23="","",COUNTIF(Penalties!$AD24:$AL24,J$2))</f>
        <v>0</v>
      </c>
      <c r="K24" s="5">
        <f>IF($B23="","",COUNTIF(Penalties!$AD24:$AL24,K$2))</f>
        <v>0</v>
      </c>
      <c r="L24" s="5">
        <f>IF($B23="","",COUNTIF(Penalties!$AD24:$AL24,L$2))</f>
        <v>0</v>
      </c>
      <c r="M24" s="5">
        <f>IF($B23="","",COUNTIF(Penalties!$AD24:$AL24,M$2))</f>
        <v>0</v>
      </c>
      <c r="N24" s="5">
        <f>IF($B23="","",COUNTIF(Penalties!$AD24:$AL24,N$2))</f>
        <v>0</v>
      </c>
      <c r="O24" s="5">
        <f>IF($B23="","",COUNTIF(Penalties!$AD24:$AL24,O$2))</f>
        <v>0</v>
      </c>
      <c r="P24" s="5">
        <f>IF($B23="","",COUNTIF(Penalties!$AD24:$AL24,P$2))</f>
        <v>0</v>
      </c>
      <c r="Q24" s="5">
        <f>IF($B23="","",COUNTIF(Penalties!$AD24:$AL24,Q$2))</f>
        <v>0</v>
      </c>
      <c r="R24" s="5">
        <f>IF($B23="","",COUNTIF(Penalties!$AD24:$AL24,R$2))</f>
        <v>0</v>
      </c>
      <c r="S24" s="5"/>
      <c r="T24" s="5"/>
      <c r="U24" s="877">
        <f>IF(B23="","",SUM(E24:T24))</f>
        <v>0</v>
      </c>
      <c r="V24" s="878">
        <f>IF(B23="","",SUM(E24:T24)*0.5)</f>
        <v>0</v>
      </c>
      <c r="W24" s="877" t="str">
        <f>IF($B23="","",IF(Penalties!$AM24=W$2,1,""))</f>
        <v/>
      </c>
      <c r="X24" s="877" t="str">
        <f>IF($B23="","",IF(Penalties!$AM24=X$2,1,""))</f>
        <v/>
      </c>
      <c r="Y24" s="877" t="str">
        <f>IF($B23="","",IF(Penalties!$AM24=Y$2,1,""))</f>
        <v/>
      </c>
      <c r="Z24" s="877" t="str">
        <f>IF($B23="","",IF(Penalties!$AM24=Z$2,1,""))</f>
        <v/>
      </c>
      <c r="AA24" s="877" t="str">
        <f>IF($B23="","",IF(Penalties!$AM24=AA$2,1,""))</f>
        <v/>
      </c>
      <c r="AB24" s="877" t="str">
        <f>IF($B23="","",IF(Penalties!$AM24=AB$2,1,""))</f>
        <v/>
      </c>
      <c r="AC24" s="877" t="str">
        <f>IF($B23="","",IF(Penalties!$AM24=AC$2,1,""))</f>
        <v/>
      </c>
      <c r="AD24" s="877" t="str">
        <f>IF($B23="","",IF(Penalties!$AM24=AD$2,1,""))</f>
        <v/>
      </c>
      <c r="AE24" s="877" t="str">
        <f>IF($B23="","",IF(Penalties!$AM24=AE$2,1,""))</f>
        <v/>
      </c>
      <c r="AF24" s="877" t="str">
        <f>IF($B23="","",IF(Penalties!$AM24=AF$2,1,""))</f>
        <v/>
      </c>
      <c r="AG24" s="877" t="str">
        <f>IF($B23="","",IF(Penalties!$AM24=AG$2,1,""))</f>
        <v/>
      </c>
      <c r="AH24" s="877" t="str">
        <f>IF($B23="","",IF(Penalties!$AM24=AH$2,1,""))</f>
        <v/>
      </c>
      <c r="AI24" s="877" t="str">
        <f>IF($B23="","",IF(Penalties!$AM24=AI$2,1,""))</f>
        <v/>
      </c>
      <c r="AJ24" s="880" t="str">
        <f>IF(SUM(X23:AI24)=0, "", IF(SUM(X23:AI23)=1, LOOKUP(1, X23:AI23, $X$2:$AI$2), LOOKUP(1, X24:AI24, $X$2:$AI$2)))</f>
        <v/>
      </c>
      <c r="AK24" s="40"/>
      <c r="AL24" s="40"/>
      <c r="AM24" s="40"/>
      <c r="AN24" s="40"/>
      <c r="AO24" s="40"/>
      <c r="AP24" s="40"/>
      <c r="AQ24" s="40"/>
      <c r="AR24" s="40"/>
      <c r="AS24" s="40"/>
      <c r="AT24" s="40"/>
      <c r="AU24" s="40"/>
      <c r="AV24" s="40"/>
      <c r="AW24" s="40"/>
      <c r="AX24" s="40"/>
    </row>
    <row r="25" ht="13.5" customHeight="1">
      <c r="A25" s="881">
        <f>A23+1</f>
        <v>12</v>
      </c>
      <c r="B25" s="882" t="str">
        <f>IF(IGRF!B25="","",IGRF!B25)</f>
        <v>616</v>
      </c>
      <c r="C25" s="883" t="str">
        <f>IF(IGRF!C25="","",IGRF!C25)</f>
        <v>Bizzquick</v>
      </c>
      <c r="D25" s="864" t="s">
        <v>445</v>
      </c>
      <c r="E25" s="864">
        <f>IF($B25="","",COUNTIF(Penalties!$B26:$J26,E$2))</f>
        <v>0</v>
      </c>
      <c r="F25" s="864">
        <f>IF($B25="","",COUNTIF(Penalties!$B26:$J26,F$2))</f>
        <v>0</v>
      </c>
      <c r="G25" s="864">
        <f>IF($B25="","",COUNTIF(Penalties!$B26:$J26,G$2))</f>
        <v>0</v>
      </c>
      <c r="H25" s="864">
        <f>IF($B25="","",COUNTIF(Penalties!$B26:$J26,H$2))</f>
        <v>0</v>
      </c>
      <c r="I25" s="864">
        <f>IF($B25="","",COUNTIF(Penalties!$B26:$J26,I$2))</f>
        <v>0</v>
      </c>
      <c r="J25" s="864">
        <f>IF($B25="","",COUNTIF(Penalties!$B26:$J26,J$2))</f>
        <v>0</v>
      </c>
      <c r="K25" s="864">
        <f>IF($B25="","",COUNTIF(Penalties!$B26:$J26,K$2))</f>
        <v>0</v>
      </c>
      <c r="L25" s="864">
        <f>IF($B25="","",COUNTIF(Penalties!$B26:$J26,L$2))</f>
        <v>0</v>
      </c>
      <c r="M25" s="864">
        <f>IF($B25="","",COUNTIF(Penalties!$B26:$J26,M$2))</f>
        <v>0</v>
      </c>
      <c r="N25" s="864">
        <f>IF($B25="","",COUNTIF(Penalties!$B26:$J26,N$2))</f>
        <v>0</v>
      </c>
      <c r="O25" s="864">
        <f>IF($B25="","",COUNTIF(Penalties!$B26:$J26,O$2))</f>
        <v>0</v>
      </c>
      <c r="P25" s="864">
        <f>IF($B25="","",COUNTIF(Penalties!$B26:$J26,P$2))</f>
        <v>0</v>
      </c>
      <c r="Q25" s="864">
        <f>IF($B25="","",COUNTIF(Penalties!$B26:$J26,Q$2))</f>
        <v>0</v>
      </c>
      <c r="R25" s="864">
        <f>IF($B25="","",COUNTIF(Penalties!$B26:$J26,R$2))</f>
        <v>0</v>
      </c>
      <c r="S25" s="864"/>
      <c r="T25" s="864"/>
      <c r="U25" s="884">
        <f>IF(B25="","",SUM(E25:T25))</f>
        <v>0</v>
      </c>
      <c r="V25" s="885">
        <f>IF(B25="","",SUM(E25:T25)*0.5)</f>
        <v>0</v>
      </c>
      <c r="W25" s="886" t="str">
        <f>IF($B25="","",IF(Penalties!$K26=W$2,1,""))</f>
        <v/>
      </c>
      <c r="X25" s="886" t="str">
        <f>IF($B25="","",IF(Penalties!$K26=X$2,1,""))</f>
        <v/>
      </c>
      <c r="Y25" s="886" t="str">
        <f>IF($B25="","",IF(Penalties!$K26=Y$2,1,""))</f>
        <v/>
      </c>
      <c r="Z25" s="886" t="str">
        <f>IF($B25="","",IF(Penalties!$K26=Z$2,1,""))</f>
        <v/>
      </c>
      <c r="AA25" s="886" t="str">
        <f>IF($B25="","",IF(Penalties!$K26=AA$2,1,""))</f>
        <v/>
      </c>
      <c r="AB25" s="886" t="str">
        <f>IF($B25="","",IF(Penalties!$K26=AB$2,1,""))</f>
        <v/>
      </c>
      <c r="AC25" s="886" t="str">
        <f>IF($B25="","",IF(Penalties!$K26=AC$2,1,""))</f>
        <v/>
      </c>
      <c r="AD25" s="886" t="str">
        <f>IF($B25="","",IF(Penalties!$K26=AD$2,1,""))</f>
        <v/>
      </c>
      <c r="AE25" s="886" t="str">
        <f>IF($B25="","",IF(Penalties!$K26=AE$2,1,""))</f>
        <v/>
      </c>
      <c r="AF25" s="886" t="str">
        <f>IF($B25="","",IF(Penalties!$K26=AF$2,1,""))</f>
        <v/>
      </c>
      <c r="AG25" s="886" t="str">
        <f>IF($B25="","",IF(Penalties!$K26=AG$2,1,""))</f>
        <v/>
      </c>
      <c r="AH25" s="886" t="str">
        <f>IF($B25="","",IF(Penalties!$K26=AH$2,1,""))</f>
        <v/>
      </c>
      <c r="AI25" s="886" t="str">
        <f>IF($B25="","",IF(Penalties!$K26=AI$2,1,""))</f>
        <v/>
      </c>
      <c r="AJ25" s="887"/>
      <c r="AK25" s="40"/>
      <c r="AL25" s="40"/>
      <c r="AM25" s="40"/>
      <c r="AN25" s="40"/>
      <c r="AO25" s="40"/>
      <c r="AP25" s="40"/>
      <c r="AQ25" s="40"/>
      <c r="AR25" s="40"/>
      <c r="AS25" s="40"/>
      <c r="AT25" s="40"/>
      <c r="AU25" s="40"/>
      <c r="AV25" s="40"/>
      <c r="AW25" s="40"/>
      <c r="AX25" s="40"/>
    </row>
    <row r="26" ht="13.5" customHeight="1">
      <c r="A26" s="669"/>
      <c r="B26" s="669"/>
      <c r="C26" s="669"/>
      <c r="D26" s="864" t="s">
        <v>446</v>
      </c>
      <c r="E26" s="864">
        <f>IF($B25="","",COUNTIF(Penalties!$AD26:$AL26,E$2))</f>
        <v>0</v>
      </c>
      <c r="F26" s="864">
        <f>IF($B25="","",COUNTIF(Penalties!$AD26:$AL26,F$2))</f>
        <v>0</v>
      </c>
      <c r="G26" s="864">
        <f>IF($B25="","",COUNTIF(Penalties!$AD26:$AL26,G$2))</f>
        <v>0</v>
      </c>
      <c r="H26" s="864">
        <f>IF($B25="","",COUNTIF(Penalties!$AD26:$AL26,H$2))</f>
        <v>0</v>
      </c>
      <c r="I26" s="864">
        <f>IF($B25="","",COUNTIF(Penalties!$AD26:$AL26,I$2))</f>
        <v>0</v>
      </c>
      <c r="J26" s="864">
        <f>IF($B25="","",COUNTIF(Penalties!$AD26:$AL26,J$2))</f>
        <v>0</v>
      </c>
      <c r="K26" s="864">
        <f>IF($B25="","",COUNTIF(Penalties!$AD26:$AL26,K$2))</f>
        <v>0</v>
      </c>
      <c r="L26" s="864">
        <f>IF($B25="","",COUNTIF(Penalties!$AD26:$AL26,L$2))</f>
        <v>0</v>
      </c>
      <c r="M26" s="864">
        <f>IF($B25="","",COUNTIF(Penalties!$AD26:$AL26,M$2))</f>
        <v>0</v>
      </c>
      <c r="N26" s="864">
        <f>IF($B25="","",COUNTIF(Penalties!$AD26:$AL26,N$2))</f>
        <v>0</v>
      </c>
      <c r="O26" s="864">
        <f>IF($B25="","",COUNTIF(Penalties!$AD26:$AL26,O$2))</f>
        <v>0</v>
      </c>
      <c r="P26" s="864">
        <f>IF($B25="","",COUNTIF(Penalties!$AD26:$AL26,P$2))</f>
        <v>0</v>
      </c>
      <c r="Q26" s="864">
        <f>IF($B25="","",COUNTIF(Penalties!$AD26:$AL26,Q$2))</f>
        <v>0</v>
      </c>
      <c r="R26" s="864">
        <f>IF($B25="","",COUNTIF(Penalties!$AD26:$AL26,R$2))</f>
        <v>0</v>
      </c>
      <c r="S26" s="864"/>
      <c r="T26" s="864"/>
      <c r="U26" s="884">
        <f>IF(B25="","",SUM(E26:T26))</f>
        <v>0</v>
      </c>
      <c r="V26" s="885">
        <f>IF(B25="","",SUM(E26:T26)*0.5)</f>
        <v>0</v>
      </c>
      <c r="W26" s="886" t="str">
        <f>IF($B25="","",IF(Penalties!$AM26=W$2,1,""))</f>
        <v/>
      </c>
      <c r="X26" s="886" t="str">
        <f>IF($B25="","",IF(Penalties!$AM26=X$2,1,""))</f>
        <v/>
      </c>
      <c r="Y26" s="886" t="str">
        <f>IF($B25="","",IF(Penalties!$AM26=Y$2,1,""))</f>
        <v/>
      </c>
      <c r="Z26" s="886" t="str">
        <f>IF($B25="","",IF(Penalties!$AM26=Z$2,1,""))</f>
        <v/>
      </c>
      <c r="AA26" s="886" t="str">
        <f>IF($B25="","",IF(Penalties!$AM26=AA$2,1,""))</f>
        <v/>
      </c>
      <c r="AB26" s="886" t="str">
        <f>IF($B25="","",IF(Penalties!$AM26=AB$2,1,""))</f>
        <v/>
      </c>
      <c r="AC26" s="886" t="str">
        <f>IF($B25="","",IF(Penalties!$AM26=AC$2,1,""))</f>
        <v/>
      </c>
      <c r="AD26" s="886" t="str">
        <f>IF($B25="","",IF(Penalties!$AM26=AD$2,1,""))</f>
        <v/>
      </c>
      <c r="AE26" s="886" t="str">
        <f>IF($B25="","",IF(Penalties!$AM26=AE$2,1,""))</f>
        <v/>
      </c>
      <c r="AF26" s="886" t="str">
        <f>IF($B25="","",IF(Penalties!$AM26=AF$2,1,""))</f>
        <v/>
      </c>
      <c r="AG26" s="886" t="str">
        <f>IF($B25="","",IF(Penalties!$AM26=AG$2,1,""))</f>
        <v/>
      </c>
      <c r="AH26" s="886" t="str">
        <f>IF($B25="","",IF(Penalties!$AM26=AH$2,1,""))</f>
        <v/>
      </c>
      <c r="AI26" s="886" t="str">
        <f>IF($B25="","",IF(Penalties!$AM26=AI$2,1,""))</f>
        <v/>
      </c>
      <c r="AJ26" s="888" t="str">
        <f>IF(SUM(X25:AI26)=0, "", IF(SUM(X25:AI25)=1, LOOKUP(1, X25:AI25, $X$2:$AI$2), LOOKUP(1, X26:AI26, $X$2:$AI$2)))</f>
        <v/>
      </c>
      <c r="AK26" s="40"/>
      <c r="AL26" s="40"/>
      <c r="AM26" s="40"/>
      <c r="AN26" s="40"/>
      <c r="AO26" s="40"/>
      <c r="AP26" s="40"/>
      <c r="AQ26" s="40"/>
      <c r="AR26" s="40"/>
      <c r="AS26" s="40"/>
      <c r="AT26" s="40"/>
      <c r="AU26" s="40"/>
      <c r="AV26" s="40"/>
      <c r="AW26" s="40"/>
      <c r="AX26" s="40"/>
    </row>
    <row r="27" ht="13.5" customHeight="1">
      <c r="A27" s="410">
        <f>A25+1</f>
        <v>13</v>
      </c>
      <c r="B27" s="876" t="str">
        <f>IF(IGRF!B26="","",IGRF!B26)</f>
        <v>651</v>
      </c>
      <c r="C27" s="657" t="str">
        <f>IF(IGRF!C26="","",IGRF!C26)</f>
        <v>Chippa Tooth</v>
      </c>
      <c r="D27" s="5" t="s">
        <v>445</v>
      </c>
      <c r="E27" s="5">
        <f>IF($B27="","",COUNTIF(Penalties!$B28:$J28,E$2))</f>
        <v>0</v>
      </c>
      <c r="F27" s="5">
        <f>IF($B27="","",COUNTIF(Penalties!$B28:$J28,F$2))</f>
        <v>0</v>
      </c>
      <c r="G27" s="5">
        <f>IF($B27="","",COUNTIF(Penalties!$B28:$J28,G$2))</f>
        <v>0</v>
      </c>
      <c r="H27" s="5">
        <f>IF($B27="","",COUNTIF(Penalties!$B28:$J28,H$2))</f>
        <v>0</v>
      </c>
      <c r="I27" s="5">
        <f>IF($B27="","",COUNTIF(Penalties!$B28:$J28,I$2))</f>
        <v>0</v>
      </c>
      <c r="J27" s="5">
        <f>IF($B27="","",COUNTIF(Penalties!$B28:$J28,J$2))</f>
        <v>0</v>
      </c>
      <c r="K27" s="5">
        <f>IF($B27="","",COUNTIF(Penalties!$B28:$J28,K$2))</f>
        <v>0</v>
      </c>
      <c r="L27" s="5">
        <f>IF($B27="","",COUNTIF(Penalties!$B28:$J28,L$2))</f>
        <v>0</v>
      </c>
      <c r="M27" s="5">
        <f>IF($B27="","",COUNTIF(Penalties!$B28:$J28,M$2))</f>
        <v>0</v>
      </c>
      <c r="N27" s="5">
        <f>IF($B27="","",COUNTIF(Penalties!$B28:$J28,N$2))</f>
        <v>0</v>
      </c>
      <c r="O27" s="5">
        <f>IF($B27="","",COUNTIF(Penalties!$B28:$J28,O$2))</f>
        <v>0</v>
      </c>
      <c r="P27" s="5">
        <f>IF($B27="","",COUNTIF(Penalties!$B28:$J28,P$2))</f>
        <v>0</v>
      </c>
      <c r="Q27" s="5">
        <f>IF($B27="","",COUNTIF(Penalties!$B28:$J28,Q$2))</f>
        <v>0</v>
      </c>
      <c r="R27" s="5">
        <f>IF($B27="","",COUNTIF(Penalties!$B28:$J28,R$2))</f>
        <v>0</v>
      </c>
      <c r="S27" s="5"/>
      <c r="T27" s="5"/>
      <c r="U27" s="877">
        <f>IF(B27="","",SUM(E27:T27))</f>
        <v>0</v>
      </c>
      <c r="V27" s="878">
        <f>IF(B27="","",SUM(E27:T27)*0.5)</f>
        <v>0</v>
      </c>
      <c r="W27" s="877" t="str">
        <f>IF($B27="","",IF(Penalties!$K28=W$2,1,""))</f>
        <v/>
      </c>
      <c r="X27" s="877" t="str">
        <f>IF($B27="","",IF(Penalties!$K28=X$2,1,""))</f>
        <v/>
      </c>
      <c r="Y27" s="877" t="str">
        <f>IF($B27="","",IF(Penalties!$K28=Y$2,1,""))</f>
        <v/>
      </c>
      <c r="Z27" s="877" t="str">
        <f>IF($B27="","",IF(Penalties!$K28=Z$2,1,""))</f>
        <v/>
      </c>
      <c r="AA27" s="877" t="str">
        <f>IF($B27="","",IF(Penalties!$K28=AA$2,1,""))</f>
        <v/>
      </c>
      <c r="AB27" s="877" t="str">
        <f>IF($B27="","",IF(Penalties!$K28=AB$2,1,""))</f>
        <v/>
      </c>
      <c r="AC27" s="877" t="str">
        <f>IF($B27="","",IF(Penalties!$K28=AC$2,1,""))</f>
        <v/>
      </c>
      <c r="AD27" s="877" t="str">
        <f>IF($B27="","",IF(Penalties!$K28=AD$2,1,""))</f>
        <v/>
      </c>
      <c r="AE27" s="877" t="str">
        <f>IF($B27="","",IF(Penalties!$K28=AE$2,1,""))</f>
        <v/>
      </c>
      <c r="AF27" s="877" t="str">
        <f>IF($B27="","",IF(Penalties!$K28=AF$2,1,""))</f>
        <v/>
      </c>
      <c r="AG27" s="877" t="str">
        <f>IF($B27="","",IF(Penalties!$K28=AG$2,1,""))</f>
        <v/>
      </c>
      <c r="AH27" s="877" t="str">
        <f>IF($B27="","",IF(Penalties!$K28=AH$2,1,""))</f>
        <v/>
      </c>
      <c r="AI27" s="877" t="str">
        <f>IF($B27="","",IF(Penalties!$K28=AI$2,1,""))</f>
        <v/>
      </c>
      <c r="AJ27" s="879"/>
      <c r="AK27" s="40"/>
      <c r="AL27" s="40"/>
      <c r="AM27" s="40"/>
      <c r="AN27" s="40"/>
      <c r="AO27" s="40"/>
      <c r="AP27" s="40"/>
      <c r="AQ27" s="40"/>
      <c r="AR27" s="40"/>
      <c r="AS27" s="40"/>
      <c r="AT27" s="40"/>
      <c r="AU27" s="40"/>
      <c r="AV27" s="40"/>
      <c r="AW27" s="40"/>
      <c r="AX27" s="40"/>
    </row>
    <row r="28" ht="13.5" customHeight="1">
      <c r="D28" s="5" t="s">
        <v>446</v>
      </c>
      <c r="E28" s="5">
        <f>IF($B27="","",COUNTIF(Penalties!$AD28:$AL28,E$2))</f>
        <v>0</v>
      </c>
      <c r="F28" s="5">
        <f>IF($B27="","",COUNTIF(Penalties!$AD28:$AL28,F$2))</f>
        <v>0</v>
      </c>
      <c r="G28" s="5">
        <f>IF($B27="","",COUNTIF(Penalties!$AD28:$AL28,G$2))</f>
        <v>0</v>
      </c>
      <c r="H28" s="5">
        <f>IF($B27="","",COUNTIF(Penalties!$AD28:$AL28,H$2))</f>
        <v>0</v>
      </c>
      <c r="I28" s="5">
        <f>IF($B27="","",COUNTIF(Penalties!$AD28:$AL28,I$2))</f>
        <v>0</v>
      </c>
      <c r="J28" s="5">
        <f>IF($B27="","",COUNTIF(Penalties!$AD28:$AL28,J$2))</f>
        <v>0</v>
      </c>
      <c r="K28" s="5">
        <f>IF($B27="","",COUNTIF(Penalties!$AD28:$AL28,K$2))</f>
        <v>0</v>
      </c>
      <c r="L28" s="5">
        <f>IF($B27="","",COUNTIF(Penalties!$AD28:$AL28,L$2))</f>
        <v>0</v>
      </c>
      <c r="M28" s="5">
        <f>IF($B27="","",COUNTIF(Penalties!$AD28:$AL28,M$2))</f>
        <v>0</v>
      </c>
      <c r="N28" s="5">
        <f>IF($B27="","",COUNTIF(Penalties!$AD28:$AL28,N$2))</f>
        <v>0</v>
      </c>
      <c r="O28" s="5">
        <f>IF($B27="","",COUNTIF(Penalties!$AD28:$AL28,O$2))</f>
        <v>0</v>
      </c>
      <c r="P28" s="5">
        <f>IF($B27="","",COUNTIF(Penalties!$AD28:$AL28,P$2))</f>
        <v>0</v>
      </c>
      <c r="Q28" s="5">
        <f>IF($B27="","",COUNTIF(Penalties!$AD28:$AL28,Q$2))</f>
        <v>0</v>
      </c>
      <c r="R28" s="5">
        <f>IF($B27="","",COUNTIF(Penalties!$AD28:$AL28,R$2))</f>
        <v>0</v>
      </c>
      <c r="S28" s="5"/>
      <c r="T28" s="5"/>
      <c r="U28" s="877">
        <f>IF(B27="","",SUM(E28:T28))</f>
        <v>0</v>
      </c>
      <c r="V28" s="878">
        <f>IF(B27="","",SUM(E28:T28)*0.5)</f>
        <v>0</v>
      </c>
      <c r="W28" s="877" t="str">
        <f>IF($B27="","",IF(Penalties!$AM28=W$2,1,""))</f>
        <v/>
      </c>
      <c r="X28" s="877" t="str">
        <f>IF($B27="","",IF(Penalties!$AM28=X$2,1,""))</f>
        <v/>
      </c>
      <c r="Y28" s="877" t="str">
        <f>IF($B27="","",IF(Penalties!$AM28=Y$2,1,""))</f>
        <v/>
      </c>
      <c r="Z28" s="877" t="str">
        <f>IF($B27="","",IF(Penalties!$AM28=Z$2,1,""))</f>
        <v/>
      </c>
      <c r="AA28" s="877" t="str">
        <f>IF($B27="","",IF(Penalties!$AM28=AA$2,1,""))</f>
        <v/>
      </c>
      <c r="AB28" s="877" t="str">
        <f>IF($B27="","",IF(Penalties!$AM28=AB$2,1,""))</f>
        <v/>
      </c>
      <c r="AC28" s="877" t="str">
        <f>IF($B27="","",IF(Penalties!$AM28=AC$2,1,""))</f>
        <v/>
      </c>
      <c r="AD28" s="877" t="str">
        <f>IF($B27="","",IF(Penalties!$AM28=AD$2,1,""))</f>
        <v/>
      </c>
      <c r="AE28" s="877" t="str">
        <f>IF($B27="","",IF(Penalties!$AM28=AE$2,1,""))</f>
        <v/>
      </c>
      <c r="AF28" s="877" t="str">
        <f>IF($B27="","",IF(Penalties!$AM28=AF$2,1,""))</f>
        <v/>
      </c>
      <c r="AG28" s="877" t="str">
        <f>IF($B27="","",IF(Penalties!$AM28=AG$2,1,""))</f>
        <v/>
      </c>
      <c r="AH28" s="877" t="str">
        <f>IF($B27="","",IF(Penalties!$AM28=AH$2,1,""))</f>
        <v/>
      </c>
      <c r="AI28" s="877" t="str">
        <f>IF($B27="","",IF(Penalties!$AM28=AI$2,1,""))</f>
        <v/>
      </c>
      <c r="AJ28" s="880" t="str">
        <f>IF(SUM(X27:AI28)=0, "", IF(SUM(X27:AI27)=1, LOOKUP(1, X27:AI27, $X$2:$AI$2), LOOKUP(1, X28:AI28, $X$2:$AI$2)))</f>
        <v/>
      </c>
      <c r="AK28" s="40"/>
      <c r="AL28" s="40"/>
      <c r="AM28" s="40"/>
      <c r="AN28" s="40"/>
      <c r="AO28" s="40"/>
      <c r="AP28" s="40"/>
      <c r="AQ28" s="40"/>
      <c r="AR28" s="40"/>
      <c r="AS28" s="40"/>
      <c r="AT28" s="40"/>
      <c r="AU28" s="40"/>
      <c r="AV28" s="40"/>
      <c r="AW28" s="40"/>
      <c r="AX28" s="40"/>
    </row>
    <row r="29" ht="13.5" customHeight="1">
      <c r="A29" s="881">
        <f>A27+1</f>
        <v>14</v>
      </c>
      <c r="B29" s="882" t="str">
        <f>IF(IGRF!B27="","",IGRF!B27)</f>
        <v>69</v>
      </c>
      <c r="C29" s="883" t="str">
        <f>IF(IGRF!C27="","",IGRF!C27)</f>
        <v>Amanda Lorian</v>
      </c>
      <c r="D29" s="864" t="s">
        <v>445</v>
      </c>
      <c r="E29" s="864">
        <f>IF($B29="","",COUNTIF(Penalties!$B30:$J30,E$2))</f>
        <v>0</v>
      </c>
      <c r="F29" s="864">
        <f>IF($B29="","",COUNTIF(Penalties!$B30:$J30,F$2))</f>
        <v>0</v>
      </c>
      <c r="G29" s="864">
        <f>IF($B29="","",COUNTIF(Penalties!$B30:$J30,G$2))</f>
        <v>0</v>
      </c>
      <c r="H29" s="864">
        <f>IF($B29="","",COUNTIF(Penalties!$B30:$J30,H$2))</f>
        <v>0</v>
      </c>
      <c r="I29" s="864">
        <f>IF($B29="","",COUNTIF(Penalties!$B30:$J30,I$2))</f>
        <v>0</v>
      </c>
      <c r="J29" s="864">
        <f>IF($B29="","",COUNTIF(Penalties!$B30:$J30,J$2))</f>
        <v>1</v>
      </c>
      <c r="K29" s="864">
        <f>IF($B29="","",COUNTIF(Penalties!$B30:$J30,K$2))</f>
        <v>0</v>
      </c>
      <c r="L29" s="864">
        <f>IF($B29="","",COUNTIF(Penalties!$B30:$J30,L$2))</f>
        <v>0</v>
      </c>
      <c r="M29" s="864">
        <f>IF($B29="","",COUNTIF(Penalties!$B30:$J30,M$2))</f>
        <v>0</v>
      </c>
      <c r="N29" s="864">
        <f>IF($B29="","",COUNTIF(Penalties!$B30:$J30,N$2))</f>
        <v>0</v>
      </c>
      <c r="O29" s="864">
        <f>IF($B29="","",COUNTIF(Penalties!$B30:$J30,O$2))</f>
        <v>0</v>
      </c>
      <c r="P29" s="864">
        <f>IF($B29="","",COUNTIF(Penalties!$B30:$J30,P$2))</f>
        <v>1</v>
      </c>
      <c r="Q29" s="864">
        <f>IF($B29="","",COUNTIF(Penalties!$B30:$J30,Q$2))</f>
        <v>0</v>
      </c>
      <c r="R29" s="864">
        <f>IF($B29="","",COUNTIF(Penalties!$B30:$J30,R$2))</f>
        <v>0</v>
      </c>
      <c r="S29" s="864"/>
      <c r="T29" s="864"/>
      <c r="U29" s="884">
        <f>IF(B29="","",SUM(E29:T29))</f>
        <v>2</v>
      </c>
      <c r="V29" s="885">
        <f>IF(B29="","",SUM(E29:T29)*0.5)</f>
        <v>1</v>
      </c>
      <c r="W29" s="886" t="str">
        <f>IF($B29="","",IF(Penalties!$K30=W$2,1,""))</f>
        <v/>
      </c>
      <c r="X29" s="886" t="str">
        <f>IF($B29="","",IF(Penalties!$K30=X$2,1,""))</f>
        <v/>
      </c>
      <c r="Y29" s="886" t="str">
        <f>IF($B29="","",IF(Penalties!$K30=Y$2,1,""))</f>
        <v/>
      </c>
      <c r="Z29" s="886" t="str">
        <f>IF($B29="","",IF(Penalties!$K30=Z$2,1,""))</f>
        <v/>
      </c>
      <c r="AA29" s="886" t="str">
        <f>IF($B29="","",IF(Penalties!$K30=AA$2,1,""))</f>
        <v/>
      </c>
      <c r="AB29" s="886" t="str">
        <f>IF($B29="","",IF(Penalties!$K30=AB$2,1,""))</f>
        <v/>
      </c>
      <c r="AC29" s="886" t="str">
        <f>IF($B29="","",IF(Penalties!$K30=AC$2,1,""))</f>
        <v/>
      </c>
      <c r="AD29" s="886" t="str">
        <f>IF($B29="","",IF(Penalties!$K30=AD$2,1,""))</f>
        <v/>
      </c>
      <c r="AE29" s="886" t="str">
        <f>IF($B29="","",IF(Penalties!$K30=AE$2,1,""))</f>
        <v/>
      </c>
      <c r="AF29" s="886" t="str">
        <f>IF($B29="","",IF(Penalties!$K30=AF$2,1,""))</f>
        <v/>
      </c>
      <c r="AG29" s="886" t="str">
        <f>IF($B29="","",IF(Penalties!$K30=AG$2,1,""))</f>
        <v/>
      </c>
      <c r="AH29" s="886" t="str">
        <f>IF($B29="","",IF(Penalties!$K30=AH$2,1,""))</f>
        <v/>
      </c>
      <c r="AI29" s="886" t="str">
        <f>IF($B29="","",IF(Penalties!$K30=AI$2,1,""))</f>
        <v/>
      </c>
      <c r="AJ29" s="887"/>
      <c r="AK29" s="40"/>
      <c r="AL29" s="40"/>
      <c r="AM29" s="40"/>
      <c r="AN29" s="40"/>
      <c r="AO29" s="40"/>
      <c r="AP29" s="40"/>
      <c r="AQ29" s="40"/>
      <c r="AR29" s="40"/>
      <c r="AS29" s="40"/>
      <c r="AT29" s="40"/>
      <c r="AU29" s="40"/>
      <c r="AV29" s="40"/>
      <c r="AW29" s="40"/>
      <c r="AX29" s="40"/>
    </row>
    <row r="30" ht="13.5" customHeight="1">
      <c r="A30" s="669"/>
      <c r="B30" s="669"/>
      <c r="C30" s="669"/>
      <c r="D30" s="864" t="s">
        <v>446</v>
      </c>
      <c r="E30" s="864">
        <f>IF($B29="","",COUNTIF(Penalties!$AD30:$AL30,E$2))</f>
        <v>0</v>
      </c>
      <c r="F30" s="864">
        <f>IF($B29="","",COUNTIF(Penalties!$AD30:$AL30,F$2))</f>
        <v>0</v>
      </c>
      <c r="G30" s="864">
        <f>IF($B29="","",COUNTIF(Penalties!$AD30:$AL30,G$2))</f>
        <v>0</v>
      </c>
      <c r="H30" s="864">
        <f>IF($B29="","",COUNTIF(Penalties!$AD30:$AL30,H$2))</f>
        <v>0</v>
      </c>
      <c r="I30" s="864">
        <f>IF($B29="","",COUNTIF(Penalties!$AD30:$AL30,I$2))</f>
        <v>0</v>
      </c>
      <c r="J30" s="864">
        <f>IF($B29="","",COUNTIF(Penalties!$AD30:$AL30,J$2))</f>
        <v>0</v>
      </c>
      <c r="K30" s="864">
        <f>IF($B29="","",COUNTIF(Penalties!$AD30:$AL30,K$2))</f>
        <v>0</v>
      </c>
      <c r="L30" s="864">
        <f>IF($B29="","",COUNTIF(Penalties!$AD30:$AL30,L$2))</f>
        <v>0</v>
      </c>
      <c r="M30" s="864">
        <f>IF($B29="","",COUNTIF(Penalties!$AD30:$AL30,M$2))</f>
        <v>0</v>
      </c>
      <c r="N30" s="864">
        <f>IF($B29="","",COUNTIF(Penalties!$AD30:$AL30,N$2))</f>
        <v>0</v>
      </c>
      <c r="O30" s="864">
        <f>IF($B29="","",COUNTIF(Penalties!$AD30:$AL30,O$2))</f>
        <v>0</v>
      </c>
      <c r="P30" s="864">
        <f>IF($B29="","",COUNTIF(Penalties!$AD30:$AL30,P$2))</f>
        <v>0</v>
      </c>
      <c r="Q30" s="864">
        <f>IF($B29="","",COUNTIF(Penalties!$AD30:$AL30,Q$2))</f>
        <v>0</v>
      </c>
      <c r="R30" s="864">
        <f>IF($B29="","",COUNTIF(Penalties!$AD30:$AL30,R$2))</f>
        <v>0</v>
      </c>
      <c r="S30" s="864"/>
      <c r="T30" s="864"/>
      <c r="U30" s="884">
        <f>IF(B29="","",SUM(E30:T30))</f>
        <v>0</v>
      </c>
      <c r="V30" s="885">
        <f>IF(B29="","",SUM(E30:T30)*0.5)</f>
        <v>0</v>
      </c>
      <c r="W30" s="886" t="str">
        <f>IF($B29="","",IF(Penalties!$AM30=W$2,1,""))</f>
        <v/>
      </c>
      <c r="X30" s="886" t="str">
        <f>IF($B29="","",IF(Penalties!$AM30=X$2,1,""))</f>
        <v/>
      </c>
      <c r="Y30" s="886" t="str">
        <f>IF($B29="","",IF(Penalties!$AM30=Y$2,1,""))</f>
        <v/>
      </c>
      <c r="Z30" s="886" t="str">
        <f>IF($B29="","",IF(Penalties!$AM30=Z$2,1,""))</f>
        <v/>
      </c>
      <c r="AA30" s="886" t="str">
        <f>IF($B29="","",IF(Penalties!$AM30=AA$2,1,""))</f>
        <v/>
      </c>
      <c r="AB30" s="886" t="str">
        <f>IF($B29="","",IF(Penalties!$AM30=AB$2,1,""))</f>
        <v/>
      </c>
      <c r="AC30" s="886" t="str">
        <f>IF($B29="","",IF(Penalties!$AM30=AC$2,1,""))</f>
        <v/>
      </c>
      <c r="AD30" s="886" t="str">
        <f>IF($B29="","",IF(Penalties!$AM30=AD$2,1,""))</f>
        <v/>
      </c>
      <c r="AE30" s="886" t="str">
        <f>IF($B29="","",IF(Penalties!$AM30=AE$2,1,""))</f>
        <v/>
      </c>
      <c r="AF30" s="886" t="str">
        <f>IF($B29="","",IF(Penalties!$AM30=AF$2,1,""))</f>
        <v/>
      </c>
      <c r="AG30" s="886" t="str">
        <f>IF($B29="","",IF(Penalties!$AM30=AG$2,1,""))</f>
        <v/>
      </c>
      <c r="AH30" s="886" t="str">
        <f>IF($B29="","",IF(Penalties!$AM30=AH$2,1,""))</f>
        <v/>
      </c>
      <c r="AI30" s="886" t="str">
        <f>IF($B29="","",IF(Penalties!$AM30=AI$2,1,""))</f>
        <v/>
      </c>
      <c r="AJ30" s="888" t="str">
        <f>IF(SUM(X29:AI30)=0, "", IF(SUM(X29:AI29)=1, LOOKUP(1, X29:AI29, $X$2:$AI$2), LOOKUP(1, X30:AI30, $X$2:$AI$2)))</f>
        <v/>
      </c>
      <c r="AK30" s="40"/>
      <c r="AL30" s="40"/>
      <c r="AM30" s="40"/>
      <c r="AN30" s="40"/>
      <c r="AO30" s="40"/>
      <c r="AP30" s="40"/>
      <c r="AQ30" s="40"/>
      <c r="AR30" s="40"/>
      <c r="AS30" s="40"/>
      <c r="AT30" s="40"/>
      <c r="AU30" s="40"/>
      <c r="AV30" s="40"/>
      <c r="AW30" s="40"/>
      <c r="AX30" s="40"/>
    </row>
    <row r="31" ht="13.5" customHeight="1">
      <c r="A31" s="410">
        <f>A29+1</f>
        <v>15</v>
      </c>
      <c r="B31" s="876" t="str">
        <f>IF(IGRF!B28="","",IGRF!B28)</f>
        <v>727</v>
      </c>
      <c r="C31" s="657" t="str">
        <f>IF(IGRF!C28="","",IGRF!C28)</f>
        <v>Hurtrude Stein</v>
      </c>
      <c r="D31" s="5" t="s">
        <v>445</v>
      </c>
      <c r="E31" s="5">
        <f>IF($B31="","",COUNTIF(Penalties!$B32:$J32,E$2))</f>
        <v>0</v>
      </c>
      <c r="F31" s="5">
        <f>IF($B31="","",COUNTIF(Penalties!$B32:$J32,F$2))</f>
        <v>0</v>
      </c>
      <c r="G31" s="5">
        <f>IF($B31="","",COUNTIF(Penalties!$B32:$J32,G$2))</f>
        <v>0</v>
      </c>
      <c r="H31" s="5">
        <f>IF($B31="","",COUNTIF(Penalties!$B32:$J32,H$2))</f>
        <v>0</v>
      </c>
      <c r="I31" s="5">
        <f>IF($B31="","",COUNTIF(Penalties!$B32:$J32,I$2))</f>
        <v>0</v>
      </c>
      <c r="J31" s="5">
        <f>IF($B31="","",COUNTIF(Penalties!$B32:$J32,J$2))</f>
        <v>0</v>
      </c>
      <c r="K31" s="5">
        <f>IF($B31="","",COUNTIF(Penalties!$B32:$J32,K$2))</f>
        <v>0</v>
      </c>
      <c r="L31" s="5">
        <f>IF($B31="","",COUNTIF(Penalties!$B32:$J32,L$2))</f>
        <v>1</v>
      </c>
      <c r="M31" s="5">
        <f>IF($B31="","",COUNTIF(Penalties!$B32:$J32,M$2))</f>
        <v>0</v>
      </c>
      <c r="N31" s="5">
        <f>IF($B31="","",COUNTIF(Penalties!$B32:$J32,N$2))</f>
        <v>0</v>
      </c>
      <c r="O31" s="5">
        <f>IF($B31="","",COUNTIF(Penalties!$B32:$J32,O$2))</f>
        <v>0</v>
      </c>
      <c r="P31" s="5">
        <f>IF($B31="","",COUNTIF(Penalties!$B32:$J32,P$2))</f>
        <v>0</v>
      </c>
      <c r="Q31" s="5">
        <f>IF($B31="","",COUNTIF(Penalties!$B32:$J32,Q$2))</f>
        <v>0</v>
      </c>
      <c r="R31" s="5">
        <f>IF($B31="","",COUNTIF(Penalties!$B32:$J32,R$2))</f>
        <v>0</v>
      </c>
      <c r="S31" s="5"/>
      <c r="T31" s="5"/>
      <c r="U31" s="877">
        <f>IF(B31="","",SUM(E31:T31))</f>
        <v>1</v>
      </c>
      <c r="V31" s="878">
        <f>IF(B31="","",SUM(E31:T31)*0.5)</f>
        <v>0.5</v>
      </c>
      <c r="W31" s="877" t="str">
        <f>IF($B31="","",IF(Penalties!$K32=W$2,1,""))</f>
        <v/>
      </c>
      <c r="X31" s="877" t="str">
        <f>IF($B31="","",IF(Penalties!$K32=X$2,1,""))</f>
        <v/>
      </c>
      <c r="Y31" s="877" t="str">
        <f>IF($B31="","",IF(Penalties!$K32=Y$2,1,""))</f>
        <v/>
      </c>
      <c r="Z31" s="877" t="str">
        <f>IF($B31="","",IF(Penalties!$K32=Z$2,1,""))</f>
        <v/>
      </c>
      <c r="AA31" s="877" t="str">
        <f>IF($B31="","",IF(Penalties!$K32=AA$2,1,""))</f>
        <v/>
      </c>
      <c r="AB31" s="877" t="str">
        <f>IF($B31="","",IF(Penalties!$K32=AB$2,1,""))</f>
        <v/>
      </c>
      <c r="AC31" s="877" t="str">
        <f>IF($B31="","",IF(Penalties!$K32=AC$2,1,""))</f>
        <v/>
      </c>
      <c r="AD31" s="877" t="str">
        <f>IF($B31="","",IF(Penalties!$K32=AD$2,1,""))</f>
        <v/>
      </c>
      <c r="AE31" s="877" t="str">
        <f>IF($B31="","",IF(Penalties!$K32=AE$2,1,""))</f>
        <v/>
      </c>
      <c r="AF31" s="877" t="str">
        <f>IF($B31="","",IF(Penalties!$K32=AF$2,1,""))</f>
        <v/>
      </c>
      <c r="AG31" s="877" t="str">
        <f>IF($B31="","",IF(Penalties!$K32=AG$2,1,""))</f>
        <v/>
      </c>
      <c r="AH31" s="877" t="str">
        <f>IF($B31="","",IF(Penalties!$K32=AH$2,1,""))</f>
        <v/>
      </c>
      <c r="AI31" s="877" t="str">
        <f>IF($B31="","",IF(Penalties!$K32=AI$2,1,""))</f>
        <v/>
      </c>
      <c r="AJ31" s="879"/>
      <c r="AK31" s="40"/>
      <c r="AL31" s="40"/>
      <c r="AM31" s="40"/>
      <c r="AN31" s="40"/>
      <c r="AO31" s="40"/>
      <c r="AP31" s="40"/>
      <c r="AQ31" s="40"/>
      <c r="AR31" s="40"/>
      <c r="AS31" s="40"/>
      <c r="AT31" s="40"/>
      <c r="AU31" s="40"/>
      <c r="AV31" s="40"/>
      <c r="AW31" s="40"/>
      <c r="AX31" s="40"/>
    </row>
    <row r="32" ht="13.5" customHeight="1">
      <c r="D32" s="5" t="s">
        <v>446</v>
      </c>
      <c r="E32" s="5">
        <f>IF($B31="","",COUNTIF(Penalties!$AD32:$AL32,E$2))</f>
        <v>0</v>
      </c>
      <c r="F32" s="5">
        <f>IF($B31="","",COUNTIF(Penalties!$AD32:$AL32,F$2))</f>
        <v>0</v>
      </c>
      <c r="G32" s="5">
        <f>IF($B31="","",COUNTIF(Penalties!$AD32:$AL32,G$2))</f>
        <v>0</v>
      </c>
      <c r="H32" s="5">
        <f>IF($B31="","",COUNTIF(Penalties!$AD32:$AL32,H$2))</f>
        <v>0</v>
      </c>
      <c r="I32" s="5">
        <f>IF($B31="","",COUNTIF(Penalties!$AD32:$AL32,I$2))</f>
        <v>0</v>
      </c>
      <c r="J32" s="5">
        <f>IF($B31="","",COUNTIF(Penalties!$AD32:$AL32,J$2))</f>
        <v>0</v>
      </c>
      <c r="K32" s="5">
        <f>IF($B31="","",COUNTIF(Penalties!$AD32:$AL32,K$2))</f>
        <v>0</v>
      </c>
      <c r="L32" s="5">
        <f>IF($B31="","",COUNTIF(Penalties!$AD32:$AL32,L$2))</f>
        <v>0</v>
      </c>
      <c r="M32" s="5">
        <f>IF($B31="","",COUNTIF(Penalties!$AD32:$AL32,M$2))</f>
        <v>0</v>
      </c>
      <c r="N32" s="5">
        <f>IF($B31="","",COUNTIF(Penalties!$AD32:$AL32,N$2))</f>
        <v>0</v>
      </c>
      <c r="O32" s="5">
        <f>IF($B31="","",COUNTIF(Penalties!$AD32:$AL32,O$2))</f>
        <v>0</v>
      </c>
      <c r="P32" s="5">
        <f>IF($B31="","",COUNTIF(Penalties!$AD32:$AL32,P$2))</f>
        <v>0</v>
      </c>
      <c r="Q32" s="5">
        <f>IF($B31="","",COUNTIF(Penalties!$AD32:$AL32,Q$2))</f>
        <v>0</v>
      </c>
      <c r="R32" s="5">
        <f>IF($B31="","",COUNTIF(Penalties!$AD32:$AL32,R$2))</f>
        <v>0</v>
      </c>
      <c r="S32" s="5"/>
      <c r="T32" s="5"/>
      <c r="U32" s="877">
        <f>IF(B31="","",SUM(E32:T32))</f>
        <v>0</v>
      </c>
      <c r="V32" s="878">
        <f>IF(B31="","",SUM(E32:T32)*0.5)</f>
        <v>0</v>
      </c>
      <c r="W32" s="877" t="str">
        <f>IF($B31="","",IF(Penalties!$AM32=W$2,1,""))</f>
        <v/>
      </c>
      <c r="X32" s="877" t="str">
        <f>IF($B31="","",IF(Penalties!$AM32=X$2,1,""))</f>
        <v/>
      </c>
      <c r="Y32" s="877" t="str">
        <f>IF($B31="","",IF(Penalties!$AM32=Y$2,1,""))</f>
        <v/>
      </c>
      <c r="Z32" s="877" t="str">
        <f>IF($B31="","",IF(Penalties!$AM32=Z$2,1,""))</f>
        <v/>
      </c>
      <c r="AA32" s="877" t="str">
        <f>IF($B31="","",IF(Penalties!$AM32=AA$2,1,""))</f>
        <v/>
      </c>
      <c r="AB32" s="877" t="str">
        <f>IF($B31="","",IF(Penalties!$AM32=AB$2,1,""))</f>
        <v/>
      </c>
      <c r="AC32" s="877" t="str">
        <f>IF($B31="","",IF(Penalties!$AM32=AC$2,1,""))</f>
        <v/>
      </c>
      <c r="AD32" s="877" t="str">
        <f>IF($B31="","",IF(Penalties!$AM32=AD$2,1,""))</f>
        <v/>
      </c>
      <c r="AE32" s="877" t="str">
        <f>IF($B31="","",IF(Penalties!$AM32=AE$2,1,""))</f>
        <v/>
      </c>
      <c r="AF32" s="877" t="str">
        <f>IF($B31="","",IF(Penalties!$AM32=AF$2,1,""))</f>
        <v/>
      </c>
      <c r="AG32" s="877" t="str">
        <f>IF($B31="","",IF(Penalties!$AM32=AG$2,1,""))</f>
        <v/>
      </c>
      <c r="AH32" s="877" t="str">
        <f>IF($B31="","",IF(Penalties!$AM32=AH$2,1,""))</f>
        <v/>
      </c>
      <c r="AI32" s="877" t="str">
        <f>IF($B31="","",IF(Penalties!$AM32=AI$2,1,""))</f>
        <v/>
      </c>
      <c r="AJ32" s="880" t="str">
        <f>IF(SUM(X31:AI32)=0, "", IF(SUM(X31:AI31)=1, LOOKUP(1, X31:AI31, $X$2:$AI$2), LOOKUP(1, X32:AI32, $X$2:$AI$2)))</f>
        <v/>
      </c>
      <c r="AK32" s="40"/>
      <c r="AL32" s="40"/>
      <c r="AM32" s="40"/>
      <c r="AN32" s="40"/>
      <c r="AO32" s="40"/>
      <c r="AP32" s="40"/>
      <c r="AQ32" s="40"/>
      <c r="AR32" s="40"/>
      <c r="AS32" s="40"/>
      <c r="AT32" s="40"/>
      <c r="AU32" s="40"/>
      <c r="AV32" s="40"/>
      <c r="AW32" s="40"/>
      <c r="AX32" s="40"/>
    </row>
    <row r="33" ht="13.5" customHeight="1">
      <c r="A33" s="881">
        <f>A31+1</f>
        <v>16</v>
      </c>
      <c r="B33" s="882" t="str">
        <f>IF(IGRF!B29="","",IGRF!B29)</f>
        <v>86</v>
      </c>
      <c r="C33" s="883" t="str">
        <f>IF(IGRF!C29="","",IGRF!C29)</f>
        <v>Whacks Poetic</v>
      </c>
      <c r="D33" s="864" t="s">
        <v>445</v>
      </c>
      <c r="E33" s="864">
        <f>IF($B33="","",COUNTIF(Penalties!$B34:$J34,E$2))</f>
        <v>0</v>
      </c>
      <c r="F33" s="864">
        <f>IF($B33="","",COUNTIF(Penalties!$B34:$J34,F$2))</f>
        <v>0</v>
      </c>
      <c r="G33" s="864">
        <f>IF($B33="","",COUNTIF(Penalties!$B34:$J34,G$2))</f>
        <v>0</v>
      </c>
      <c r="H33" s="864">
        <f>IF($B33="","",COUNTIF(Penalties!$B34:$J34,H$2))</f>
        <v>0</v>
      </c>
      <c r="I33" s="864">
        <f>IF($B33="","",COUNTIF(Penalties!$B34:$J34,I$2))</f>
        <v>0</v>
      </c>
      <c r="J33" s="864">
        <f>IF($B33="","",COUNTIF(Penalties!$B34:$J34,J$2))</f>
        <v>0</v>
      </c>
      <c r="K33" s="864">
        <f>IF($B33="","",COUNTIF(Penalties!$B34:$J34,K$2))</f>
        <v>0</v>
      </c>
      <c r="L33" s="864">
        <f>IF($B33="","",COUNTIF(Penalties!$B34:$J34,L$2))</f>
        <v>0</v>
      </c>
      <c r="M33" s="864">
        <f>IF($B33="","",COUNTIF(Penalties!$B34:$J34,M$2))</f>
        <v>0</v>
      </c>
      <c r="N33" s="864">
        <f>IF($B33="","",COUNTIF(Penalties!$B34:$J34,N$2))</f>
        <v>1</v>
      </c>
      <c r="O33" s="864">
        <f>IF($B33="","",COUNTIF(Penalties!$B34:$J34,O$2))</f>
        <v>0</v>
      </c>
      <c r="P33" s="864">
        <f>IF($B33="","",COUNTIF(Penalties!$B34:$J34,P$2))</f>
        <v>0</v>
      </c>
      <c r="Q33" s="864">
        <f>IF($B33="","",COUNTIF(Penalties!$B34:$J34,Q$2))</f>
        <v>0</v>
      </c>
      <c r="R33" s="864">
        <f>IF($B33="","",COUNTIF(Penalties!$B34:$J34,R$2))</f>
        <v>0</v>
      </c>
      <c r="S33" s="864"/>
      <c r="T33" s="864"/>
      <c r="U33" s="884">
        <f>IF(B33="","",SUM(E33:T33))</f>
        <v>1</v>
      </c>
      <c r="V33" s="885">
        <f>IF(B33="","",SUM(E33:T33)*0.5)</f>
        <v>0.5</v>
      </c>
      <c r="W33" s="886" t="str">
        <f>IF($B33="","",IF(Penalties!$K34=W$2,1,""))</f>
        <v/>
      </c>
      <c r="X33" s="886" t="str">
        <f>IF($B33="","",IF(Penalties!$K34=X$2,1,""))</f>
        <v/>
      </c>
      <c r="Y33" s="886" t="str">
        <f>IF($B33="","",IF(Penalties!$K34=Y$2,1,""))</f>
        <v/>
      </c>
      <c r="Z33" s="886" t="str">
        <f>IF($B33="","",IF(Penalties!$K34=Z$2,1,""))</f>
        <v/>
      </c>
      <c r="AA33" s="886" t="str">
        <f>IF($B33="","",IF(Penalties!$K34=AA$2,1,""))</f>
        <v/>
      </c>
      <c r="AB33" s="886" t="str">
        <f>IF($B33="","",IF(Penalties!$K34=AB$2,1,""))</f>
        <v/>
      </c>
      <c r="AC33" s="886" t="str">
        <f>IF($B33="","",IF(Penalties!$K34=AC$2,1,""))</f>
        <v/>
      </c>
      <c r="AD33" s="886" t="str">
        <f>IF($B33="","",IF(Penalties!$K34=AD$2,1,""))</f>
        <v/>
      </c>
      <c r="AE33" s="886" t="str">
        <f>IF($B33="","",IF(Penalties!$K34=AE$2,1,""))</f>
        <v/>
      </c>
      <c r="AF33" s="886" t="str">
        <f>IF($B33="","",IF(Penalties!$K34=AF$2,1,""))</f>
        <v/>
      </c>
      <c r="AG33" s="886" t="str">
        <f>IF($B33="","",IF(Penalties!$K34=AG$2,1,""))</f>
        <v/>
      </c>
      <c r="AH33" s="886" t="str">
        <f>IF($B33="","",IF(Penalties!$K34=AH$2,1,""))</f>
        <v/>
      </c>
      <c r="AI33" s="886" t="str">
        <f>IF($B33="","",IF(Penalties!$K34=AI$2,1,""))</f>
        <v/>
      </c>
      <c r="AJ33" s="887"/>
      <c r="AK33" s="40"/>
      <c r="AL33" s="40"/>
      <c r="AM33" s="40"/>
      <c r="AN33" s="40"/>
      <c r="AO33" s="40"/>
      <c r="AP33" s="40"/>
      <c r="AQ33" s="40"/>
      <c r="AR33" s="40"/>
      <c r="AS33" s="40"/>
      <c r="AT33" s="40"/>
      <c r="AU33" s="40"/>
      <c r="AV33" s="40"/>
      <c r="AW33" s="40"/>
      <c r="AX33" s="40"/>
    </row>
    <row r="34" ht="13.5" customHeight="1">
      <c r="A34" s="669"/>
      <c r="B34" s="669"/>
      <c r="C34" s="669"/>
      <c r="D34" s="864" t="s">
        <v>446</v>
      </c>
      <c r="E34" s="864">
        <f>IF($B33="","",COUNTIF(Penalties!$AD34:$AL34,E$2))</f>
        <v>0</v>
      </c>
      <c r="F34" s="864">
        <f>IF($B33="","",COUNTIF(Penalties!$AD34:$AL34,F$2))</f>
        <v>0</v>
      </c>
      <c r="G34" s="864">
        <f>IF($B33="","",COUNTIF(Penalties!$AD34:$AL34,G$2))</f>
        <v>0</v>
      </c>
      <c r="H34" s="864">
        <f>IF($B33="","",COUNTIF(Penalties!$AD34:$AL34,H$2))</f>
        <v>0</v>
      </c>
      <c r="I34" s="864">
        <f>IF($B33="","",COUNTIF(Penalties!$AD34:$AL34,I$2))</f>
        <v>0</v>
      </c>
      <c r="J34" s="864">
        <f>IF($B33="","",COUNTIF(Penalties!$AD34:$AL34,J$2))</f>
        <v>0</v>
      </c>
      <c r="K34" s="864">
        <f>IF($B33="","",COUNTIF(Penalties!$AD34:$AL34,K$2))</f>
        <v>0</v>
      </c>
      <c r="L34" s="864">
        <f>IF($B33="","",COUNTIF(Penalties!$AD34:$AL34,L$2))</f>
        <v>0</v>
      </c>
      <c r="M34" s="864">
        <f>IF($B33="","",COUNTIF(Penalties!$AD34:$AL34,M$2))</f>
        <v>1</v>
      </c>
      <c r="N34" s="864">
        <f>IF($B33="","",COUNTIF(Penalties!$AD34:$AL34,N$2))</f>
        <v>0</v>
      </c>
      <c r="O34" s="864">
        <f>IF($B33="","",COUNTIF(Penalties!$AD34:$AL34,O$2))</f>
        <v>0</v>
      </c>
      <c r="P34" s="864">
        <f>IF($B33="","",COUNTIF(Penalties!$AD34:$AL34,P$2))</f>
        <v>0</v>
      </c>
      <c r="Q34" s="864">
        <f>IF($B33="","",COUNTIF(Penalties!$AD34:$AL34,Q$2))</f>
        <v>0</v>
      </c>
      <c r="R34" s="864">
        <f>IF($B33="","",COUNTIF(Penalties!$AD34:$AL34,R$2))</f>
        <v>0</v>
      </c>
      <c r="S34" s="864"/>
      <c r="T34" s="864"/>
      <c r="U34" s="884">
        <f>IF(B33="","",SUM(E34:T34))</f>
        <v>1</v>
      </c>
      <c r="V34" s="885">
        <f>IF(B33="","",SUM(E34:T34)*0.5)</f>
        <v>0.5</v>
      </c>
      <c r="W34" s="886" t="str">
        <f>IF($B33="","",IF(Penalties!$AM34=W$2,1,""))</f>
        <v/>
      </c>
      <c r="X34" s="886" t="str">
        <f>IF($B33="","",IF(Penalties!$AM34=X$2,1,""))</f>
        <v/>
      </c>
      <c r="Y34" s="886" t="str">
        <f>IF($B33="","",IF(Penalties!$AM34=Y$2,1,""))</f>
        <v/>
      </c>
      <c r="Z34" s="886" t="str">
        <f>IF($B33="","",IF(Penalties!$AM34=Z$2,1,""))</f>
        <v/>
      </c>
      <c r="AA34" s="886" t="str">
        <f>IF($B33="","",IF(Penalties!$AM34=AA$2,1,""))</f>
        <v/>
      </c>
      <c r="AB34" s="886" t="str">
        <f>IF($B33="","",IF(Penalties!$AM34=AB$2,1,""))</f>
        <v/>
      </c>
      <c r="AC34" s="886" t="str">
        <f>IF($B33="","",IF(Penalties!$AM34=AC$2,1,""))</f>
        <v/>
      </c>
      <c r="AD34" s="886" t="str">
        <f>IF($B33="","",IF(Penalties!$AM34=AD$2,1,""))</f>
        <v/>
      </c>
      <c r="AE34" s="886" t="str">
        <f>IF($B33="","",IF(Penalties!$AM34=AE$2,1,""))</f>
        <v/>
      </c>
      <c r="AF34" s="886" t="str">
        <f>IF($B33="","",IF(Penalties!$AM34=AF$2,1,""))</f>
        <v/>
      </c>
      <c r="AG34" s="886" t="str">
        <f>IF($B33="","",IF(Penalties!$AM34=AG$2,1,""))</f>
        <v/>
      </c>
      <c r="AH34" s="886" t="str">
        <f>IF($B33="","",IF(Penalties!$AM34=AH$2,1,""))</f>
        <v/>
      </c>
      <c r="AI34" s="886" t="str">
        <f>IF($B33="","",IF(Penalties!$AM34=AI$2,1,""))</f>
        <v/>
      </c>
      <c r="AJ34" s="888" t="str">
        <f>IF(SUM(X33:AI34)=0, "", IF(SUM(X33:AI33)=1, LOOKUP(1, X33:AI33, $X$2:$AI$2), LOOKUP(1, X34:AI34, $X$2:$AI$2)))</f>
        <v/>
      </c>
      <c r="AK34" s="40"/>
      <c r="AL34" s="40"/>
      <c r="AM34" s="40"/>
      <c r="AN34" s="40"/>
      <c r="AO34" s="40"/>
      <c r="AP34" s="40"/>
      <c r="AQ34" s="40"/>
      <c r="AR34" s="40"/>
      <c r="AS34" s="40"/>
      <c r="AT34" s="40"/>
      <c r="AU34" s="40"/>
      <c r="AV34" s="40"/>
      <c r="AW34" s="40"/>
      <c r="AX34" s="40"/>
    </row>
    <row r="35" ht="13.5" customHeight="1">
      <c r="A35" s="410">
        <f>A33+1</f>
        <v>17</v>
      </c>
      <c r="B35" s="876" t="str">
        <f>IF(IGRF!B30="","",IGRF!B30)</f>
        <v>89*</v>
      </c>
      <c r="C35" s="657" t="str">
        <f>IF(IGRF!C30="","",IGRF!C30)</f>
        <v>Fanny Smack</v>
      </c>
      <c r="D35" s="5" t="s">
        <v>445</v>
      </c>
      <c r="E35" s="5">
        <f>IF($B35="","",COUNTIF(Penalties!$B36:$J36,E$2))</f>
        <v>0</v>
      </c>
      <c r="F35" s="5">
        <f>IF($B35="","",COUNTIF(Penalties!$B36:$J36,F$2))</f>
        <v>0</v>
      </c>
      <c r="G35" s="5">
        <f>IF($B35="","",COUNTIF(Penalties!$B36:$J36,G$2))</f>
        <v>0</v>
      </c>
      <c r="H35" s="5">
        <f>IF($B35="","",COUNTIF(Penalties!$B36:$J36,H$2))</f>
        <v>0</v>
      </c>
      <c r="I35" s="5">
        <f>IF($B35="","",COUNTIF(Penalties!$B36:$J36,I$2))</f>
        <v>0</v>
      </c>
      <c r="J35" s="5">
        <f>IF($B35="","",COUNTIF(Penalties!$B36:$J36,J$2))</f>
        <v>0</v>
      </c>
      <c r="K35" s="5">
        <f>IF($B35="","",COUNTIF(Penalties!$B36:$J36,K$2))</f>
        <v>0</v>
      </c>
      <c r="L35" s="5">
        <f>IF($B35="","",COUNTIF(Penalties!$B36:$J36,L$2))</f>
        <v>0</v>
      </c>
      <c r="M35" s="5">
        <f>IF($B35="","",COUNTIF(Penalties!$B36:$J36,M$2))</f>
        <v>0</v>
      </c>
      <c r="N35" s="5">
        <f>IF($B35="","",COUNTIF(Penalties!$B36:$J36,N$2))</f>
        <v>0</v>
      </c>
      <c r="O35" s="5">
        <f>IF($B35="","",COUNTIF(Penalties!$B36:$J36,O$2))</f>
        <v>0</v>
      </c>
      <c r="P35" s="5">
        <f>IF($B35="","",COUNTIF(Penalties!$B36:$J36,P$2))</f>
        <v>0</v>
      </c>
      <c r="Q35" s="5">
        <f>IF($B35="","",COUNTIF(Penalties!$B36:$J36,Q$2))</f>
        <v>0</v>
      </c>
      <c r="R35" s="5">
        <f>IF($B35="","",COUNTIF(Penalties!$B36:$J36,R$2))</f>
        <v>0</v>
      </c>
      <c r="S35" s="5"/>
      <c r="T35" s="5"/>
      <c r="U35" s="877">
        <f>IF(B35="","",SUM(E35:T35))</f>
        <v>0</v>
      </c>
      <c r="V35" s="878">
        <f>IF(B35="","",SUM(E35:T35)*0.5)</f>
        <v>0</v>
      </c>
      <c r="W35" s="877" t="str">
        <f>IF($B35="","",IF(Penalties!$K36=W$2,1,""))</f>
        <v/>
      </c>
      <c r="X35" s="877" t="str">
        <f>IF($B35="","",IF(Penalties!$K36=X$2,1,""))</f>
        <v/>
      </c>
      <c r="Y35" s="877" t="str">
        <f>IF($B35="","",IF(Penalties!$K36=Y$2,1,""))</f>
        <v/>
      </c>
      <c r="Z35" s="877" t="str">
        <f>IF($B35="","",IF(Penalties!$K36=Z$2,1,""))</f>
        <v/>
      </c>
      <c r="AA35" s="877" t="str">
        <f>IF($B35="","",IF(Penalties!$K36=AA$2,1,""))</f>
        <v/>
      </c>
      <c r="AB35" s="877" t="str">
        <f>IF($B35="","",IF(Penalties!$K36=AB$2,1,""))</f>
        <v/>
      </c>
      <c r="AC35" s="877" t="str">
        <f>IF($B35="","",IF(Penalties!$K36=AC$2,1,""))</f>
        <v/>
      </c>
      <c r="AD35" s="877" t="str">
        <f>IF($B35="","",IF(Penalties!$K36=AD$2,1,""))</f>
        <v/>
      </c>
      <c r="AE35" s="877" t="str">
        <f>IF($B35="","",IF(Penalties!$K36=AE$2,1,""))</f>
        <v/>
      </c>
      <c r="AF35" s="877" t="str">
        <f>IF($B35="","",IF(Penalties!$K36=AF$2,1,""))</f>
        <v/>
      </c>
      <c r="AG35" s="877" t="str">
        <f>IF($B35="","",IF(Penalties!$K36=AG$2,1,""))</f>
        <v/>
      </c>
      <c r="AH35" s="877" t="str">
        <f>IF($B35="","",IF(Penalties!$K36=AH$2,1,""))</f>
        <v/>
      </c>
      <c r="AI35" s="877" t="str">
        <f>IF($B35="","",IF(Penalties!$K36=AI$2,1,""))</f>
        <v/>
      </c>
      <c r="AJ35" s="879"/>
      <c r="AK35" s="40"/>
      <c r="AL35" s="40"/>
      <c r="AM35" s="40"/>
      <c r="AN35" s="40"/>
      <c r="AO35" s="40"/>
      <c r="AP35" s="40"/>
      <c r="AQ35" s="40"/>
      <c r="AR35" s="40"/>
      <c r="AS35" s="40"/>
      <c r="AT35" s="40"/>
      <c r="AU35" s="40"/>
      <c r="AV35" s="40"/>
      <c r="AW35" s="40"/>
      <c r="AX35" s="40"/>
    </row>
    <row r="36" ht="13.5" customHeight="1">
      <c r="D36" s="5" t="s">
        <v>446</v>
      </c>
      <c r="E36" s="5">
        <f>IF($B35="","",COUNTIF(Penalties!$AD36:$AL36,E$2))</f>
        <v>0</v>
      </c>
      <c r="F36" s="5">
        <f>IF($B35="","",COUNTIF(Penalties!$AD36:$AL36,F$2))</f>
        <v>0</v>
      </c>
      <c r="G36" s="5">
        <f>IF($B35="","",COUNTIF(Penalties!$AD36:$AL36,G$2))</f>
        <v>0</v>
      </c>
      <c r="H36" s="5">
        <f>IF($B35="","",COUNTIF(Penalties!$AD36:$AL36,H$2))</f>
        <v>0</v>
      </c>
      <c r="I36" s="5">
        <f>IF($B35="","",COUNTIF(Penalties!$AD36:$AL36,I$2))</f>
        <v>0</v>
      </c>
      <c r="J36" s="5">
        <f>IF($B35="","",COUNTIF(Penalties!$AD36:$AL36,J$2))</f>
        <v>0</v>
      </c>
      <c r="K36" s="5">
        <f>IF($B35="","",COUNTIF(Penalties!$AD36:$AL36,K$2))</f>
        <v>0</v>
      </c>
      <c r="L36" s="5">
        <f>IF($B35="","",COUNTIF(Penalties!$AD36:$AL36,L$2))</f>
        <v>0</v>
      </c>
      <c r="M36" s="5">
        <f>IF($B35="","",COUNTIF(Penalties!$AD36:$AL36,M$2))</f>
        <v>0</v>
      </c>
      <c r="N36" s="5">
        <f>IF($B35="","",COUNTIF(Penalties!$AD36:$AL36,N$2))</f>
        <v>0</v>
      </c>
      <c r="O36" s="5">
        <f>IF($B35="","",COUNTIF(Penalties!$AD36:$AL36,O$2))</f>
        <v>0</v>
      </c>
      <c r="P36" s="5">
        <f>IF($B35="","",COUNTIF(Penalties!$AD36:$AL36,P$2))</f>
        <v>0</v>
      </c>
      <c r="Q36" s="5">
        <f>IF($B35="","",COUNTIF(Penalties!$AD36:$AL36,Q$2))</f>
        <v>0</v>
      </c>
      <c r="R36" s="5">
        <f>IF($B35="","",COUNTIF(Penalties!$AD36:$AL36,R$2))</f>
        <v>0</v>
      </c>
      <c r="S36" s="5"/>
      <c r="T36" s="5"/>
      <c r="U36" s="877">
        <f>IF(B35="","",SUM(E36:T36))</f>
        <v>0</v>
      </c>
      <c r="V36" s="878">
        <f>IF(B35="","",SUM(E36:T36)*0.5)</f>
        <v>0</v>
      </c>
      <c r="W36" s="877" t="str">
        <f>IF($B35="","",IF(Penalties!$AM36=W$2,1,""))</f>
        <v/>
      </c>
      <c r="X36" s="877" t="str">
        <f>IF($B35="","",IF(Penalties!$AM36=X$2,1,""))</f>
        <v/>
      </c>
      <c r="Y36" s="877" t="str">
        <f>IF($B35="","",IF(Penalties!$AM36=Y$2,1,""))</f>
        <v/>
      </c>
      <c r="Z36" s="877" t="str">
        <f>IF($B35="","",IF(Penalties!$AM36=Z$2,1,""))</f>
        <v/>
      </c>
      <c r="AA36" s="877" t="str">
        <f>IF($B35="","",IF(Penalties!$AM36=AA$2,1,""))</f>
        <v/>
      </c>
      <c r="AB36" s="877" t="str">
        <f>IF($B35="","",IF(Penalties!$AM36=AB$2,1,""))</f>
        <v/>
      </c>
      <c r="AC36" s="877" t="str">
        <f>IF($B35="","",IF(Penalties!$AM36=AC$2,1,""))</f>
        <v/>
      </c>
      <c r="AD36" s="877" t="str">
        <f>IF($B35="","",IF(Penalties!$AM36=AD$2,1,""))</f>
        <v/>
      </c>
      <c r="AE36" s="877" t="str">
        <f>IF($B35="","",IF(Penalties!$AM36=AE$2,1,""))</f>
        <v/>
      </c>
      <c r="AF36" s="877" t="str">
        <f>IF($B35="","",IF(Penalties!$AM36=AF$2,1,""))</f>
        <v/>
      </c>
      <c r="AG36" s="877" t="str">
        <f>IF($B35="","",IF(Penalties!$AM36=AG$2,1,""))</f>
        <v/>
      </c>
      <c r="AH36" s="877" t="str">
        <f>IF($B35="","",IF(Penalties!$AM36=AH$2,1,""))</f>
        <v/>
      </c>
      <c r="AI36" s="877" t="str">
        <f>IF($B35="","",IF(Penalties!$AM36=AI$2,1,""))</f>
        <v/>
      </c>
      <c r="AJ36" s="880" t="str">
        <f>IF(SUM(X35:AI36)=0, "", IF(SUM(X35:AI35)=1, LOOKUP(1, X35:AI35, $X$2:$AI$2), LOOKUP(1, X36:AI36, $X$2:$AI$2)))</f>
        <v/>
      </c>
      <c r="AK36" s="40"/>
      <c r="AL36" s="40"/>
      <c r="AM36" s="40"/>
      <c r="AN36" s="40"/>
      <c r="AO36" s="40"/>
      <c r="AP36" s="40"/>
      <c r="AQ36" s="40"/>
      <c r="AR36" s="40"/>
      <c r="AS36" s="40"/>
      <c r="AT36" s="40"/>
      <c r="AU36" s="40"/>
      <c r="AV36" s="40"/>
      <c r="AW36" s="40"/>
      <c r="AX36" s="40"/>
    </row>
    <row r="37" ht="13.5" customHeight="1">
      <c r="A37" s="881">
        <f>A35+1</f>
        <v>18</v>
      </c>
      <c r="B37" s="882" t="str">
        <f>IF(IGRF!B31="","",IGRF!B31)</f>
        <v>90*</v>
      </c>
      <c r="C37" s="883" t="str">
        <f>IF(IGRF!C31="","",IGRF!C31)</f>
        <v>Shadoux</v>
      </c>
      <c r="D37" s="864" t="s">
        <v>445</v>
      </c>
      <c r="E37" s="864">
        <f>IF($B37="","",COUNTIF(Penalties!$B38:$J38,E$2))</f>
        <v>0</v>
      </c>
      <c r="F37" s="864">
        <f>IF($B37="","",COUNTIF(Penalties!$B38:$J38,F$2))</f>
        <v>0</v>
      </c>
      <c r="G37" s="864">
        <f>IF($B37="","",COUNTIF(Penalties!$B38:$J38,G$2))</f>
        <v>0</v>
      </c>
      <c r="H37" s="864">
        <f>IF($B37="","",COUNTIF(Penalties!$B38:$J38,H$2))</f>
        <v>0</v>
      </c>
      <c r="I37" s="864">
        <f>IF($B37="","",COUNTIF(Penalties!$B38:$J38,I$2))</f>
        <v>0</v>
      </c>
      <c r="J37" s="864">
        <f>IF($B37="","",COUNTIF(Penalties!$B38:$J38,J$2))</f>
        <v>0</v>
      </c>
      <c r="K37" s="864">
        <f>IF($B37="","",COUNTIF(Penalties!$B38:$J38,K$2))</f>
        <v>0</v>
      </c>
      <c r="L37" s="864">
        <f>IF($B37="","",COUNTIF(Penalties!$B38:$J38,L$2))</f>
        <v>0</v>
      </c>
      <c r="M37" s="864">
        <f>IF($B37="","",COUNTIF(Penalties!$B38:$J38,M$2))</f>
        <v>0</v>
      </c>
      <c r="N37" s="864">
        <f>IF($B37="","",COUNTIF(Penalties!$B38:$J38,N$2))</f>
        <v>0</v>
      </c>
      <c r="O37" s="864">
        <f>IF($B37="","",COUNTIF(Penalties!$B38:$J38,O$2))</f>
        <v>0</v>
      </c>
      <c r="P37" s="864">
        <f>IF($B37="","",COUNTIF(Penalties!$B38:$J38,P$2))</f>
        <v>0</v>
      </c>
      <c r="Q37" s="864">
        <f>IF($B37="","",COUNTIF(Penalties!$B38:$J38,Q$2))</f>
        <v>0</v>
      </c>
      <c r="R37" s="864">
        <f>IF($B37="","",COUNTIF(Penalties!$B38:$J38,R$2))</f>
        <v>0</v>
      </c>
      <c r="S37" s="864"/>
      <c r="T37" s="864"/>
      <c r="U37" s="884">
        <f>IF(B37="","",SUM(E37:T37))</f>
        <v>0</v>
      </c>
      <c r="V37" s="885">
        <f>IF(B37="","",SUM(E37:T37)*0.5)</f>
        <v>0</v>
      </c>
      <c r="W37" s="886" t="str">
        <f>IF($B37="","",IF(Penalties!$K38=W$2,1,""))</f>
        <v/>
      </c>
      <c r="X37" s="886" t="str">
        <f>IF($B37="","",IF(Penalties!$K38=X$2,1,""))</f>
        <v/>
      </c>
      <c r="Y37" s="886" t="str">
        <f>IF($B37="","",IF(Penalties!$K38=Y$2,1,""))</f>
        <v/>
      </c>
      <c r="Z37" s="886" t="str">
        <f>IF($B37="","",IF(Penalties!$K38=Z$2,1,""))</f>
        <v/>
      </c>
      <c r="AA37" s="886" t="str">
        <f>IF($B37="","",IF(Penalties!$K38=AA$2,1,""))</f>
        <v/>
      </c>
      <c r="AB37" s="886" t="str">
        <f>IF($B37="","",IF(Penalties!$K38=AB$2,1,""))</f>
        <v/>
      </c>
      <c r="AC37" s="886" t="str">
        <f>IF($B37="","",IF(Penalties!$K38=AC$2,1,""))</f>
        <v/>
      </c>
      <c r="AD37" s="886" t="str">
        <f>IF($B37="","",IF(Penalties!$K38=AD$2,1,""))</f>
        <v/>
      </c>
      <c r="AE37" s="886" t="str">
        <f>IF($B37="","",IF(Penalties!$K38=AE$2,1,""))</f>
        <v/>
      </c>
      <c r="AF37" s="886" t="str">
        <f>IF($B37="","",IF(Penalties!$K38=AF$2,1,""))</f>
        <v/>
      </c>
      <c r="AG37" s="886" t="str">
        <f>IF($B37="","",IF(Penalties!$K38=AG$2,1,""))</f>
        <v/>
      </c>
      <c r="AH37" s="886" t="str">
        <f>IF($B37="","",IF(Penalties!$K38=AH$2,1,""))</f>
        <v/>
      </c>
      <c r="AI37" s="886" t="str">
        <f>IF($B37="","",IF(Penalties!$K38=AI$2,1,""))</f>
        <v/>
      </c>
      <c r="AJ37" s="887"/>
      <c r="AK37" s="40"/>
      <c r="AL37" s="40"/>
      <c r="AM37" s="40"/>
      <c r="AN37" s="40"/>
      <c r="AO37" s="40"/>
      <c r="AP37" s="40"/>
      <c r="AQ37" s="40"/>
      <c r="AR37" s="40"/>
      <c r="AS37" s="40"/>
      <c r="AT37" s="40"/>
      <c r="AU37" s="40"/>
      <c r="AV37" s="40"/>
      <c r="AW37" s="40"/>
      <c r="AX37" s="40"/>
    </row>
    <row r="38" ht="13.5" customHeight="1">
      <c r="A38" s="669"/>
      <c r="B38" s="669"/>
      <c r="C38" s="669"/>
      <c r="D38" s="864" t="s">
        <v>446</v>
      </c>
      <c r="E38" s="864">
        <f>IF($B37="","",COUNTIF(Penalties!$AD38:$AL38,E$2))</f>
        <v>0</v>
      </c>
      <c r="F38" s="864">
        <f>IF($B37="","",COUNTIF(Penalties!$AD38:$AL38,F$2))</f>
        <v>0</v>
      </c>
      <c r="G38" s="864">
        <f>IF($B37="","",COUNTIF(Penalties!$AD38:$AL38,G$2))</f>
        <v>0</v>
      </c>
      <c r="H38" s="864">
        <f>IF($B37="","",COUNTIF(Penalties!$AD38:$AL38,H$2))</f>
        <v>0</v>
      </c>
      <c r="I38" s="864">
        <f>IF($B37="","",COUNTIF(Penalties!$AD38:$AL38,I$2))</f>
        <v>0</v>
      </c>
      <c r="J38" s="864">
        <f>IF($B37="","",COUNTIF(Penalties!$AD38:$AL38,J$2))</f>
        <v>0</v>
      </c>
      <c r="K38" s="864">
        <f>IF($B37="","",COUNTIF(Penalties!$AD38:$AL38,K$2))</f>
        <v>0</v>
      </c>
      <c r="L38" s="864">
        <f>IF($B37="","",COUNTIF(Penalties!$AD38:$AL38,L$2))</f>
        <v>0</v>
      </c>
      <c r="M38" s="864">
        <f>IF($B37="","",COUNTIF(Penalties!$AD38:$AL38,M$2))</f>
        <v>0</v>
      </c>
      <c r="N38" s="864">
        <f>IF($B37="","",COUNTIF(Penalties!$AD38:$AL38,N$2))</f>
        <v>0</v>
      </c>
      <c r="O38" s="864">
        <f>IF($B37="","",COUNTIF(Penalties!$AD38:$AL38,O$2))</f>
        <v>0</v>
      </c>
      <c r="P38" s="864">
        <f>IF($B37="","",COUNTIF(Penalties!$AD38:$AL38,P$2))</f>
        <v>0</v>
      </c>
      <c r="Q38" s="864">
        <f>IF($B37="","",COUNTIF(Penalties!$AD38:$AL38,Q$2))</f>
        <v>0</v>
      </c>
      <c r="R38" s="864">
        <f>IF($B37="","",COUNTIF(Penalties!$AD38:$AL38,R$2))</f>
        <v>0</v>
      </c>
      <c r="S38" s="864"/>
      <c r="T38" s="864"/>
      <c r="U38" s="884">
        <f>IF(B37="","",SUM(E38:T38))</f>
        <v>0</v>
      </c>
      <c r="V38" s="885">
        <f>IF(B37="","",SUM(E38:T38)*0.5)</f>
        <v>0</v>
      </c>
      <c r="W38" s="886" t="str">
        <f>IF($B37="","",IF(Penalties!$AM38=W$2,1,""))</f>
        <v/>
      </c>
      <c r="X38" s="886" t="str">
        <f>IF($B37="","",IF(Penalties!$AM38=X$2,1,""))</f>
        <v/>
      </c>
      <c r="Y38" s="886" t="str">
        <f>IF($B37="","",IF(Penalties!$AM38=Y$2,1,""))</f>
        <v/>
      </c>
      <c r="Z38" s="886" t="str">
        <f>IF($B37="","",IF(Penalties!$AM38=Z$2,1,""))</f>
        <v/>
      </c>
      <c r="AA38" s="886" t="str">
        <f>IF($B37="","",IF(Penalties!$AM38=AA$2,1,""))</f>
        <v/>
      </c>
      <c r="AB38" s="886" t="str">
        <f>IF($B37="","",IF(Penalties!$AM38=AB$2,1,""))</f>
        <v/>
      </c>
      <c r="AC38" s="886" t="str">
        <f>IF($B37="","",IF(Penalties!$AM38=AC$2,1,""))</f>
        <v/>
      </c>
      <c r="AD38" s="886" t="str">
        <f>IF($B37="","",IF(Penalties!$AM38=AD$2,1,""))</f>
        <v/>
      </c>
      <c r="AE38" s="886" t="str">
        <f>IF($B37="","",IF(Penalties!$AM38=AE$2,1,""))</f>
        <v/>
      </c>
      <c r="AF38" s="886" t="str">
        <f>IF($B37="","",IF(Penalties!$AM38=AF$2,1,""))</f>
        <v/>
      </c>
      <c r="AG38" s="886" t="str">
        <f>IF($B37="","",IF(Penalties!$AM38=AG$2,1,""))</f>
        <v/>
      </c>
      <c r="AH38" s="886" t="str">
        <f>IF($B37="","",IF(Penalties!$AM38=AH$2,1,""))</f>
        <v/>
      </c>
      <c r="AI38" s="886" t="str">
        <f>IF($B37="","",IF(Penalties!$AM38=AI$2,1,""))</f>
        <v/>
      </c>
      <c r="AJ38" s="888" t="str">
        <f>IF(SUM(X37:AI38)=0, "", IF(SUM(X37:AI37)=1, LOOKUP(1, X37:AI37, $X$2:$AI$2), LOOKUP(1, X38:AI38, $X$2:$AI$2)))</f>
        <v/>
      </c>
      <c r="AK38" s="40"/>
      <c r="AL38" s="40"/>
      <c r="AM38" s="40"/>
      <c r="AN38" s="40"/>
      <c r="AO38" s="40"/>
      <c r="AP38" s="40"/>
      <c r="AQ38" s="40"/>
      <c r="AR38" s="40"/>
      <c r="AS38" s="40"/>
      <c r="AT38" s="40"/>
      <c r="AU38" s="40"/>
      <c r="AV38" s="40"/>
      <c r="AW38" s="40"/>
      <c r="AX38" s="40"/>
    </row>
    <row r="39" ht="13.5" customHeight="1">
      <c r="A39" s="410">
        <f>A37+1</f>
        <v>19</v>
      </c>
      <c r="B39" s="876" t="str">
        <f>IF(IGRF!B32="","",IGRF!B32)</f>
        <v>981</v>
      </c>
      <c r="C39" s="657" t="str">
        <f>IF(IGRF!C32="","",IGRF!C32)</f>
        <v>duggy</v>
      </c>
      <c r="D39" s="5" t="s">
        <v>445</v>
      </c>
      <c r="E39" s="5">
        <f>IF($B39="","",COUNTIF(Penalties!$B40:$J40,E$2))</f>
        <v>0</v>
      </c>
      <c r="F39" s="5">
        <f>IF($B39="","",COUNTIF(Penalties!$B40:$J40,F$2))</f>
        <v>0</v>
      </c>
      <c r="G39" s="5">
        <f>IF($B39="","",COUNTIF(Penalties!$B40:$J40,G$2))</f>
        <v>0</v>
      </c>
      <c r="H39" s="5">
        <f>IF($B39="","",COUNTIF(Penalties!$B40:$J40,H$2))</f>
        <v>0</v>
      </c>
      <c r="I39" s="5">
        <f>IF($B39="","",COUNTIF(Penalties!$B40:$J40,I$2))</f>
        <v>0</v>
      </c>
      <c r="J39" s="5">
        <f>IF($B39="","",COUNTIF(Penalties!$B40:$J40,J$2))</f>
        <v>0</v>
      </c>
      <c r="K39" s="5">
        <f>IF($B39="","",COUNTIF(Penalties!$B40:$J40,K$2))</f>
        <v>0</v>
      </c>
      <c r="L39" s="5">
        <f>IF($B39="","",COUNTIF(Penalties!$B40:$J40,L$2))</f>
        <v>0</v>
      </c>
      <c r="M39" s="5">
        <f>IF($B39="","",COUNTIF(Penalties!$B40:$J40,M$2))</f>
        <v>0</v>
      </c>
      <c r="N39" s="5">
        <f>IF($B39="","",COUNTIF(Penalties!$B40:$J40,N$2))</f>
        <v>0</v>
      </c>
      <c r="O39" s="5">
        <f>IF($B39="","",COUNTIF(Penalties!$B40:$J40,O$2))</f>
        <v>0</v>
      </c>
      <c r="P39" s="5">
        <f>IF($B39="","",COUNTIF(Penalties!$B40:$J40,P$2))</f>
        <v>0</v>
      </c>
      <c r="Q39" s="5">
        <f>IF($B39="","",COUNTIF(Penalties!$B40:$J40,Q$2))</f>
        <v>0</v>
      </c>
      <c r="R39" s="5">
        <f>IF($B39="","",COUNTIF(Penalties!$B40:$J40,R$2))</f>
        <v>0</v>
      </c>
      <c r="S39" s="5"/>
      <c r="T39" s="5"/>
      <c r="U39" s="877">
        <f>IF(B39="","",SUM(E39:T39))</f>
        <v>0</v>
      </c>
      <c r="V39" s="878">
        <f>IF(B39="","",SUM(E39:T39)*0.5)</f>
        <v>0</v>
      </c>
      <c r="W39" s="877" t="str">
        <f>IF($B39="","",IF(Penalties!$K40=W$2,1,""))</f>
        <v/>
      </c>
      <c r="X39" s="877" t="str">
        <f>IF($B39="","",IF(Penalties!$K40=X$2,1,""))</f>
        <v/>
      </c>
      <c r="Y39" s="877" t="str">
        <f>IF($B39="","",IF(Penalties!$K40=Y$2,1,""))</f>
        <v/>
      </c>
      <c r="Z39" s="877" t="str">
        <f>IF($B39="","",IF(Penalties!$K40=Z$2,1,""))</f>
        <v/>
      </c>
      <c r="AA39" s="877" t="str">
        <f>IF($B39="","",IF(Penalties!$K40=AA$2,1,""))</f>
        <v/>
      </c>
      <c r="AB39" s="877" t="str">
        <f>IF($B39="","",IF(Penalties!$K40=AB$2,1,""))</f>
        <v/>
      </c>
      <c r="AC39" s="877" t="str">
        <f>IF($B39="","",IF(Penalties!$K40=AC$2,1,""))</f>
        <v/>
      </c>
      <c r="AD39" s="877" t="str">
        <f>IF($B39="","",IF(Penalties!$K40=AD$2,1,""))</f>
        <v/>
      </c>
      <c r="AE39" s="877" t="str">
        <f>IF($B39="","",IF(Penalties!$K40=AE$2,1,""))</f>
        <v/>
      </c>
      <c r="AF39" s="877" t="str">
        <f>IF($B39="","",IF(Penalties!$K40=AF$2,1,""))</f>
        <v/>
      </c>
      <c r="AG39" s="877" t="str">
        <f>IF($B39="","",IF(Penalties!$K40=AG$2,1,""))</f>
        <v/>
      </c>
      <c r="AH39" s="877" t="str">
        <f>IF($B39="","",IF(Penalties!$K40=AH$2,1,""))</f>
        <v/>
      </c>
      <c r="AI39" s="877" t="str">
        <f>IF($B39="","",IF(Penalties!$K40=AI$2,1,""))</f>
        <v/>
      </c>
      <c r="AJ39" s="879"/>
      <c r="AK39" s="40"/>
      <c r="AL39" s="40"/>
      <c r="AM39" s="40"/>
      <c r="AN39" s="40"/>
      <c r="AO39" s="40"/>
      <c r="AP39" s="40"/>
      <c r="AQ39" s="40"/>
      <c r="AR39" s="40"/>
      <c r="AS39" s="40"/>
      <c r="AT39" s="40"/>
      <c r="AU39" s="40"/>
      <c r="AV39" s="40"/>
      <c r="AW39" s="40"/>
      <c r="AX39" s="40"/>
    </row>
    <row r="40" ht="13.5" customHeight="1">
      <c r="D40" s="5" t="s">
        <v>446</v>
      </c>
      <c r="E40" s="5">
        <f>IF($B39="","",COUNTIF(Penalties!$AD40:$AL40,E$2))</f>
        <v>0</v>
      </c>
      <c r="F40" s="5">
        <f>IF($B39="","",COUNTIF(Penalties!$AD40:$AL40,F$2))</f>
        <v>0</v>
      </c>
      <c r="G40" s="5">
        <f>IF($B39="","",COUNTIF(Penalties!$AD40:$AL40,G$2))</f>
        <v>0</v>
      </c>
      <c r="H40" s="5">
        <f>IF($B39="","",COUNTIF(Penalties!$AD40:$AL40,H$2))</f>
        <v>1</v>
      </c>
      <c r="I40" s="5">
        <f>IF($B39="","",COUNTIF(Penalties!$AD40:$AL40,I$2))</f>
        <v>0</v>
      </c>
      <c r="J40" s="5">
        <f>IF($B39="","",COUNTIF(Penalties!$AD40:$AL40,J$2))</f>
        <v>0</v>
      </c>
      <c r="K40" s="5">
        <f>IF($B39="","",COUNTIF(Penalties!$AD40:$AL40,K$2))</f>
        <v>0</v>
      </c>
      <c r="L40" s="5">
        <f>IF($B39="","",COUNTIF(Penalties!$AD40:$AL40,L$2))</f>
        <v>0</v>
      </c>
      <c r="M40" s="5">
        <f>IF($B39="","",COUNTIF(Penalties!$AD40:$AL40,M$2))</f>
        <v>0</v>
      </c>
      <c r="N40" s="5">
        <f>IF($B39="","",COUNTIF(Penalties!$AD40:$AL40,N$2))</f>
        <v>0</v>
      </c>
      <c r="O40" s="5">
        <f>IF($B39="","",COUNTIF(Penalties!$AD40:$AL40,O$2))</f>
        <v>0</v>
      </c>
      <c r="P40" s="5">
        <f>IF($B39="","",COUNTIF(Penalties!$AD40:$AL40,P$2))</f>
        <v>0</v>
      </c>
      <c r="Q40" s="5">
        <f>IF($B39="","",COUNTIF(Penalties!$AD40:$AL40,Q$2))</f>
        <v>0</v>
      </c>
      <c r="R40" s="5">
        <f>IF($B39="","",COUNTIF(Penalties!$AD40:$AL40,R$2))</f>
        <v>0</v>
      </c>
      <c r="S40" s="5"/>
      <c r="T40" s="5"/>
      <c r="U40" s="877">
        <f>IF(B39="","",SUM(E40:T40))</f>
        <v>1</v>
      </c>
      <c r="V40" s="878">
        <f>IF(B39="","",SUM(E40:T40)*0.5)</f>
        <v>0.5</v>
      </c>
      <c r="W40" s="877" t="str">
        <f>IF($B39="","",IF(Penalties!$AM40=W$2,1,""))</f>
        <v/>
      </c>
      <c r="X40" s="877" t="str">
        <f>IF($B39="","",IF(Penalties!$AM40=X$2,1,""))</f>
        <v/>
      </c>
      <c r="Y40" s="877" t="str">
        <f>IF($B39="","",IF(Penalties!$AM40=Y$2,1,""))</f>
        <v/>
      </c>
      <c r="Z40" s="877" t="str">
        <f>IF($B39="","",IF(Penalties!$AM40=Z$2,1,""))</f>
        <v/>
      </c>
      <c r="AA40" s="877" t="str">
        <f>IF($B39="","",IF(Penalties!$AM40=AA$2,1,""))</f>
        <v/>
      </c>
      <c r="AB40" s="877" t="str">
        <f>IF($B39="","",IF(Penalties!$AM40=AB$2,1,""))</f>
        <v/>
      </c>
      <c r="AC40" s="877" t="str">
        <f>IF($B39="","",IF(Penalties!$AM40=AC$2,1,""))</f>
        <v/>
      </c>
      <c r="AD40" s="877" t="str">
        <f>IF($B39="","",IF(Penalties!$AM40=AD$2,1,""))</f>
        <v/>
      </c>
      <c r="AE40" s="877" t="str">
        <f>IF($B39="","",IF(Penalties!$AM40=AE$2,1,""))</f>
        <v/>
      </c>
      <c r="AF40" s="877" t="str">
        <f>IF($B39="","",IF(Penalties!$AM40=AF$2,1,""))</f>
        <v/>
      </c>
      <c r="AG40" s="877" t="str">
        <f>IF($B39="","",IF(Penalties!$AM40=AG$2,1,""))</f>
        <v/>
      </c>
      <c r="AH40" s="877" t="str">
        <f>IF($B39="","",IF(Penalties!$AM40=AH$2,1,""))</f>
        <v/>
      </c>
      <c r="AI40" s="877" t="str">
        <f>IF($B39="","",IF(Penalties!$AM40=AI$2,1,""))</f>
        <v/>
      </c>
      <c r="AJ40" s="880" t="str">
        <f>IF(SUM(X39:AI40)=0, "", IF(SUM(X39:AI39)=1, LOOKUP(1, X39:AI39, $X$2:$AI$2), LOOKUP(1, X40:AI40, $X$2:$AI$2)))</f>
        <v/>
      </c>
      <c r="AK40" s="40"/>
      <c r="AL40" s="40"/>
      <c r="AM40" s="40"/>
      <c r="AN40" s="40"/>
      <c r="AO40" s="40"/>
      <c r="AP40" s="40"/>
      <c r="AQ40" s="40"/>
      <c r="AR40" s="40"/>
      <c r="AS40" s="40"/>
      <c r="AT40" s="40"/>
      <c r="AU40" s="40"/>
      <c r="AV40" s="40"/>
      <c r="AW40" s="40"/>
      <c r="AX40" s="40"/>
    </row>
    <row r="41" ht="13.5" customHeight="1">
      <c r="A41" s="881">
        <f>A39+1</f>
        <v>20</v>
      </c>
      <c r="B41" s="882" t="str">
        <f>IF(IGRF!B33="","",IGRF!B33)</f>
        <v>99</v>
      </c>
      <c r="C41" s="883" t="str">
        <f>IF(IGRF!C33="","",IGRF!C33)</f>
        <v>anne t. fascism</v>
      </c>
      <c r="D41" s="864" t="s">
        <v>445</v>
      </c>
      <c r="E41" s="864">
        <f>IF($B41="","",COUNTIF(Penalties!$B42:$J42,E$2))</f>
        <v>0</v>
      </c>
      <c r="F41" s="864">
        <f>IF($B41="","",COUNTIF(Penalties!$B42:$J42,F$2))</f>
        <v>0</v>
      </c>
      <c r="G41" s="864">
        <f>IF($B41="","",COUNTIF(Penalties!$B42:$J42,G$2))</f>
        <v>0</v>
      </c>
      <c r="H41" s="864">
        <f>IF($B41="","",COUNTIF(Penalties!$B42:$J42,H$2))</f>
        <v>0</v>
      </c>
      <c r="I41" s="864">
        <f>IF($B41="","",COUNTIF(Penalties!$B42:$J42,I$2))</f>
        <v>0</v>
      </c>
      <c r="J41" s="864">
        <f>IF($B41="","",COUNTIF(Penalties!$B42:$J42,J$2))</f>
        <v>0</v>
      </c>
      <c r="K41" s="864">
        <f>IF($B41="","",COUNTIF(Penalties!$B42:$J42,K$2))</f>
        <v>0</v>
      </c>
      <c r="L41" s="864">
        <f>IF($B41="","",COUNTIF(Penalties!$B42:$J42,L$2))</f>
        <v>0</v>
      </c>
      <c r="M41" s="864">
        <f>IF($B41="","",COUNTIF(Penalties!$B42:$J42,M$2))</f>
        <v>0</v>
      </c>
      <c r="N41" s="864">
        <f>IF($B41="","",COUNTIF(Penalties!$B42:$J42,N$2))</f>
        <v>1</v>
      </c>
      <c r="O41" s="864">
        <f>IF($B41="","",COUNTIF(Penalties!$B42:$J42,O$2))</f>
        <v>0</v>
      </c>
      <c r="P41" s="864">
        <f>IF($B41="","",COUNTIF(Penalties!$B42:$J42,P$2))</f>
        <v>0</v>
      </c>
      <c r="Q41" s="864">
        <f>IF($B41="","",COUNTIF(Penalties!$B42:$J42,Q$2))</f>
        <v>0</v>
      </c>
      <c r="R41" s="864">
        <f>IF($B41="","",COUNTIF(Penalties!$B42:$J42,R$2))</f>
        <v>0</v>
      </c>
      <c r="S41" s="864"/>
      <c r="T41" s="864"/>
      <c r="U41" s="884">
        <f>IF(B41="","",SUM(E41:T41))</f>
        <v>1</v>
      </c>
      <c r="V41" s="885">
        <f>IF(B41="","",SUM(E41:T41)*0.5)</f>
        <v>0.5</v>
      </c>
      <c r="W41" s="886" t="str">
        <f>IF($B41="","",IF(Penalties!$K42=W$2,1,""))</f>
        <v/>
      </c>
      <c r="X41" s="886" t="str">
        <f>IF($B41="","",IF(Penalties!$K42=X$2,1,""))</f>
        <v/>
      </c>
      <c r="Y41" s="886" t="str">
        <f>IF($B41="","",IF(Penalties!$K42=Y$2,1,""))</f>
        <v/>
      </c>
      <c r="Z41" s="886" t="str">
        <f>IF($B41="","",IF(Penalties!$K42=Z$2,1,""))</f>
        <v/>
      </c>
      <c r="AA41" s="886" t="str">
        <f>IF($B41="","",IF(Penalties!$K42=AA$2,1,""))</f>
        <v/>
      </c>
      <c r="AB41" s="886" t="str">
        <f>IF($B41="","",IF(Penalties!$K42=AB$2,1,""))</f>
        <v/>
      </c>
      <c r="AC41" s="886" t="str">
        <f>IF($B41="","",IF(Penalties!$K42=AC$2,1,""))</f>
        <v/>
      </c>
      <c r="AD41" s="886" t="str">
        <f>IF($B41="","",IF(Penalties!$K42=AD$2,1,""))</f>
        <v/>
      </c>
      <c r="AE41" s="886" t="str">
        <f>IF($B41="","",IF(Penalties!$K42=AE$2,1,""))</f>
        <v/>
      </c>
      <c r="AF41" s="886" t="str">
        <f>IF($B41="","",IF(Penalties!$K42=AF$2,1,""))</f>
        <v/>
      </c>
      <c r="AG41" s="886" t="str">
        <f>IF($B41="","",IF(Penalties!$K42=AG$2,1,""))</f>
        <v/>
      </c>
      <c r="AH41" s="886" t="str">
        <f>IF($B41="","",IF(Penalties!$K42=AH$2,1,""))</f>
        <v/>
      </c>
      <c r="AI41" s="886" t="str">
        <f>IF($B41="","",IF(Penalties!$K42=AI$2,1,""))</f>
        <v/>
      </c>
      <c r="AJ41" s="887"/>
      <c r="AK41" s="40"/>
      <c r="AL41" s="40"/>
      <c r="AM41" s="40"/>
      <c r="AN41" s="40"/>
      <c r="AO41" s="40"/>
      <c r="AP41" s="40"/>
      <c r="AQ41" s="40"/>
      <c r="AR41" s="40"/>
      <c r="AS41" s="40"/>
      <c r="AT41" s="40"/>
      <c r="AU41" s="40"/>
      <c r="AV41" s="40"/>
      <c r="AW41" s="40"/>
      <c r="AX41" s="40"/>
    </row>
    <row r="42" ht="12.75" customHeight="1">
      <c r="A42" s="669"/>
      <c r="B42" s="669"/>
      <c r="C42" s="669"/>
      <c r="D42" s="864" t="s">
        <v>446</v>
      </c>
      <c r="E42" s="864">
        <f>IF($B41="","",COUNTIF(Penalties!$AD42:$AL42,E$2))</f>
        <v>0</v>
      </c>
      <c r="F42" s="864">
        <f>IF($B41="","",COUNTIF(Penalties!$AD42:$AL42,F$2))</f>
        <v>0</v>
      </c>
      <c r="G42" s="864">
        <f>IF($B41="","",COUNTIF(Penalties!$AD42:$AL42,G$2))</f>
        <v>0</v>
      </c>
      <c r="H42" s="864">
        <f>IF($B41="","",COUNTIF(Penalties!$AD42:$AL42,H$2))</f>
        <v>0</v>
      </c>
      <c r="I42" s="864">
        <f>IF($B41="","",COUNTIF(Penalties!$AD42:$AL42,I$2))</f>
        <v>0</v>
      </c>
      <c r="J42" s="864">
        <f>IF($B41="","",COUNTIF(Penalties!$AD42:$AL42,J$2))</f>
        <v>0</v>
      </c>
      <c r="K42" s="864">
        <f>IF($B41="","",COUNTIF(Penalties!$AD42:$AL42,K$2))</f>
        <v>0</v>
      </c>
      <c r="L42" s="864">
        <f>IF($B41="","",COUNTIF(Penalties!$AD42:$AL42,L$2))</f>
        <v>0</v>
      </c>
      <c r="M42" s="864">
        <f>IF($B41="","",COUNTIF(Penalties!$AD42:$AL42,M$2))</f>
        <v>0</v>
      </c>
      <c r="N42" s="864">
        <f>IF($B41="","",COUNTIF(Penalties!$AD42:$AL42,N$2))</f>
        <v>0</v>
      </c>
      <c r="O42" s="864">
        <f>IF($B41="","",COUNTIF(Penalties!$AD42:$AL42,O$2))</f>
        <v>0</v>
      </c>
      <c r="P42" s="864">
        <f>IF($B41="","",COUNTIF(Penalties!$AD42:$AL42,P$2))</f>
        <v>0</v>
      </c>
      <c r="Q42" s="864">
        <f>IF($B41="","",COUNTIF(Penalties!$AD42:$AL42,Q$2))</f>
        <v>0</v>
      </c>
      <c r="R42" s="864">
        <f>IF($B41="","",COUNTIF(Penalties!$AD42:$AL42,R$2))</f>
        <v>0</v>
      </c>
      <c r="S42" s="864"/>
      <c r="T42" s="864"/>
      <c r="U42" s="884">
        <f>IF(B41="","",SUM(E42:T42))</f>
        <v>0</v>
      </c>
      <c r="V42" s="885">
        <f>IF(B41="","",SUM(E42:T42)*0.5)</f>
        <v>0</v>
      </c>
      <c r="W42" s="886" t="str">
        <f>IF($B41="","",IF(Penalties!$AM42=W$2,1,""))</f>
        <v/>
      </c>
      <c r="X42" s="886" t="str">
        <f>IF($B41="","",IF(Penalties!$AM42=X$2,1,""))</f>
        <v/>
      </c>
      <c r="Y42" s="886" t="str">
        <f>IF($B41="","",IF(Penalties!$AM42=Y$2,1,""))</f>
        <v/>
      </c>
      <c r="Z42" s="886" t="str">
        <f>IF($B41="","",IF(Penalties!$AM42=Z$2,1,""))</f>
        <v/>
      </c>
      <c r="AA42" s="886" t="str">
        <f>IF($B41="","",IF(Penalties!$AM42=AA$2,1,""))</f>
        <v/>
      </c>
      <c r="AB42" s="886" t="str">
        <f>IF($B41="","",IF(Penalties!$AM42=AB$2,1,""))</f>
        <v/>
      </c>
      <c r="AC42" s="886" t="str">
        <f>IF($B41="","",IF(Penalties!$AM42=AC$2,1,""))</f>
        <v/>
      </c>
      <c r="AD42" s="886" t="str">
        <f>IF($B41="","",IF(Penalties!$AM42=AD$2,1,""))</f>
        <v/>
      </c>
      <c r="AE42" s="886" t="str">
        <f>IF($B41="","",IF(Penalties!$AM42=AE$2,1,""))</f>
        <v/>
      </c>
      <c r="AF42" s="886" t="str">
        <f>IF($B41="","",IF(Penalties!$AM42=AF$2,1,""))</f>
        <v/>
      </c>
      <c r="AG42" s="886" t="str">
        <f>IF($B41="","",IF(Penalties!$AM42=AG$2,1,""))</f>
        <v/>
      </c>
      <c r="AH42" s="886" t="str">
        <f>IF($B41="","",IF(Penalties!$AM42=AH$2,1,""))</f>
        <v/>
      </c>
      <c r="AI42" s="886" t="str">
        <f>IF($B41="","",IF(Penalties!$AM42=AI$2,1,""))</f>
        <v/>
      </c>
      <c r="AJ42" s="889" t="str">
        <f>IF(SUM(X41:AI42)=0, "", IF(SUM(X41:AI41)=1, LOOKUP(1, X41:AI41, $X$2:$AI$2), LOOKUP(1, X42:AI42, $X$2:$AI$2)))</f>
        <v/>
      </c>
      <c r="AK42" s="40"/>
      <c r="AL42" s="40"/>
      <c r="AM42" s="40"/>
      <c r="AN42" s="40"/>
      <c r="AO42" s="40"/>
      <c r="AP42" s="40"/>
      <c r="AQ42" s="40"/>
      <c r="AR42" s="40"/>
      <c r="AS42" s="40"/>
      <c r="AT42" s="40"/>
      <c r="AU42" s="40"/>
      <c r="AV42" s="40"/>
      <c r="AW42" s="40"/>
      <c r="AX42" s="40"/>
    </row>
    <row r="43" ht="12.75" customHeight="1">
      <c r="A43" s="890" t="s">
        <v>447</v>
      </c>
      <c r="B43" s="204"/>
      <c r="C43" s="204"/>
      <c r="D43" s="891" t="s">
        <v>445</v>
      </c>
      <c r="E43" s="892"/>
      <c r="F43" s="892"/>
      <c r="G43" s="892"/>
      <c r="H43" s="892"/>
      <c r="I43" s="892"/>
      <c r="J43" s="892"/>
      <c r="K43" s="892"/>
      <c r="L43" s="892"/>
      <c r="M43" s="892"/>
      <c r="N43" s="892"/>
      <c r="O43" s="892"/>
      <c r="P43" s="892"/>
      <c r="Q43" s="892"/>
      <c r="R43" s="892"/>
      <c r="S43" s="892"/>
      <c r="T43" s="892"/>
      <c r="U43" s="884"/>
      <c r="V43" s="885"/>
      <c r="W43" s="877" t="str">
        <f>IF(Penalties!$C44=W$2,1,"")</f>
        <v/>
      </c>
      <c r="X43" s="877" t="str">
        <f>IF(Penalties!$C44=X$2,1,"")</f>
        <v/>
      </c>
      <c r="Y43" s="877" t="str">
        <f>IF(Penalties!$C44=Y$2,1,"")</f>
        <v/>
      </c>
      <c r="Z43" s="877" t="str">
        <f>IF(Penalties!$C44=Z$2,1,"")</f>
        <v/>
      </c>
      <c r="AA43" s="877" t="str">
        <f>IF(Penalties!$C44=AA$2,1,"")</f>
        <v/>
      </c>
      <c r="AB43" s="877" t="str">
        <f>IF(Penalties!$C44=AB$2,1,"")</f>
        <v/>
      </c>
      <c r="AC43" s="877" t="str">
        <f>IF(Penalties!$C44=AC$2,1,"")</f>
        <v/>
      </c>
      <c r="AD43" s="877" t="str">
        <f>IF(Penalties!$C44=AD$2,1,"")</f>
        <v/>
      </c>
      <c r="AE43" s="877" t="str">
        <f>IF(Penalties!$C44=AE$2,1,"")</f>
        <v/>
      </c>
      <c r="AF43" s="877" t="str">
        <f>IF(Penalties!$C44=AF$2,1,"")</f>
        <v/>
      </c>
      <c r="AG43" s="877" t="str">
        <f>IF(Penalties!$C44=AG$2,1,"")</f>
        <v/>
      </c>
      <c r="AH43" s="877" t="str">
        <f>IF(Penalties!$C44=AH$2,1,"")</f>
        <v/>
      </c>
      <c r="AI43" s="877" t="str">
        <f>IF(Penalties!$C44=AI$2,1,"")</f>
        <v/>
      </c>
      <c r="AJ43" s="879"/>
      <c r="AK43" s="40"/>
      <c r="AL43" s="40"/>
      <c r="AM43" s="40"/>
      <c r="AN43" s="40"/>
      <c r="AO43" s="40"/>
      <c r="AP43" s="40"/>
      <c r="AQ43" s="40"/>
      <c r="AR43" s="40"/>
      <c r="AS43" s="40"/>
      <c r="AT43" s="40"/>
      <c r="AU43" s="40"/>
      <c r="AV43" s="40"/>
      <c r="AW43" s="40"/>
      <c r="AX43" s="40"/>
    </row>
    <row r="44" ht="12.75" customHeight="1">
      <c r="A44" s="313"/>
      <c r="D44" s="891" t="s">
        <v>446</v>
      </c>
      <c r="E44" s="892"/>
      <c r="F44" s="892"/>
      <c r="G44" s="892"/>
      <c r="H44" s="892"/>
      <c r="I44" s="892"/>
      <c r="J44" s="892"/>
      <c r="K44" s="892"/>
      <c r="L44" s="892"/>
      <c r="M44" s="892"/>
      <c r="N44" s="892"/>
      <c r="O44" s="892"/>
      <c r="P44" s="892"/>
      <c r="Q44" s="892"/>
      <c r="R44" s="892"/>
      <c r="S44" s="892"/>
      <c r="T44" s="892"/>
      <c r="U44" s="884"/>
      <c r="V44" s="885"/>
      <c r="W44" s="877" t="str">
        <f>IF(Penalties!$AE44=W$2,1,"")</f>
        <v/>
      </c>
      <c r="X44" s="877" t="str">
        <f>IF(Penalties!$AE44=X$2,1,"")</f>
        <v/>
      </c>
      <c r="Y44" s="877" t="str">
        <f>IF(Penalties!$AE44=Y$2,1,"")</f>
        <v/>
      </c>
      <c r="Z44" s="877" t="str">
        <f>IF(Penalties!$AE44=Z$2,1,"")</f>
        <v/>
      </c>
      <c r="AA44" s="877" t="str">
        <f>IF(Penalties!$AE44=AA$2,1,"")</f>
        <v/>
      </c>
      <c r="AB44" s="877" t="str">
        <f>IF(Penalties!$AE44=AB$2,1,"")</f>
        <v/>
      </c>
      <c r="AC44" s="877" t="str">
        <f>IF(Penalties!$AE44=AC$2,1,"")</f>
        <v/>
      </c>
      <c r="AD44" s="877" t="str">
        <f>IF(Penalties!$AE44=AD$2,1,"")</f>
        <v/>
      </c>
      <c r="AE44" s="877" t="str">
        <f>IF(Penalties!$AE44=AE$2,1,"")</f>
        <v/>
      </c>
      <c r="AF44" s="877" t="str">
        <f>IF(Penalties!$AE44=AF$2,1,"")</f>
        <v/>
      </c>
      <c r="AG44" s="877" t="str">
        <f>IF(Penalties!$AE44=AG$2,1,"")</f>
        <v/>
      </c>
      <c r="AH44" s="877" t="str">
        <f>IF(Penalties!$AE44=AH$2,1,"")</f>
        <v/>
      </c>
      <c r="AI44" s="877" t="str">
        <f>IF(Penalties!$AE44=AI$2,1,"")</f>
        <v/>
      </c>
      <c r="AJ44" s="880" t="str">
        <f>IF(SUM(X43:AI44)=0, "", IF(SUM(X43:AI43)=1, LOOKUP(1, X43:AI43, $X$2:$AI$2), LOOKUP(1, X44:AI44, $X$2:$AI$2)))</f>
        <v/>
      </c>
      <c r="AK44" s="40"/>
      <c r="AL44" s="40"/>
      <c r="AM44" s="40"/>
      <c r="AN44" s="40"/>
      <c r="AO44" s="40"/>
      <c r="AP44" s="40"/>
      <c r="AQ44" s="40"/>
      <c r="AR44" s="40"/>
      <c r="AS44" s="40"/>
      <c r="AT44" s="40"/>
      <c r="AU44" s="40"/>
      <c r="AV44" s="40"/>
      <c r="AW44" s="40"/>
      <c r="AX44" s="40"/>
    </row>
    <row r="45" ht="12.75" customHeight="1">
      <c r="A45" s="893" t="s">
        <v>447</v>
      </c>
      <c r="B45" s="204"/>
      <c r="C45" s="204"/>
      <c r="D45" s="864" t="s">
        <v>445</v>
      </c>
      <c r="E45" s="892"/>
      <c r="F45" s="892"/>
      <c r="G45" s="892"/>
      <c r="H45" s="892"/>
      <c r="I45" s="892"/>
      <c r="J45" s="892"/>
      <c r="K45" s="892"/>
      <c r="L45" s="892"/>
      <c r="M45" s="892"/>
      <c r="N45" s="892"/>
      <c r="O45" s="892"/>
      <c r="P45" s="892"/>
      <c r="Q45" s="892"/>
      <c r="R45" s="892"/>
      <c r="S45" s="892"/>
      <c r="T45" s="892"/>
      <c r="U45" s="884"/>
      <c r="V45" s="885"/>
      <c r="W45" s="886" t="str">
        <f>IF(Penalties!$D44=W$2,1,"")</f>
        <v/>
      </c>
      <c r="X45" s="886" t="str">
        <f>IF(Penalties!$D44=X$2,1,"")</f>
        <v/>
      </c>
      <c r="Y45" s="886" t="str">
        <f>IF(Penalties!$D44=Y$2,1,"")</f>
        <v/>
      </c>
      <c r="Z45" s="886" t="str">
        <f>IF(Penalties!$D44=Z$2,1,"")</f>
        <v/>
      </c>
      <c r="AA45" s="886" t="str">
        <f>IF(Penalties!$D44=AA$2,1,"")</f>
        <v/>
      </c>
      <c r="AB45" s="886" t="str">
        <f>IF(Penalties!$D44=AB$2,1,"")</f>
        <v/>
      </c>
      <c r="AC45" s="886" t="str">
        <f>IF(Penalties!$D44=AC$2,1,"")</f>
        <v/>
      </c>
      <c r="AD45" s="886" t="str">
        <f>IF(Penalties!$D44=AD$2,1,"")</f>
        <v/>
      </c>
      <c r="AE45" s="886" t="str">
        <f>IF(Penalties!$D44=AE$2,1,"")</f>
        <v/>
      </c>
      <c r="AF45" s="886" t="str">
        <f>IF(Penalties!$D44=AF$2,1,"")</f>
        <v/>
      </c>
      <c r="AG45" s="886" t="str">
        <f>IF(Penalties!$D44=AG$2,1,"")</f>
        <v/>
      </c>
      <c r="AH45" s="886" t="str">
        <f>IF(Penalties!$D44=AH$2,1,"")</f>
        <v/>
      </c>
      <c r="AI45" s="886" t="str">
        <f>IF(Penalties!$D44=AI$2,1,"")</f>
        <v/>
      </c>
      <c r="AJ45" s="887"/>
      <c r="AK45" s="40"/>
      <c r="AL45" s="40"/>
      <c r="AM45" s="40"/>
      <c r="AN45" s="40"/>
      <c r="AO45" s="40"/>
      <c r="AP45" s="40"/>
      <c r="AQ45" s="40"/>
      <c r="AR45" s="40"/>
      <c r="AS45" s="40"/>
      <c r="AT45" s="40"/>
      <c r="AU45" s="40"/>
      <c r="AV45" s="40"/>
      <c r="AW45" s="40"/>
      <c r="AX45" s="40"/>
    </row>
    <row r="46" ht="12.75" customHeight="1">
      <c r="A46" s="313"/>
      <c r="D46" s="864" t="s">
        <v>446</v>
      </c>
      <c r="E46" s="892"/>
      <c r="F46" s="892"/>
      <c r="G46" s="892"/>
      <c r="H46" s="892"/>
      <c r="I46" s="892"/>
      <c r="J46" s="892"/>
      <c r="K46" s="892"/>
      <c r="L46" s="892"/>
      <c r="M46" s="892"/>
      <c r="N46" s="892"/>
      <c r="O46" s="892"/>
      <c r="P46" s="892"/>
      <c r="Q46" s="892"/>
      <c r="R46" s="892"/>
      <c r="S46" s="892"/>
      <c r="T46" s="892"/>
      <c r="U46" s="884"/>
      <c r="V46" s="885"/>
      <c r="W46" s="886" t="str">
        <f>IF(Penalties!$AF44=W$2,1,"")</f>
        <v/>
      </c>
      <c r="X46" s="886" t="str">
        <f>IF(Penalties!$AF44=X$2,1,"")</f>
        <v/>
      </c>
      <c r="Y46" s="886" t="str">
        <f>IF(Penalties!$AF44=Y$2,1,"")</f>
        <v/>
      </c>
      <c r="Z46" s="886" t="str">
        <f>IF(Penalties!$AF44=Z$2,1,"")</f>
        <v/>
      </c>
      <c r="AA46" s="886" t="str">
        <f>IF(Penalties!$AF44=AA$2,1,"")</f>
        <v/>
      </c>
      <c r="AB46" s="886" t="str">
        <f>IF(Penalties!$AF44=AB$2,1,"")</f>
        <v/>
      </c>
      <c r="AC46" s="886" t="str">
        <f>IF(Penalties!$AF44=AC$2,1,"")</f>
        <v/>
      </c>
      <c r="AD46" s="886" t="str">
        <f>IF(Penalties!$AF44=AD$2,1,"")</f>
        <v/>
      </c>
      <c r="AE46" s="886" t="str">
        <f>IF(Penalties!$AF44=AE$2,1,"")</f>
        <v/>
      </c>
      <c r="AF46" s="886" t="str">
        <f>IF(Penalties!$AF44=AF$2,1,"")</f>
        <v/>
      </c>
      <c r="AG46" s="886" t="str">
        <f>IF(Penalties!$AF44=AG$2,1,"")</f>
        <v/>
      </c>
      <c r="AH46" s="886" t="str">
        <f>IF(Penalties!$AF44=AH$2,1,"")</f>
        <v/>
      </c>
      <c r="AI46" s="886" t="str">
        <f>IF(Penalties!$AF44=AI$2,1,"")</f>
        <v/>
      </c>
      <c r="AJ46" s="889" t="str">
        <f>IF(SUM(X45:AI46)=0, "", IF(SUM(X45:AI45)=1, LOOKUP(1, X45:AI45, $X$2:$AI$2), LOOKUP(1, X46:AI46, $X$2:$AI$2)))</f>
        <v/>
      </c>
      <c r="AK46" s="40"/>
      <c r="AL46" s="40"/>
      <c r="AM46" s="40"/>
      <c r="AN46" s="40"/>
      <c r="AO46" s="40"/>
      <c r="AP46" s="40"/>
      <c r="AQ46" s="40"/>
      <c r="AR46" s="40"/>
      <c r="AS46" s="40"/>
      <c r="AT46" s="40"/>
      <c r="AU46" s="40"/>
      <c r="AV46" s="40"/>
      <c r="AW46" s="40"/>
      <c r="AX46" s="40"/>
    </row>
    <row r="47" ht="12.75" customHeight="1">
      <c r="A47" s="894" t="s">
        <v>443</v>
      </c>
      <c r="B47" s="204"/>
      <c r="C47" s="895" t="s">
        <v>448</v>
      </c>
      <c r="D47" s="896" t="s">
        <v>445</v>
      </c>
      <c r="E47" s="896">
        <f t="shared" ref="E47:AG47" si="1">SUM(E3,E5,E7,E9,E11,E13,E15,E17,E19,E21,E23,E25,E27,E29,E31,E33,E35,E37,E39,E41)</f>
        <v>0</v>
      </c>
      <c r="F47" s="896">
        <f t="shared" si="1"/>
        <v>0</v>
      </c>
      <c r="G47" s="896">
        <f t="shared" si="1"/>
        <v>0</v>
      </c>
      <c r="H47" s="896">
        <f t="shared" si="1"/>
        <v>0</v>
      </c>
      <c r="I47" s="896">
        <f t="shared" si="1"/>
        <v>0</v>
      </c>
      <c r="J47" s="896">
        <f t="shared" si="1"/>
        <v>2</v>
      </c>
      <c r="K47" s="896">
        <f t="shared" si="1"/>
        <v>0</v>
      </c>
      <c r="L47" s="896">
        <f t="shared" si="1"/>
        <v>1</v>
      </c>
      <c r="M47" s="896">
        <f t="shared" si="1"/>
        <v>1</v>
      </c>
      <c r="N47" s="896">
        <f t="shared" si="1"/>
        <v>2</v>
      </c>
      <c r="O47" s="896">
        <f t="shared" si="1"/>
        <v>0</v>
      </c>
      <c r="P47" s="896">
        <f t="shared" si="1"/>
        <v>1</v>
      </c>
      <c r="Q47" s="896">
        <f t="shared" si="1"/>
        <v>0</v>
      </c>
      <c r="R47" s="896">
        <f t="shared" si="1"/>
        <v>0</v>
      </c>
      <c r="S47" s="896">
        <f t="shared" si="1"/>
        <v>0</v>
      </c>
      <c r="T47" s="896">
        <f t="shared" si="1"/>
        <v>0</v>
      </c>
      <c r="U47" s="857">
        <f t="shared" si="1"/>
        <v>7</v>
      </c>
      <c r="V47" s="897">
        <f t="shared" si="1"/>
        <v>3.5</v>
      </c>
      <c r="W47" s="898">
        <f t="shared" si="1"/>
        <v>0</v>
      </c>
      <c r="X47" s="898">
        <f t="shared" si="1"/>
        <v>0</v>
      </c>
      <c r="Y47" s="898">
        <f t="shared" si="1"/>
        <v>0</v>
      </c>
      <c r="Z47" s="898">
        <f t="shared" si="1"/>
        <v>0</v>
      </c>
      <c r="AA47" s="898">
        <f t="shared" si="1"/>
        <v>0</v>
      </c>
      <c r="AB47" s="898">
        <f t="shared" si="1"/>
        <v>0</v>
      </c>
      <c r="AC47" s="898">
        <f t="shared" si="1"/>
        <v>0</v>
      </c>
      <c r="AD47" s="898">
        <f t="shared" si="1"/>
        <v>0</v>
      </c>
      <c r="AE47" s="898">
        <f t="shared" si="1"/>
        <v>0</v>
      </c>
      <c r="AF47" s="898">
        <f t="shared" si="1"/>
        <v>0</v>
      </c>
      <c r="AG47" s="898">
        <f t="shared" si="1"/>
        <v>0</v>
      </c>
      <c r="AH47" s="898">
        <f t="shared" ref="AH47:AI47" si="2">SUM(AH3,AH5,AH7,AH9,AH11,AH13,AH15,AH17,AH19,AH21,AH23,AH25,AH27,AH29,AH31,AH33,AH35,AH37,AH39,AH41,AH43,AH45)</f>
        <v>0</v>
      </c>
      <c r="AI47" s="898">
        <f t="shared" si="2"/>
        <v>0</v>
      </c>
      <c r="AJ47" s="899"/>
      <c r="AK47" s="5"/>
      <c r="AL47" s="5"/>
      <c r="AM47" s="5"/>
      <c r="AN47" s="40"/>
      <c r="AO47" s="40"/>
      <c r="AP47" s="40"/>
      <c r="AQ47" s="40"/>
      <c r="AR47" s="40"/>
      <c r="AS47" s="40"/>
      <c r="AT47" s="40"/>
      <c r="AU47" s="40"/>
      <c r="AV47" s="40"/>
      <c r="AW47" s="40"/>
      <c r="AX47" s="40"/>
    </row>
    <row r="48" ht="13.5" customHeight="1">
      <c r="A48" s="313"/>
      <c r="C48" s="669"/>
      <c r="D48" s="896" t="s">
        <v>446</v>
      </c>
      <c r="E48" s="896">
        <f t="shared" ref="E48:AG48" si="3">SUM(E4,E6,E8,E10,E12,E14,E16,E18,E20,E22,E24,E26,E28,E30,E32,E34,E36,E38,E40,E42)</f>
        <v>0</v>
      </c>
      <c r="F48" s="896">
        <f t="shared" si="3"/>
        <v>2</v>
      </c>
      <c r="G48" s="896">
        <f t="shared" si="3"/>
        <v>1</v>
      </c>
      <c r="H48" s="896">
        <f t="shared" si="3"/>
        <v>3</v>
      </c>
      <c r="I48" s="896">
        <f t="shared" si="3"/>
        <v>0</v>
      </c>
      <c r="J48" s="896">
        <f t="shared" si="3"/>
        <v>0</v>
      </c>
      <c r="K48" s="896">
        <f t="shared" si="3"/>
        <v>0</v>
      </c>
      <c r="L48" s="896">
        <f t="shared" si="3"/>
        <v>0</v>
      </c>
      <c r="M48" s="896">
        <f t="shared" si="3"/>
        <v>3</v>
      </c>
      <c r="N48" s="896">
        <f t="shared" si="3"/>
        <v>4</v>
      </c>
      <c r="O48" s="896">
        <f t="shared" si="3"/>
        <v>2</v>
      </c>
      <c r="P48" s="896">
        <f t="shared" si="3"/>
        <v>1</v>
      </c>
      <c r="Q48" s="896">
        <f t="shared" si="3"/>
        <v>0</v>
      </c>
      <c r="R48" s="896">
        <f t="shared" si="3"/>
        <v>0</v>
      </c>
      <c r="S48" s="896">
        <f t="shared" si="3"/>
        <v>0</v>
      </c>
      <c r="T48" s="896">
        <f t="shared" si="3"/>
        <v>0</v>
      </c>
      <c r="U48" s="857">
        <f t="shared" si="3"/>
        <v>16</v>
      </c>
      <c r="V48" s="897">
        <f t="shared" si="3"/>
        <v>8</v>
      </c>
      <c r="W48" s="898">
        <f t="shared" si="3"/>
        <v>0</v>
      </c>
      <c r="X48" s="898">
        <f t="shared" si="3"/>
        <v>0</v>
      </c>
      <c r="Y48" s="898">
        <f t="shared" si="3"/>
        <v>0</v>
      </c>
      <c r="Z48" s="898">
        <f t="shared" si="3"/>
        <v>0</v>
      </c>
      <c r="AA48" s="898">
        <f t="shared" si="3"/>
        <v>0</v>
      </c>
      <c r="AB48" s="898">
        <f t="shared" si="3"/>
        <v>0</v>
      </c>
      <c r="AC48" s="898">
        <f t="shared" si="3"/>
        <v>0</v>
      </c>
      <c r="AD48" s="898">
        <f t="shared" si="3"/>
        <v>0</v>
      </c>
      <c r="AE48" s="898">
        <f t="shared" si="3"/>
        <v>0</v>
      </c>
      <c r="AF48" s="898">
        <f t="shared" si="3"/>
        <v>0</v>
      </c>
      <c r="AG48" s="898">
        <f t="shared" si="3"/>
        <v>0</v>
      </c>
      <c r="AH48" s="898">
        <f t="shared" ref="AH48:AI48" si="4">SUM(AH4,AH6,AH8,AH10,AH12,AH14,AH16,AH18,AH20,AH22,AH24,AH26,AH28,AH30,AH32,AH34,AH36,AH38,AH40,AH42,AH44,AH46)</f>
        <v>0</v>
      </c>
      <c r="AI48" s="898">
        <f t="shared" si="4"/>
        <v>0</v>
      </c>
      <c r="AJ48" s="40"/>
      <c r="AK48" s="40"/>
      <c r="AL48" s="40"/>
      <c r="AM48" s="40"/>
      <c r="AN48" s="40"/>
      <c r="AO48" s="40"/>
      <c r="AP48" s="40"/>
      <c r="AQ48" s="40"/>
      <c r="AR48" s="40"/>
      <c r="AS48" s="40"/>
      <c r="AT48" s="40"/>
      <c r="AU48" s="40"/>
      <c r="AV48" s="40"/>
      <c r="AW48" s="40"/>
      <c r="AX48" s="40"/>
    </row>
    <row r="49" ht="13.5" customHeight="1">
      <c r="A49" s="313"/>
      <c r="C49" s="669"/>
      <c r="D49" s="857" t="s">
        <v>402</v>
      </c>
      <c r="E49" s="857">
        <f t="shared" ref="E49:AI49" si="5">SUM(E47,E48)</f>
        <v>0</v>
      </c>
      <c r="F49" s="857">
        <f t="shared" si="5"/>
        <v>2</v>
      </c>
      <c r="G49" s="857">
        <f t="shared" si="5"/>
        <v>1</v>
      </c>
      <c r="H49" s="857">
        <f t="shared" si="5"/>
        <v>3</v>
      </c>
      <c r="I49" s="857">
        <f t="shared" si="5"/>
        <v>0</v>
      </c>
      <c r="J49" s="857">
        <f t="shared" si="5"/>
        <v>2</v>
      </c>
      <c r="K49" s="857">
        <f t="shared" si="5"/>
        <v>0</v>
      </c>
      <c r="L49" s="857">
        <f t="shared" si="5"/>
        <v>1</v>
      </c>
      <c r="M49" s="857">
        <f t="shared" si="5"/>
        <v>4</v>
      </c>
      <c r="N49" s="857">
        <f t="shared" si="5"/>
        <v>6</v>
      </c>
      <c r="O49" s="857">
        <f t="shared" si="5"/>
        <v>2</v>
      </c>
      <c r="P49" s="857">
        <f t="shared" si="5"/>
        <v>2</v>
      </c>
      <c r="Q49" s="857">
        <f t="shared" si="5"/>
        <v>0</v>
      </c>
      <c r="R49" s="857">
        <f t="shared" si="5"/>
        <v>0</v>
      </c>
      <c r="S49" s="857">
        <f t="shared" si="5"/>
        <v>0</v>
      </c>
      <c r="T49" s="857">
        <f t="shared" si="5"/>
        <v>0</v>
      </c>
      <c r="U49" s="900">
        <f t="shared" si="5"/>
        <v>23</v>
      </c>
      <c r="V49" s="901">
        <f t="shared" si="5"/>
        <v>11.5</v>
      </c>
      <c r="W49" s="898">
        <f t="shared" si="5"/>
        <v>0</v>
      </c>
      <c r="X49" s="898">
        <f t="shared" si="5"/>
        <v>0</v>
      </c>
      <c r="Y49" s="898">
        <f t="shared" si="5"/>
        <v>0</v>
      </c>
      <c r="Z49" s="898">
        <f t="shared" si="5"/>
        <v>0</v>
      </c>
      <c r="AA49" s="898">
        <f t="shared" si="5"/>
        <v>0</v>
      </c>
      <c r="AB49" s="898">
        <f t="shared" si="5"/>
        <v>0</v>
      </c>
      <c r="AC49" s="898">
        <f t="shared" si="5"/>
        <v>0</v>
      </c>
      <c r="AD49" s="898">
        <f t="shared" si="5"/>
        <v>0</v>
      </c>
      <c r="AE49" s="898">
        <f t="shared" si="5"/>
        <v>0</v>
      </c>
      <c r="AF49" s="898">
        <f t="shared" si="5"/>
        <v>0</v>
      </c>
      <c r="AG49" s="898">
        <f t="shared" si="5"/>
        <v>0</v>
      </c>
      <c r="AH49" s="898">
        <f t="shared" si="5"/>
        <v>0</v>
      </c>
      <c r="AI49" s="898">
        <f t="shared" si="5"/>
        <v>0</v>
      </c>
      <c r="AJ49" s="40"/>
      <c r="AK49" s="40"/>
      <c r="AL49" s="40"/>
      <c r="AM49" s="40"/>
      <c r="AN49" s="40"/>
      <c r="AO49" s="40"/>
      <c r="AP49" s="40"/>
      <c r="AQ49" s="40"/>
      <c r="AR49" s="40"/>
      <c r="AS49" s="40"/>
      <c r="AT49" s="40"/>
      <c r="AU49" s="40"/>
      <c r="AV49" s="40"/>
      <c r="AW49" s="40"/>
      <c r="AX49" s="40"/>
    </row>
    <row r="50" ht="13.5" customHeight="1">
      <c r="A50" s="40"/>
      <c r="B50" s="40"/>
      <c r="C50" s="40"/>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ht="13.5" customHeight="1">
      <c r="A51" s="40"/>
      <c r="B51" s="40"/>
      <c r="C51" s="40"/>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ht="13.5" customHeight="1">
      <c r="A52" s="40"/>
      <c r="B52" s="40"/>
      <c r="C52" s="40"/>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ht="13.5" customHeight="1">
      <c r="A53" s="40"/>
      <c r="B53" s="40"/>
      <c r="C53" s="40"/>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ht="12.75" customHeight="1">
      <c r="A54" s="40"/>
      <c r="B54" s="40"/>
      <c r="C54" s="40"/>
      <c r="D54" s="5"/>
      <c r="E54" s="870" t="s">
        <v>350</v>
      </c>
      <c r="F54" s="871"/>
      <c r="G54" s="871"/>
      <c r="H54" s="871"/>
      <c r="I54" s="871"/>
      <c r="J54" s="805"/>
      <c r="K54" s="805"/>
      <c r="L54" s="805"/>
      <c r="M54" s="805"/>
      <c r="N54" s="805"/>
      <c r="O54" s="805"/>
      <c r="P54" s="805"/>
      <c r="Q54" s="805"/>
      <c r="R54" s="805"/>
      <c r="S54" s="805"/>
      <c r="T54" s="805"/>
      <c r="U54" s="805"/>
      <c r="V54" s="872" t="s">
        <v>441</v>
      </c>
      <c r="W54" s="873" t="s">
        <v>442</v>
      </c>
      <c r="X54" s="8"/>
      <c r="Y54" s="8"/>
      <c r="Z54" s="8"/>
      <c r="AA54" s="8"/>
      <c r="AB54" s="8"/>
      <c r="AC54" s="8"/>
      <c r="AD54" s="8"/>
      <c r="AE54" s="8"/>
      <c r="AF54" s="8"/>
      <c r="AG54" s="8"/>
      <c r="AH54" s="8"/>
      <c r="AI54" s="8"/>
      <c r="AJ54" s="8"/>
      <c r="AK54" s="40"/>
      <c r="AL54" s="40"/>
      <c r="AM54" s="40"/>
      <c r="AN54" s="40"/>
      <c r="AO54" s="40"/>
      <c r="AP54" s="40"/>
      <c r="AQ54" s="40"/>
      <c r="AR54" s="40"/>
      <c r="AS54" s="40"/>
      <c r="AT54" s="40"/>
      <c r="AU54" s="40"/>
      <c r="AV54" s="40"/>
      <c r="AW54" s="40"/>
      <c r="AX54" s="40"/>
    </row>
    <row r="55" ht="13.5" customHeight="1">
      <c r="A55" s="856" t="s">
        <v>449</v>
      </c>
      <c r="B55" s="856" t="s">
        <v>428</v>
      </c>
      <c r="C55" s="856" t="s">
        <v>429</v>
      </c>
      <c r="D55" s="856"/>
      <c r="E55" s="856" t="s">
        <v>239</v>
      </c>
      <c r="F55" s="856" t="s">
        <v>247</v>
      </c>
      <c r="G55" s="856" t="s">
        <v>246</v>
      </c>
      <c r="H55" s="856" t="s">
        <v>244</v>
      </c>
      <c r="I55" s="856" t="s">
        <v>251</v>
      </c>
      <c r="J55" s="856" t="s">
        <v>253</v>
      </c>
      <c r="K55" s="856" t="s">
        <v>255</v>
      </c>
      <c r="L55" s="856" t="s">
        <v>242</v>
      </c>
      <c r="M55" s="856" t="s">
        <v>240</v>
      </c>
      <c r="N55" s="856" t="s">
        <v>238</v>
      </c>
      <c r="O55" s="856" t="s">
        <v>258</v>
      </c>
      <c r="P55" s="856" t="s">
        <v>228</v>
      </c>
      <c r="Q55" s="856" t="s">
        <v>272</v>
      </c>
      <c r="R55" s="856" t="s">
        <v>275</v>
      </c>
      <c r="S55" s="856"/>
      <c r="T55" s="856"/>
      <c r="U55" s="857" t="s">
        <v>402</v>
      </c>
      <c r="V55" s="874"/>
      <c r="W55" s="875" t="s">
        <v>444</v>
      </c>
      <c r="X55" s="875" t="s">
        <v>239</v>
      </c>
      <c r="Y55" s="875" t="s">
        <v>247</v>
      </c>
      <c r="Z55" s="875" t="s">
        <v>246</v>
      </c>
      <c r="AA55" s="875" t="s">
        <v>244</v>
      </c>
      <c r="AB55" s="875" t="s">
        <v>251</v>
      </c>
      <c r="AC55" s="875" t="s">
        <v>253</v>
      </c>
      <c r="AD55" s="875" t="s">
        <v>255</v>
      </c>
      <c r="AE55" s="875" t="s">
        <v>242</v>
      </c>
      <c r="AF55" s="875" t="s">
        <v>240</v>
      </c>
      <c r="AG55" s="875" t="s">
        <v>238</v>
      </c>
      <c r="AH55" s="875" t="s">
        <v>258</v>
      </c>
      <c r="AI55" s="875" t="s">
        <v>272</v>
      </c>
      <c r="AJ55" s="875"/>
      <c r="AK55" s="40"/>
      <c r="AL55" s="40"/>
      <c r="AM55" s="40"/>
      <c r="AN55" s="40"/>
      <c r="AO55" s="40"/>
      <c r="AP55" s="40"/>
      <c r="AQ55" s="40"/>
      <c r="AR55" s="40"/>
      <c r="AS55" s="40"/>
      <c r="AT55" s="40"/>
      <c r="AU55" s="40"/>
      <c r="AV55" s="40"/>
      <c r="AW55" s="40"/>
      <c r="AX55" s="40"/>
    </row>
    <row r="56" ht="13.5" customHeight="1">
      <c r="A56" s="410">
        <v>1.0</v>
      </c>
      <c r="B56" s="876" t="str">
        <f>IF(IGRF!I14="","",IGRF!I14)</f>
        <v>10</v>
      </c>
      <c r="C56" s="657" t="str">
        <f>IF(IGRF!J14="","",IGRF!J14)</f>
        <v>J. Sandin</v>
      </c>
      <c r="D56" s="5" t="s">
        <v>445</v>
      </c>
      <c r="E56" s="5">
        <f>IF($B56="","",COUNTIF(Penalties!$Q4:$Y4,E$55))</f>
        <v>0</v>
      </c>
      <c r="F56" s="5">
        <f>IF($B56="","",COUNTIF(Penalties!$Q4:$Y4,F$55))</f>
        <v>0</v>
      </c>
      <c r="G56" s="5">
        <f>IF($B56="","",COUNTIF(Penalties!$Q4:$Y4,G$55))</f>
        <v>0</v>
      </c>
      <c r="H56" s="5">
        <f>IF($B56="","",COUNTIF(Penalties!$Q4:$Y4,H$55))</f>
        <v>0</v>
      </c>
      <c r="I56" s="5">
        <f>IF($B56="","",COUNTIF(Penalties!$Q4:$Y4,I$55))</f>
        <v>0</v>
      </c>
      <c r="J56" s="5">
        <f>IF($B56="","",COUNTIF(Penalties!$Q4:$Y4,J$55))</f>
        <v>0</v>
      </c>
      <c r="K56" s="5">
        <f>IF($B56="","",COUNTIF(Penalties!$Q4:$Y4,K$55))</f>
        <v>0</v>
      </c>
      <c r="L56" s="5">
        <f>IF($B56="","",COUNTIF(Penalties!$Q4:$Y4,L$55))</f>
        <v>0</v>
      </c>
      <c r="M56" s="5">
        <f>IF($B56="","",COUNTIF(Penalties!$Q4:$Y4,M$55))</f>
        <v>0</v>
      </c>
      <c r="N56" s="5">
        <f>IF($B56="","",COUNTIF(Penalties!$Q4:$Y4,N$55))</f>
        <v>1</v>
      </c>
      <c r="O56" s="5">
        <f>IF($B56="","",COUNTIF(Penalties!$Q4:$Y4,O$55))</f>
        <v>0</v>
      </c>
      <c r="P56" s="5">
        <f>IF($B56="","",COUNTIF(Penalties!$Q4:$Y4,P$55))</f>
        <v>0</v>
      </c>
      <c r="Q56" s="5">
        <f>IF($B56="","",COUNTIF(Penalties!$Q4:$Y4,Q$55))</f>
        <v>0</v>
      </c>
      <c r="R56" s="5">
        <f>IF($B56="","",COUNTIF(Penalties!$Q4:$Y4,R$55))</f>
        <v>0</v>
      </c>
      <c r="S56" s="5"/>
      <c r="T56" s="5"/>
      <c r="U56" s="877">
        <f>IF(B56="","",SUM(E56:T56))</f>
        <v>1</v>
      </c>
      <c r="V56" s="878">
        <f>IF(B56="","",SUM(E56:T56)*0.5)</f>
        <v>0.5</v>
      </c>
      <c r="W56" s="877" t="str">
        <f>IF($B56="","",IF(Penalties!$Z4=W$55,1,""))</f>
        <v/>
      </c>
      <c r="X56" s="877" t="str">
        <f>IF($B56="","",IF(Penalties!$Z4=X$55,1,""))</f>
        <v/>
      </c>
      <c r="Y56" s="877" t="str">
        <f>IF($B56="","",IF(Penalties!$Z4=Y$55,1,""))</f>
        <v/>
      </c>
      <c r="Z56" s="877" t="str">
        <f>IF($B56="","",IF(Penalties!$Z4=Z$55,1,""))</f>
        <v/>
      </c>
      <c r="AA56" s="877" t="str">
        <f>IF($B56="","",IF(Penalties!$Z4=AA$55,1,""))</f>
        <v/>
      </c>
      <c r="AB56" s="877" t="str">
        <f>IF($B56="","",IF(Penalties!$Z4=AB$55,1,""))</f>
        <v/>
      </c>
      <c r="AC56" s="877" t="str">
        <f>IF($B56="","",IF(Penalties!$Z4=AC$55,1,""))</f>
        <v/>
      </c>
      <c r="AD56" s="877" t="str">
        <f>IF($B56="","",IF(Penalties!$Z4=AD$55,1,""))</f>
        <v/>
      </c>
      <c r="AE56" s="877" t="str">
        <f>IF($B56="","",IF(Penalties!$Z4=AE$55,1,""))</f>
        <v/>
      </c>
      <c r="AF56" s="877" t="str">
        <f>IF($B56="","",IF(Penalties!$Z4=AF$55,1,""))</f>
        <v/>
      </c>
      <c r="AG56" s="877" t="str">
        <f>IF($B56="","",IF(Penalties!$Z4=AG$55,1,""))</f>
        <v/>
      </c>
      <c r="AH56" s="877" t="str">
        <f>IF($B56="","",IF(Penalties!$Z4=AH$55,1,""))</f>
        <v/>
      </c>
      <c r="AI56" s="877" t="str">
        <f>IF($B56="","",IF(Penalties!$Z4=AI$55,1,""))</f>
        <v/>
      </c>
      <c r="AJ56" s="879"/>
      <c r="AK56" s="40"/>
      <c r="AL56" s="40"/>
      <c r="AM56" s="40"/>
      <c r="AN56" s="40"/>
      <c r="AO56" s="40"/>
      <c r="AP56" s="40"/>
      <c r="AQ56" s="40"/>
      <c r="AR56" s="40"/>
      <c r="AS56" s="40"/>
      <c r="AT56" s="40"/>
      <c r="AU56" s="40"/>
      <c r="AV56" s="40"/>
      <c r="AW56" s="40"/>
      <c r="AX56" s="40"/>
    </row>
    <row r="57" ht="13.5" customHeight="1">
      <c r="D57" s="5" t="s">
        <v>446</v>
      </c>
      <c r="E57" s="5">
        <f>IF($B56="","",COUNTIF(Penalties!$AS4:$BA4,E$55))</f>
        <v>0</v>
      </c>
      <c r="F57" s="5">
        <f>IF($B56="","",COUNTIF(Penalties!$AS4:$BA4,F$55))</f>
        <v>0</v>
      </c>
      <c r="G57" s="5">
        <f>IF($B56="","",COUNTIF(Penalties!$AS4:$BA4,G$55))</f>
        <v>0</v>
      </c>
      <c r="H57" s="5">
        <f>IF($B56="","",COUNTIF(Penalties!$AS4:$BA4,H$55))</f>
        <v>0</v>
      </c>
      <c r="I57" s="5">
        <f>IF($B56="","",COUNTIF(Penalties!$AS4:$BA4,I$55))</f>
        <v>0</v>
      </c>
      <c r="J57" s="5">
        <f>IF($B56="","",COUNTIF(Penalties!$AS4:$BA4,J$55))</f>
        <v>0</v>
      </c>
      <c r="K57" s="5">
        <f>IF($B56="","",COUNTIF(Penalties!$AS4:$BA4,K$55))</f>
        <v>0</v>
      </c>
      <c r="L57" s="5">
        <f>IF($B56="","",COUNTIF(Penalties!$AS4:$BA4,L$55))</f>
        <v>0</v>
      </c>
      <c r="M57" s="5">
        <f>IF($B56="","",COUNTIF(Penalties!$AS4:$BA4,M$55))</f>
        <v>1</v>
      </c>
      <c r="N57" s="5">
        <f>IF($B56="","",COUNTIF(Penalties!$AS4:$BA4,N$55))</f>
        <v>1</v>
      </c>
      <c r="O57" s="5">
        <f>IF($B56="","",COUNTIF(Penalties!$AS4:$BA4,O$55))</f>
        <v>0</v>
      </c>
      <c r="P57" s="5">
        <f>IF($B56="","",COUNTIF(Penalties!$AS4:$BA4,P$55))</f>
        <v>0</v>
      </c>
      <c r="Q57" s="5">
        <f>IF($B56="","",COUNTIF(Penalties!$AS4:$BA4,Q$55))</f>
        <v>0</v>
      </c>
      <c r="R57" s="5">
        <f>IF($B56="","",COUNTIF(Penalties!$AS4:$BA4,R$55))</f>
        <v>0</v>
      </c>
      <c r="S57" s="5"/>
      <c r="T57" s="5"/>
      <c r="U57" s="877">
        <f>IF(B56="","",SUM(E57:T57))</f>
        <v>2</v>
      </c>
      <c r="V57" s="878">
        <f>IF(B56="","",SUM(E57:T57)*0.5)</f>
        <v>1</v>
      </c>
      <c r="W57" s="877" t="str">
        <f>IF($B56="","",IF(Penalties!$BB4=W$55,1,""))</f>
        <v/>
      </c>
      <c r="X57" s="877" t="str">
        <f>IF($B56="","",IF(Penalties!$BB4=X$55,1,""))</f>
        <v/>
      </c>
      <c r="Y57" s="877" t="str">
        <f>IF($B56="","",IF(Penalties!$BB4=Y$55,1,""))</f>
        <v/>
      </c>
      <c r="Z57" s="877" t="str">
        <f>IF($B56="","",IF(Penalties!$BB4=Z$55,1,""))</f>
        <v/>
      </c>
      <c r="AA57" s="877" t="str">
        <f>IF($B56="","",IF(Penalties!$BB4=AA$55,1,""))</f>
        <v/>
      </c>
      <c r="AB57" s="877" t="str">
        <f>IF($B56="","",IF(Penalties!$BB4=AB$55,1,""))</f>
        <v/>
      </c>
      <c r="AC57" s="877" t="str">
        <f>IF($B56="","",IF(Penalties!$BB4=AC$55,1,""))</f>
        <v/>
      </c>
      <c r="AD57" s="877" t="str">
        <f>IF($B56="","",IF(Penalties!$BB4=AD$55,1,""))</f>
        <v/>
      </c>
      <c r="AE57" s="877" t="str">
        <f>IF($B56="","",IF(Penalties!$BB4=AE$55,1,""))</f>
        <v/>
      </c>
      <c r="AF57" s="877" t="str">
        <f>IF($B56="","",IF(Penalties!$BB4=AF$55,1,""))</f>
        <v/>
      </c>
      <c r="AG57" s="877" t="str">
        <f>IF($B56="","",IF(Penalties!$BB4=AG$55,1,""))</f>
        <v/>
      </c>
      <c r="AH57" s="877" t="str">
        <f>IF($B56="","",IF(Penalties!$BB4=AH$55,1,""))</f>
        <v/>
      </c>
      <c r="AI57" s="877" t="str">
        <f>IF($B56="","",IF(Penalties!$BB4=AI$55,1,""))</f>
        <v/>
      </c>
      <c r="AJ57" s="880" t="str">
        <f>IF(SUM(X56:AI57)=0, "", IF(SUM(X56:AI56)=1, LOOKUP(1, X56:AI56, $X$55:$AI$55), LOOKUP(1, X57:AI57, $X$55:$AI$55)))</f>
        <v/>
      </c>
      <c r="AK57" s="40"/>
      <c r="AL57" s="40"/>
      <c r="AM57" s="40"/>
      <c r="AN57" s="40"/>
      <c r="AO57" s="40"/>
      <c r="AP57" s="40"/>
      <c r="AQ57" s="40"/>
      <c r="AR57" s="40"/>
      <c r="AS57" s="40"/>
      <c r="AT57" s="40"/>
      <c r="AU57" s="40"/>
      <c r="AV57" s="40"/>
      <c r="AW57" s="40"/>
      <c r="AX57" s="40"/>
    </row>
    <row r="58" ht="13.5" customHeight="1">
      <c r="A58" s="881">
        <f>A56+1</f>
        <v>2</v>
      </c>
      <c r="B58" s="882" t="str">
        <f>IF(IGRF!I15="","",IGRF!I15)</f>
        <v>125</v>
      </c>
      <c r="C58" s="883" t="str">
        <f>IF(IGRF!J15="","",IGRF!J15)</f>
        <v>Murder by Proxy</v>
      </c>
      <c r="D58" s="864" t="s">
        <v>445</v>
      </c>
      <c r="E58" s="864">
        <f>IF($B58="","",COUNTIF(Penalties!$Q6:$Y6,E$55))</f>
        <v>0</v>
      </c>
      <c r="F58" s="864">
        <f>IF($B58="","",COUNTIF(Penalties!$Q6:$Y6,F$55))</f>
        <v>0</v>
      </c>
      <c r="G58" s="864">
        <f>IF($B58="","",COUNTIF(Penalties!$Q6:$Y6,G$55))</f>
        <v>0</v>
      </c>
      <c r="H58" s="864">
        <f>IF($B58="","",COUNTIF(Penalties!$Q6:$Y6,H$55))</f>
        <v>0</v>
      </c>
      <c r="I58" s="864">
        <f>IF($B58="","",COUNTIF(Penalties!$Q6:$Y6,I$55))</f>
        <v>0</v>
      </c>
      <c r="J58" s="864">
        <f>IF($B58="","",COUNTIF(Penalties!$Q6:$Y6,J$55))</f>
        <v>0</v>
      </c>
      <c r="K58" s="864">
        <f>IF($B58="","",COUNTIF(Penalties!$Q6:$Y6,K$55))</f>
        <v>0</v>
      </c>
      <c r="L58" s="864">
        <f>IF($B58="","",COUNTIF(Penalties!$Q6:$Y6,L$55))</f>
        <v>1</v>
      </c>
      <c r="M58" s="864">
        <f>IF($B58="","",COUNTIF(Penalties!$Q6:$Y6,M$55))</f>
        <v>0</v>
      </c>
      <c r="N58" s="864">
        <f>IF($B58="","",COUNTIF(Penalties!$Q6:$Y6,N$55))</f>
        <v>0</v>
      </c>
      <c r="O58" s="864">
        <f>IF($B58="","",COUNTIF(Penalties!$Q6:$Y6,O$55))</f>
        <v>0</v>
      </c>
      <c r="P58" s="864">
        <f>IF($B58="","",COUNTIF(Penalties!$Q6:$Y6,P$55))</f>
        <v>0</v>
      </c>
      <c r="Q58" s="864">
        <f>IF($B58="","",COUNTIF(Penalties!$Q6:$Y6,Q$55))</f>
        <v>0</v>
      </c>
      <c r="R58" s="864">
        <f>IF($B58="","",COUNTIF(Penalties!$Q6:$Y6,R$55))</f>
        <v>0</v>
      </c>
      <c r="S58" s="864"/>
      <c r="T58" s="864"/>
      <c r="U58" s="884">
        <f>IF(B58="","",SUM(E58:T58))</f>
        <v>1</v>
      </c>
      <c r="V58" s="885">
        <f>IF(B58="","",SUM(E58:T58)*0.5)</f>
        <v>0.5</v>
      </c>
      <c r="W58" s="886" t="str">
        <f>IF($B58="","",IF(Penalties!$Z6=W$55,1,""))</f>
        <v/>
      </c>
      <c r="X58" s="886" t="str">
        <f>IF($B58="","",IF(Penalties!$Z6=X$55,1,""))</f>
        <v/>
      </c>
      <c r="Y58" s="886" t="str">
        <f>IF($B58="","",IF(Penalties!$Z6=Y$55,1,""))</f>
        <v/>
      </c>
      <c r="Z58" s="886" t="str">
        <f>IF($B58="","",IF(Penalties!$Z6=Z$55,1,""))</f>
        <v/>
      </c>
      <c r="AA58" s="886" t="str">
        <f>IF($B58="","",IF(Penalties!$Z6=AA$55,1,""))</f>
        <v/>
      </c>
      <c r="AB58" s="886" t="str">
        <f>IF($B58="","",IF(Penalties!$Z6=AB$55,1,""))</f>
        <v/>
      </c>
      <c r="AC58" s="886" t="str">
        <f>IF($B58="","",IF(Penalties!$Z6=AC$55,1,""))</f>
        <v/>
      </c>
      <c r="AD58" s="886" t="str">
        <f>IF($B58="","",IF(Penalties!$Z6=AD$55,1,""))</f>
        <v/>
      </c>
      <c r="AE58" s="886" t="str">
        <f>IF($B58="","",IF(Penalties!$Z6=AE$55,1,""))</f>
        <v/>
      </c>
      <c r="AF58" s="886" t="str">
        <f>IF($B58="","",IF(Penalties!$Z6=AF$55,1,""))</f>
        <v/>
      </c>
      <c r="AG58" s="886" t="str">
        <f>IF($B58="","",IF(Penalties!$Z6=AG$55,1,""))</f>
        <v/>
      </c>
      <c r="AH58" s="886" t="str">
        <f>IF($B58="","",IF(Penalties!$Z6=AH$55,1,""))</f>
        <v/>
      </c>
      <c r="AI58" s="886" t="str">
        <f>IF($B58="","",IF(Penalties!$Z6=AI$55,1,""))</f>
        <v/>
      </c>
      <c r="AJ58" s="887"/>
      <c r="AK58" s="40"/>
      <c r="AL58" s="40"/>
      <c r="AM58" s="40"/>
      <c r="AN58" s="40"/>
      <c r="AO58" s="40"/>
      <c r="AP58" s="40"/>
      <c r="AQ58" s="40"/>
      <c r="AR58" s="40"/>
      <c r="AS58" s="40"/>
      <c r="AT58" s="40"/>
      <c r="AU58" s="40"/>
      <c r="AV58" s="40"/>
      <c r="AW58" s="40"/>
      <c r="AX58" s="40"/>
    </row>
    <row r="59" ht="13.5" customHeight="1">
      <c r="A59" s="669"/>
      <c r="B59" s="669"/>
      <c r="C59" s="669"/>
      <c r="D59" s="864" t="s">
        <v>446</v>
      </c>
      <c r="E59" s="864">
        <f>IF($B58="","",COUNTIF(Penalties!$AS6:$BA6,E$55))</f>
        <v>0</v>
      </c>
      <c r="F59" s="864">
        <f>IF($B58="","",COUNTIF(Penalties!$AS6:$BA6,F$55))</f>
        <v>0</v>
      </c>
      <c r="G59" s="864">
        <f>IF($B58="","",COUNTIF(Penalties!$AS6:$BA6,G$55))</f>
        <v>0</v>
      </c>
      <c r="H59" s="864">
        <f>IF($B58="","",COUNTIF(Penalties!$AS6:$BA6,H$55))</f>
        <v>0</v>
      </c>
      <c r="I59" s="864">
        <f>IF($B58="","",COUNTIF(Penalties!$AS6:$BA6,I$55))</f>
        <v>0</v>
      </c>
      <c r="J59" s="864">
        <f>IF($B58="","",COUNTIF(Penalties!$AS6:$BA6,J$55))</f>
        <v>0</v>
      </c>
      <c r="K59" s="864">
        <f>IF($B58="","",COUNTIF(Penalties!$AS6:$BA6,K$55))</f>
        <v>0</v>
      </c>
      <c r="L59" s="864">
        <f>IF($B58="","",COUNTIF(Penalties!$AS6:$BA6,L$55))</f>
        <v>1</v>
      </c>
      <c r="M59" s="864">
        <f>IF($B58="","",COUNTIF(Penalties!$AS6:$BA6,M$55))</f>
        <v>1</v>
      </c>
      <c r="N59" s="864">
        <f>IF($B58="","",COUNTIF(Penalties!$AS6:$BA6,N$55))</f>
        <v>0</v>
      </c>
      <c r="O59" s="864">
        <f>IF($B58="","",COUNTIF(Penalties!$AS6:$BA6,O$55))</f>
        <v>0</v>
      </c>
      <c r="P59" s="864">
        <f>IF($B58="","",COUNTIF(Penalties!$AS6:$BA6,P$55))</f>
        <v>0</v>
      </c>
      <c r="Q59" s="864">
        <f>IF($B58="","",COUNTIF(Penalties!$AS6:$BA6,Q$55))</f>
        <v>0</v>
      </c>
      <c r="R59" s="864">
        <f>IF($B58="","",COUNTIF(Penalties!$AS6:$BA6,R$55))</f>
        <v>0</v>
      </c>
      <c r="S59" s="864"/>
      <c r="T59" s="864"/>
      <c r="U59" s="884">
        <f>IF(B58="","",SUM(E59:T59))</f>
        <v>2</v>
      </c>
      <c r="V59" s="885">
        <f>IF(B58="","",SUM(E59:T59)*0.5)</f>
        <v>1</v>
      </c>
      <c r="W59" s="886" t="str">
        <f>IF($B58="","",IF(Penalties!$BB6=W$55,1,""))</f>
        <v/>
      </c>
      <c r="X59" s="886" t="str">
        <f>IF($B58="","",IF(Penalties!$BB6=X$55,1,""))</f>
        <v/>
      </c>
      <c r="Y59" s="886" t="str">
        <f>IF($B58="","",IF(Penalties!$BB6=Y$55,1,""))</f>
        <v/>
      </c>
      <c r="Z59" s="886" t="str">
        <f>IF($B58="","",IF(Penalties!$BB6=Z$55,1,""))</f>
        <v/>
      </c>
      <c r="AA59" s="886" t="str">
        <f>IF($B58="","",IF(Penalties!$BB6=AA$55,1,""))</f>
        <v/>
      </c>
      <c r="AB59" s="886" t="str">
        <f>IF($B58="","",IF(Penalties!$BB6=AB$55,1,""))</f>
        <v/>
      </c>
      <c r="AC59" s="886" t="str">
        <f>IF($B58="","",IF(Penalties!$BB6=AC$55,1,""))</f>
        <v/>
      </c>
      <c r="AD59" s="886" t="str">
        <f>IF($B58="","",IF(Penalties!$BB6=AD$55,1,""))</f>
        <v/>
      </c>
      <c r="AE59" s="886" t="str">
        <f>IF($B58="","",IF(Penalties!$BB6=AE$55,1,""))</f>
        <v/>
      </c>
      <c r="AF59" s="886" t="str">
        <f>IF($B58="","",IF(Penalties!$BB6=AF$55,1,""))</f>
        <v/>
      </c>
      <c r="AG59" s="886" t="str">
        <f>IF($B58="","",IF(Penalties!$BB6=AG$55,1,""))</f>
        <v/>
      </c>
      <c r="AH59" s="886" t="str">
        <f>IF($B58="","",IF(Penalties!$BB6=AH$55,1,""))</f>
        <v/>
      </c>
      <c r="AI59" s="886" t="str">
        <f>IF($B58="","",IF(Penalties!$BB6=AI$55,1,""))</f>
        <v/>
      </c>
      <c r="AJ59" s="888" t="str">
        <f>IF(SUM(X58:AI59)=0, "", IF(SUM(X58:AI58)=1, LOOKUP(1, X58:AI58, $X$55:$AI$55), LOOKUP(1, X59:AI59, $X$55:$AI$55)))</f>
        <v/>
      </c>
      <c r="AK59" s="40"/>
      <c r="AL59" s="40"/>
      <c r="AM59" s="40"/>
      <c r="AN59" s="40"/>
      <c r="AO59" s="40"/>
      <c r="AP59" s="40"/>
      <c r="AQ59" s="40"/>
      <c r="AR59" s="40"/>
      <c r="AS59" s="40"/>
      <c r="AT59" s="40"/>
      <c r="AU59" s="40"/>
      <c r="AV59" s="40"/>
      <c r="AW59" s="40"/>
      <c r="AX59" s="40"/>
    </row>
    <row r="60" ht="13.5" customHeight="1">
      <c r="A60" s="410">
        <f>A58+1</f>
        <v>3</v>
      </c>
      <c r="B60" s="876" t="str">
        <f>IF(IGRF!I16="","",IGRF!I16)</f>
        <v>14</v>
      </c>
      <c r="C60" s="657" t="str">
        <f>IF(IGRF!J16="","",IGRF!J16)</f>
        <v>Sonnet Boom</v>
      </c>
      <c r="D60" s="5" t="s">
        <v>445</v>
      </c>
      <c r="E60" s="5">
        <f>IF($B60="","",COUNTIF(Penalties!$Q8:$Y8,E$55))</f>
        <v>0</v>
      </c>
      <c r="F60" s="5">
        <f>IF($B60="","",COUNTIF(Penalties!$Q8:$Y8,F$55))</f>
        <v>0</v>
      </c>
      <c r="G60" s="5">
        <f>IF($B60="","",COUNTIF(Penalties!$Q8:$Y8,G$55))</f>
        <v>1</v>
      </c>
      <c r="H60" s="5">
        <f>IF($B60="","",COUNTIF(Penalties!$Q8:$Y8,H$55))</f>
        <v>0</v>
      </c>
      <c r="I60" s="5">
        <f>IF($B60="","",COUNTIF(Penalties!$Q8:$Y8,I$55))</f>
        <v>0</v>
      </c>
      <c r="J60" s="5">
        <f>IF($B60="","",COUNTIF(Penalties!$Q8:$Y8,J$55))</f>
        <v>0</v>
      </c>
      <c r="K60" s="5">
        <f>IF($B60="","",COUNTIF(Penalties!$Q8:$Y8,K$55))</f>
        <v>0</v>
      </c>
      <c r="L60" s="5">
        <f>IF($B60="","",COUNTIF(Penalties!$Q8:$Y8,L$55))</f>
        <v>0</v>
      </c>
      <c r="M60" s="5">
        <f>IF($B60="","",COUNTIF(Penalties!$Q8:$Y8,M$55))</f>
        <v>0</v>
      </c>
      <c r="N60" s="5">
        <f>IF($B60="","",COUNTIF(Penalties!$Q8:$Y8,N$55))</f>
        <v>0</v>
      </c>
      <c r="O60" s="5">
        <f>IF($B60="","",COUNTIF(Penalties!$Q8:$Y8,O$55))</f>
        <v>0</v>
      </c>
      <c r="P60" s="5">
        <f>IF($B60="","",COUNTIF(Penalties!$Q8:$Y8,P$55))</f>
        <v>0</v>
      </c>
      <c r="Q60" s="5">
        <f>IF($B60="","",COUNTIF(Penalties!$Q8:$Y8,Q$55))</f>
        <v>0</v>
      </c>
      <c r="R60" s="5">
        <f>IF($B60="","",COUNTIF(Penalties!$Q8:$Y8,R$55))</f>
        <v>0</v>
      </c>
      <c r="S60" s="5"/>
      <c r="T60" s="5"/>
      <c r="U60" s="877">
        <f>IF(B60="","",SUM(E60:T60))</f>
        <v>1</v>
      </c>
      <c r="V60" s="878">
        <f>IF(B60="","",SUM(E60:T60)*0.5)</f>
        <v>0.5</v>
      </c>
      <c r="W60" s="877" t="str">
        <f>IF($B60="","",IF(Penalties!$Z8=W$55,1,""))</f>
        <v/>
      </c>
      <c r="X60" s="877" t="str">
        <f>IF($B60="","",IF(Penalties!$Z8=X$55,1,""))</f>
        <v/>
      </c>
      <c r="Y60" s="877" t="str">
        <f>IF($B60="","",IF(Penalties!$Z8=Y$55,1,""))</f>
        <v/>
      </c>
      <c r="Z60" s="877" t="str">
        <f>IF($B60="","",IF(Penalties!$Z8=Z$55,1,""))</f>
        <v/>
      </c>
      <c r="AA60" s="877" t="str">
        <f>IF($B60="","",IF(Penalties!$Z8=AA$55,1,""))</f>
        <v/>
      </c>
      <c r="AB60" s="877" t="str">
        <f>IF($B60="","",IF(Penalties!$Z8=AB$55,1,""))</f>
        <v/>
      </c>
      <c r="AC60" s="877" t="str">
        <f>IF($B60="","",IF(Penalties!$Z8=AC$55,1,""))</f>
        <v/>
      </c>
      <c r="AD60" s="877" t="str">
        <f>IF($B60="","",IF(Penalties!$Z8=AD$55,1,""))</f>
        <v/>
      </c>
      <c r="AE60" s="877" t="str">
        <f>IF($B60="","",IF(Penalties!$Z8=AE$55,1,""))</f>
        <v/>
      </c>
      <c r="AF60" s="877" t="str">
        <f>IF($B60="","",IF(Penalties!$Z8=AF$55,1,""))</f>
        <v/>
      </c>
      <c r="AG60" s="877" t="str">
        <f>IF($B60="","",IF(Penalties!$Z8=AG$55,1,""))</f>
        <v/>
      </c>
      <c r="AH60" s="877" t="str">
        <f>IF($B60="","",IF(Penalties!$Z8=AH$55,1,""))</f>
        <v/>
      </c>
      <c r="AI60" s="877" t="str">
        <f>IF($B60="","",IF(Penalties!$Z8=AI$55,1,""))</f>
        <v/>
      </c>
      <c r="AJ60" s="879"/>
      <c r="AK60" s="40"/>
      <c r="AL60" s="40"/>
      <c r="AM60" s="40"/>
      <c r="AN60" s="40"/>
      <c r="AO60" s="40"/>
      <c r="AP60" s="40"/>
      <c r="AQ60" s="40"/>
      <c r="AR60" s="40"/>
      <c r="AS60" s="40"/>
      <c r="AT60" s="40"/>
      <c r="AU60" s="40"/>
      <c r="AV60" s="40"/>
      <c r="AW60" s="40"/>
      <c r="AX60" s="40"/>
    </row>
    <row r="61" ht="13.5" customHeight="1">
      <c r="D61" s="5" t="s">
        <v>446</v>
      </c>
      <c r="E61" s="5">
        <f>IF($B60="","",COUNTIF(Penalties!$AS8:$BA8,E$55))</f>
        <v>0</v>
      </c>
      <c r="F61" s="5">
        <f>IF($B60="","",COUNTIF(Penalties!$AS8:$BA8,F$55))</f>
        <v>0</v>
      </c>
      <c r="G61" s="5">
        <f>IF($B60="","",COUNTIF(Penalties!$AS8:$BA8,G$55))</f>
        <v>0</v>
      </c>
      <c r="H61" s="5">
        <f>IF($B60="","",COUNTIF(Penalties!$AS8:$BA8,H$55))</f>
        <v>0</v>
      </c>
      <c r="I61" s="5">
        <f>IF($B60="","",COUNTIF(Penalties!$AS8:$BA8,I$55))</f>
        <v>0</v>
      </c>
      <c r="J61" s="5">
        <f>IF($B60="","",COUNTIF(Penalties!$AS8:$BA8,J$55))</f>
        <v>0</v>
      </c>
      <c r="K61" s="5">
        <f>IF($B60="","",COUNTIF(Penalties!$AS8:$BA8,K$55))</f>
        <v>0</v>
      </c>
      <c r="L61" s="5">
        <f>IF($B60="","",COUNTIF(Penalties!$AS8:$BA8,L$55))</f>
        <v>0</v>
      </c>
      <c r="M61" s="5">
        <f>IF($B60="","",COUNTIF(Penalties!$AS8:$BA8,M$55))</f>
        <v>2</v>
      </c>
      <c r="N61" s="5">
        <f>IF($B60="","",COUNTIF(Penalties!$AS8:$BA8,N$55))</f>
        <v>0</v>
      </c>
      <c r="O61" s="5">
        <f>IF($B60="","",COUNTIF(Penalties!$AS8:$BA8,O$55))</f>
        <v>0</v>
      </c>
      <c r="P61" s="5">
        <f>IF($B60="","",COUNTIF(Penalties!$AS8:$BA8,P$55))</f>
        <v>1</v>
      </c>
      <c r="Q61" s="5">
        <f>IF($B60="","",COUNTIF(Penalties!$AS8:$BA8,Q$55))</f>
        <v>0</v>
      </c>
      <c r="R61" s="5">
        <f>IF($B60="","",COUNTIF(Penalties!$AS8:$BA8,R$55))</f>
        <v>0</v>
      </c>
      <c r="S61" s="5"/>
      <c r="T61" s="5"/>
      <c r="U61" s="877">
        <f>IF(B60="","",SUM(E61:T61))</f>
        <v>3</v>
      </c>
      <c r="V61" s="878">
        <f>IF(B60="","",SUM(E61:T61)*0.5)</f>
        <v>1.5</v>
      </c>
      <c r="W61" s="877" t="str">
        <f>IF($B60="","",IF(Penalties!$BB8=W$55,1,""))</f>
        <v/>
      </c>
      <c r="X61" s="877" t="str">
        <f>IF($B60="","",IF(Penalties!$BB8=X$55,1,""))</f>
        <v/>
      </c>
      <c r="Y61" s="877" t="str">
        <f>IF($B60="","",IF(Penalties!$BB8=Y$55,1,""))</f>
        <v/>
      </c>
      <c r="Z61" s="877" t="str">
        <f>IF($B60="","",IF(Penalties!$BB8=Z$55,1,""))</f>
        <v/>
      </c>
      <c r="AA61" s="877" t="str">
        <f>IF($B60="","",IF(Penalties!$BB8=AA$55,1,""))</f>
        <v/>
      </c>
      <c r="AB61" s="877" t="str">
        <f>IF($B60="","",IF(Penalties!$BB8=AB$55,1,""))</f>
        <v/>
      </c>
      <c r="AC61" s="877" t="str">
        <f>IF($B60="","",IF(Penalties!$BB8=AC$55,1,""))</f>
        <v/>
      </c>
      <c r="AD61" s="877" t="str">
        <f>IF($B60="","",IF(Penalties!$BB8=AD$55,1,""))</f>
        <v/>
      </c>
      <c r="AE61" s="877" t="str">
        <f>IF($B60="","",IF(Penalties!$BB8=AE$55,1,""))</f>
        <v/>
      </c>
      <c r="AF61" s="877" t="str">
        <f>IF($B60="","",IF(Penalties!$BB8=AF$55,1,""))</f>
        <v/>
      </c>
      <c r="AG61" s="877" t="str">
        <f>IF($B60="","",IF(Penalties!$BB8=AG$55,1,""))</f>
        <v/>
      </c>
      <c r="AH61" s="877" t="str">
        <f>IF($B60="","",IF(Penalties!$BB8=AH$55,1,""))</f>
        <v/>
      </c>
      <c r="AI61" s="877" t="str">
        <f>IF($B60="","",IF(Penalties!$BB8=AI$55,1,""))</f>
        <v/>
      </c>
      <c r="AJ61" s="880" t="str">
        <f>IF(SUM(X60:AI61)=0, "", IF(SUM(X60:AI60)=1, LOOKUP(1, X60:AI60, $X$55:$AI$55), LOOKUP(1, X61:AI61, $X$55:$AI$55)))</f>
        <v/>
      </c>
      <c r="AK61" s="40"/>
      <c r="AL61" s="40"/>
      <c r="AM61" s="40"/>
      <c r="AN61" s="40"/>
      <c r="AO61" s="40"/>
      <c r="AP61" s="40"/>
      <c r="AQ61" s="40"/>
      <c r="AR61" s="40"/>
      <c r="AS61" s="40"/>
      <c r="AT61" s="40"/>
      <c r="AU61" s="40"/>
      <c r="AV61" s="40"/>
      <c r="AW61" s="40"/>
      <c r="AX61" s="40"/>
    </row>
    <row r="62" ht="13.5" customHeight="1">
      <c r="A62" s="881">
        <f>A60+1</f>
        <v>4</v>
      </c>
      <c r="B62" s="882" t="str">
        <f>IF(IGRF!I17="","",IGRF!I17)</f>
        <v>15*</v>
      </c>
      <c r="C62" s="883" t="str">
        <f>IF(IGRF!J17="","",IGRF!J17)</f>
        <v>Cora Slain</v>
      </c>
      <c r="D62" s="864" t="s">
        <v>445</v>
      </c>
      <c r="E62" s="864">
        <f>IF($B62="","",COUNTIF(Penalties!$Q10:$Y10,E$55))</f>
        <v>0</v>
      </c>
      <c r="F62" s="864">
        <f>IF($B62="","",COUNTIF(Penalties!$Q10:$Y10,F$55))</f>
        <v>0</v>
      </c>
      <c r="G62" s="864">
        <f>IF($B62="","",COUNTIF(Penalties!$Q10:$Y10,G$55))</f>
        <v>0</v>
      </c>
      <c r="H62" s="864">
        <f>IF($B62="","",COUNTIF(Penalties!$Q10:$Y10,H$55))</f>
        <v>0</v>
      </c>
      <c r="I62" s="864">
        <f>IF($B62="","",COUNTIF(Penalties!$Q10:$Y10,I$55))</f>
        <v>0</v>
      </c>
      <c r="J62" s="864">
        <f>IF($B62="","",COUNTIF(Penalties!$Q10:$Y10,J$55))</f>
        <v>0</v>
      </c>
      <c r="K62" s="864">
        <f>IF($B62="","",COUNTIF(Penalties!$Q10:$Y10,K$55))</f>
        <v>0</v>
      </c>
      <c r="L62" s="864">
        <f>IF($B62="","",COUNTIF(Penalties!$Q10:$Y10,L$55))</f>
        <v>0</v>
      </c>
      <c r="M62" s="864">
        <f>IF($B62="","",COUNTIF(Penalties!$Q10:$Y10,M$55))</f>
        <v>0</v>
      </c>
      <c r="N62" s="864">
        <f>IF($B62="","",COUNTIF(Penalties!$Q10:$Y10,N$55))</f>
        <v>0</v>
      </c>
      <c r="O62" s="864">
        <f>IF($B62="","",COUNTIF(Penalties!$Q10:$Y10,O$55))</f>
        <v>0</v>
      </c>
      <c r="P62" s="864">
        <f>IF($B62="","",COUNTIF(Penalties!$Q10:$Y10,P$55))</f>
        <v>0</v>
      </c>
      <c r="Q62" s="864">
        <f>IF($B62="","",COUNTIF(Penalties!$Q10:$Y10,Q$55))</f>
        <v>0</v>
      </c>
      <c r="R62" s="864">
        <f>IF($B62="","",COUNTIF(Penalties!$Q10:$Y10,R$55))</f>
        <v>0</v>
      </c>
      <c r="S62" s="864"/>
      <c r="T62" s="864"/>
      <c r="U62" s="884">
        <f>IF(B62="","",SUM(E62:T62))</f>
        <v>0</v>
      </c>
      <c r="V62" s="885">
        <f>IF(B62="","",SUM(E62:T62)*0.5)</f>
        <v>0</v>
      </c>
      <c r="W62" s="886" t="str">
        <f>IF($B62="","",IF(Penalties!$Z10=W$55,1,""))</f>
        <v/>
      </c>
      <c r="X62" s="886" t="str">
        <f>IF($B62="","",IF(Penalties!$Z10=X$55,1,""))</f>
        <v/>
      </c>
      <c r="Y62" s="886" t="str">
        <f>IF($B62="","",IF(Penalties!$Z10=Y$55,1,""))</f>
        <v/>
      </c>
      <c r="Z62" s="886" t="str">
        <f>IF($B62="","",IF(Penalties!$Z10=Z$55,1,""))</f>
        <v/>
      </c>
      <c r="AA62" s="886" t="str">
        <f>IF($B62="","",IF(Penalties!$Z10=AA$55,1,""))</f>
        <v/>
      </c>
      <c r="AB62" s="886" t="str">
        <f>IF($B62="","",IF(Penalties!$Z10=AB$55,1,""))</f>
        <v/>
      </c>
      <c r="AC62" s="886" t="str">
        <f>IF($B62="","",IF(Penalties!$Z10=AC$55,1,""))</f>
        <v/>
      </c>
      <c r="AD62" s="886" t="str">
        <f>IF($B62="","",IF(Penalties!$Z10=AD$55,1,""))</f>
        <v/>
      </c>
      <c r="AE62" s="886" t="str">
        <f>IF($B62="","",IF(Penalties!$Z10=AE$55,1,""))</f>
        <v/>
      </c>
      <c r="AF62" s="886" t="str">
        <f>IF($B62="","",IF(Penalties!$Z10=AF$55,1,""))</f>
        <v/>
      </c>
      <c r="AG62" s="886" t="str">
        <f>IF($B62="","",IF(Penalties!$Z10=AG$55,1,""))</f>
        <v/>
      </c>
      <c r="AH62" s="886" t="str">
        <f>IF($B62="","",IF(Penalties!$Z10=AH$55,1,""))</f>
        <v/>
      </c>
      <c r="AI62" s="886" t="str">
        <f>IF($B62="","",IF(Penalties!$Z10=AI$55,1,""))</f>
        <v/>
      </c>
      <c r="AJ62" s="887"/>
      <c r="AK62" s="40"/>
      <c r="AL62" s="40"/>
      <c r="AM62" s="40"/>
      <c r="AN62" s="40"/>
      <c r="AO62" s="40"/>
      <c r="AP62" s="40"/>
      <c r="AQ62" s="40"/>
      <c r="AR62" s="40"/>
      <c r="AS62" s="40"/>
      <c r="AT62" s="40"/>
      <c r="AU62" s="40"/>
      <c r="AV62" s="40"/>
      <c r="AW62" s="40"/>
      <c r="AX62" s="40"/>
    </row>
    <row r="63" ht="13.5" customHeight="1">
      <c r="A63" s="669"/>
      <c r="B63" s="669"/>
      <c r="C63" s="669"/>
      <c r="D63" s="864" t="s">
        <v>446</v>
      </c>
      <c r="E63" s="864">
        <f>IF($B62="","",COUNTIF(Penalties!$AS10:$BA10,E$55))</f>
        <v>0</v>
      </c>
      <c r="F63" s="864">
        <f>IF($B62="","",COUNTIF(Penalties!$AS10:$BA10,F$55))</f>
        <v>0</v>
      </c>
      <c r="G63" s="864">
        <f>IF($B62="","",COUNTIF(Penalties!$AS10:$BA10,G$55))</f>
        <v>0</v>
      </c>
      <c r="H63" s="864">
        <f>IF($B62="","",COUNTIF(Penalties!$AS10:$BA10,H$55))</f>
        <v>0</v>
      </c>
      <c r="I63" s="864">
        <f>IF($B62="","",COUNTIF(Penalties!$AS10:$BA10,I$55))</f>
        <v>0</v>
      </c>
      <c r="J63" s="864">
        <f>IF($B62="","",COUNTIF(Penalties!$AS10:$BA10,J$55))</f>
        <v>0</v>
      </c>
      <c r="K63" s="864">
        <f>IF($B62="","",COUNTIF(Penalties!$AS10:$BA10,K$55))</f>
        <v>0</v>
      </c>
      <c r="L63" s="864">
        <f>IF($B62="","",COUNTIF(Penalties!$AS10:$BA10,L$55))</f>
        <v>0</v>
      </c>
      <c r="M63" s="864">
        <f>IF($B62="","",COUNTIF(Penalties!$AS10:$BA10,M$55))</f>
        <v>0</v>
      </c>
      <c r="N63" s="864">
        <f>IF($B62="","",COUNTIF(Penalties!$AS10:$BA10,N$55))</f>
        <v>0</v>
      </c>
      <c r="O63" s="864">
        <f>IF($B62="","",COUNTIF(Penalties!$AS10:$BA10,O$55))</f>
        <v>0</v>
      </c>
      <c r="P63" s="864">
        <f>IF($B62="","",COUNTIF(Penalties!$AS10:$BA10,P$55))</f>
        <v>0</v>
      </c>
      <c r="Q63" s="864">
        <f>IF($B62="","",COUNTIF(Penalties!$AS10:$BA10,Q$55))</f>
        <v>0</v>
      </c>
      <c r="R63" s="864">
        <f>IF($B62="","",COUNTIF(Penalties!$AS10:$BA10,R$55))</f>
        <v>0</v>
      </c>
      <c r="S63" s="864"/>
      <c r="T63" s="864"/>
      <c r="U63" s="884">
        <f>IF(B62="","",SUM(E63:T63))</f>
        <v>0</v>
      </c>
      <c r="V63" s="885">
        <f>IF(B62="","",SUM(E63:T63)*0.5)</f>
        <v>0</v>
      </c>
      <c r="W63" s="886" t="str">
        <f>IF($B62="","",IF(Penalties!$BB10=W$55,1,""))</f>
        <v/>
      </c>
      <c r="X63" s="886" t="str">
        <f>IF($B62="","",IF(Penalties!$BB10=X$55,1,""))</f>
        <v/>
      </c>
      <c r="Y63" s="886" t="str">
        <f>IF($B62="","",IF(Penalties!$BB10=Y$55,1,""))</f>
        <v/>
      </c>
      <c r="Z63" s="886" t="str">
        <f>IF($B62="","",IF(Penalties!$BB10=Z$55,1,""))</f>
        <v/>
      </c>
      <c r="AA63" s="886" t="str">
        <f>IF($B62="","",IF(Penalties!$BB10=AA$55,1,""))</f>
        <v/>
      </c>
      <c r="AB63" s="886" t="str">
        <f>IF($B62="","",IF(Penalties!$BB10=AB$55,1,""))</f>
        <v/>
      </c>
      <c r="AC63" s="886" t="str">
        <f>IF($B62="","",IF(Penalties!$BB10=AC$55,1,""))</f>
        <v/>
      </c>
      <c r="AD63" s="886" t="str">
        <f>IF($B62="","",IF(Penalties!$BB10=AD$55,1,""))</f>
        <v/>
      </c>
      <c r="AE63" s="886" t="str">
        <f>IF($B62="","",IF(Penalties!$BB10=AE$55,1,""))</f>
        <v/>
      </c>
      <c r="AF63" s="886" t="str">
        <f>IF($B62="","",IF(Penalties!$BB10=AF$55,1,""))</f>
        <v/>
      </c>
      <c r="AG63" s="886" t="str">
        <f>IF($B62="","",IF(Penalties!$BB10=AG$55,1,""))</f>
        <v/>
      </c>
      <c r="AH63" s="886" t="str">
        <f>IF($B62="","",IF(Penalties!$BB10=AH$55,1,""))</f>
        <v/>
      </c>
      <c r="AI63" s="886" t="str">
        <f>IF($B62="","",IF(Penalties!$BB10=AI$55,1,""))</f>
        <v/>
      </c>
      <c r="AJ63" s="888" t="str">
        <f>IF(SUM(X62:AI63)=0, "", IF(SUM(X62:AI62)=1, LOOKUP(1, X62:AI62, $X$55:$AI$55), LOOKUP(1, X63:AI63, $X$55:$AI$55)))</f>
        <v/>
      </c>
      <c r="AK63" s="40"/>
      <c r="AL63" s="40"/>
      <c r="AM63" s="40"/>
      <c r="AN63" s="40"/>
      <c r="AO63" s="40"/>
      <c r="AP63" s="40"/>
      <c r="AQ63" s="40"/>
      <c r="AR63" s="40"/>
      <c r="AS63" s="40"/>
      <c r="AT63" s="40"/>
      <c r="AU63" s="40"/>
      <c r="AV63" s="40"/>
      <c r="AW63" s="40"/>
      <c r="AX63" s="40"/>
    </row>
    <row r="64" ht="13.5" customHeight="1">
      <c r="A64" s="410">
        <f>A62+1</f>
        <v>5</v>
      </c>
      <c r="B64" s="876" t="str">
        <f>IF(IGRF!I18="","",IGRF!I18)</f>
        <v>16*</v>
      </c>
      <c r="C64" s="657" t="str">
        <f>IF(IGRF!J18="","",IGRF!J18)</f>
        <v>Derive</v>
      </c>
      <c r="D64" s="5" t="s">
        <v>445</v>
      </c>
      <c r="E64" s="5">
        <f>IF($B64="","",COUNTIF(Penalties!$Q12:$Y12,E$55))</f>
        <v>0</v>
      </c>
      <c r="F64" s="5">
        <f>IF($B64="","",COUNTIF(Penalties!$Q12:$Y12,F$55))</f>
        <v>0</v>
      </c>
      <c r="G64" s="5">
        <f>IF($B64="","",COUNTIF(Penalties!$Q12:$Y12,G$55))</f>
        <v>0</v>
      </c>
      <c r="H64" s="5">
        <f>IF($B64="","",COUNTIF(Penalties!$Q12:$Y12,H$55))</f>
        <v>0</v>
      </c>
      <c r="I64" s="5">
        <f>IF($B64="","",COUNTIF(Penalties!$Q12:$Y12,I$55))</f>
        <v>0</v>
      </c>
      <c r="J64" s="5">
        <f>IF($B64="","",COUNTIF(Penalties!$Q12:$Y12,J$55))</f>
        <v>0</v>
      </c>
      <c r="K64" s="5">
        <f>IF($B64="","",COUNTIF(Penalties!$Q12:$Y12,K$55))</f>
        <v>0</v>
      </c>
      <c r="L64" s="5">
        <f>IF($B64="","",COUNTIF(Penalties!$Q12:$Y12,L$55))</f>
        <v>0</v>
      </c>
      <c r="M64" s="5">
        <f>IF($B64="","",COUNTIF(Penalties!$Q12:$Y12,M$55))</f>
        <v>0</v>
      </c>
      <c r="N64" s="5">
        <f>IF($B64="","",COUNTIF(Penalties!$Q12:$Y12,N$55))</f>
        <v>0</v>
      </c>
      <c r="O64" s="5">
        <f>IF($B64="","",COUNTIF(Penalties!$Q12:$Y12,O$55))</f>
        <v>0</v>
      </c>
      <c r="P64" s="5">
        <f>IF($B64="","",COUNTIF(Penalties!$Q12:$Y12,P$55))</f>
        <v>0</v>
      </c>
      <c r="Q64" s="5">
        <f>IF($B64="","",COUNTIF(Penalties!$Q12:$Y12,Q$55))</f>
        <v>0</v>
      </c>
      <c r="R64" s="5">
        <f>IF($B64="","",COUNTIF(Penalties!$Q12:$Y12,R$55))</f>
        <v>0</v>
      </c>
      <c r="S64" s="5"/>
      <c r="T64" s="5"/>
      <c r="U64" s="877">
        <f>IF(B64="","",SUM(E64:T64))</f>
        <v>0</v>
      </c>
      <c r="V64" s="878">
        <f>IF(B64="","",SUM(E64:T64)*0.5)</f>
        <v>0</v>
      </c>
      <c r="W64" s="877" t="str">
        <f>IF($B64="","",IF(Penalties!$Z12=W$55,1,""))</f>
        <v/>
      </c>
      <c r="X64" s="877" t="str">
        <f>IF($B64="","",IF(Penalties!$Z12=X$55,1,""))</f>
        <v/>
      </c>
      <c r="Y64" s="877" t="str">
        <f>IF($B64="","",IF(Penalties!$Z12=Y$55,1,""))</f>
        <v/>
      </c>
      <c r="Z64" s="877" t="str">
        <f>IF($B64="","",IF(Penalties!$Z12=Z$55,1,""))</f>
        <v/>
      </c>
      <c r="AA64" s="877" t="str">
        <f>IF($B64="","",IF(Penalties!$Z12=AA$55,1,""))</f>
        <v/>
      </c>
      <c r="AB64" s="877" t="str">
        <f>IF($B64="","",IF(Penalties!$Z12=AB$55,1,""))</f>
        <v/>
      </c>
      <c r="AC64" s="877" t="str">
        <f>IF($B64="","",IF(Penalties!$Z12=AC$55,1,""))</f>
        <v/>
      </c>
      <c r="AD64" s="877" t="str">
        <f>IF($B64="","",IF(Penalties!$Z12=AD$55,1,""))</f>
        <v/>
      </c>
      <c r="AE64" s="877" t="str">
        <f>IF($B64="","",IF(Penalties!$Z12=AE$55,1,""))</f>
        <v/>
      </c>
      <c r="AF64" s="877" t="str">
        <f>IF($B64="","",IF(Penalties!$Z12=AF$55,1,""))</f>
        <v/>
      </c>
      <c r="AG64" s="877" t="str">
        <f>IF($B64="","",IF(Penalties!$Z12=AG$55,1,""))</f>
        <v/>
      </c>
      <c r="AH64" s="877" t="str">
        <f>IF($B64="","",IF(Penalties!$Z12=AH$55,1,""))</f>
        <v/>
      </c>
      <c r="AI64" s="877" t="str">
        <f>IF($B64="","",IF(Penalties!$Z12=AI$55,1,""))</f>
        <v/>
      </c>
      <c r="AJ64" s="879"/>
      <c r="AK64" s="40"/>
      <c r="AL64" s="40"/>
      <c r="AM64" s="40"/>
      <c r="AN64" s="40"/>
      <c r="AO64" s="40"/>
      <c r="AP64" s="40"/>
      <c r="AQ64" s="40"/>
      <c r="AR64" s="40"/>
      <c r="AS64" s="40"/>
      <c r="AT64" s="40"/>
      <c r="AU64" s="40"/>
      <c r="AV64" s="40"/>
      <c r="AW64" s="40"/>
      <c r="AX64" s="40"/>
    </row>
    <row r="65" ht="13.5" customHeight="1">
      <c r="D65" s="5" t="s">
        <v>446</v>
      </c>
      <c r="E65" s="5">
        <f>IF($B64="","",COUNTIF(Penalties!$AS12:$BA12,E$55))</f>
        <v>0</v>
      </c>
      <c r="F65" s="5">
        <f>IF($B64="","",COUNTIF(Penalties!$AS12:$BA12,F$55))</f>
        <v>0</v>
      </c>
      <c r="G65" s="5">
        <f>IF($B64="","",COUNTIF(Penalties!$AS12:$BA12,G$55))</f>
        <v>0</v>
      </c>
      <c r="H65" s="5">
        <f>IF($B64="","",COUNTIF(Penalties!$AS12:$BA12,H$55))</f>
        <v>0</v>
      </c>
      <c r="I65" s="5">
        <f>IF($B64="","",COUNTIF(Penalties!$AS12:$BA12,I$55))</f>
        <v>0</v>
      </c>
      <c r="J65" s="5">
        <f>IF($B64="","",COUNTIF(Penalties!$AS12:$BA12,J$55))</f>
        <v>0</v>
      </c>
      <c r="K65" s="5">
        <f>IF($B64="","",COUNTIF(Penalties!$AS12:$BA12,K$55))</f>
        <v>0</v>
      </c>
      <c r="L65" s="5">
        <f>IF($B64="","",COUNTIF(Penalties!$AS12:$BA12,L$55))</f>
        <v>0</v>
      </c>
      <c r="M65" s="5">
        <f>IF($B64="","",COUNTIF(Penalties!$AS12:$BA12,M$55))</f>
        <v>0</v>
      </c>
      <c r="N65" s="5">
        <f>IF($B64="","",COUNTIF(Penalties!$AS12:$BA12,N$55))</f>
        <v>0</v>
      </c>
      <c r="O65" s="5">
        <f>IF($B64="","",COUNTIF(Penalties!$AS12:$BA12,O$55))</f>
        <v>0</v>
      </c>
      <c r="P65" s="5">
        <f>IF($B64="","",COUNTIF(Penalties!$AS12:$BA12,P$55))</f>
        <v>0</v>
      </c>
      <c r="Q65" s="5">
        <f>IF($B64="","",COUNTIF(Penalties!$AS12:$BA12,Q$55))</f>
        <v>0</v>
      </c>
      <c r="R65" s="5">
        <f>IF($B64="","",COUNTIF(Penalties!$AS12:$BA12,R$55))</f>
        <v>0</v>
      </c>
      <c r="S65" s="5"/>
      <c r="T65" s="5"/>
      <c r="U65" s="877">
        <f>IF(B64="","",SUM(E65:T65))</f>
        <v>0</v>
      </c>
      <c r="V65" s="878">
        <f>IF(B64="","",SUM(E65:T65)*0.5)</f>
        <v>0</v>
      </c>
      <c r="W65" s="877" t="str">
        <f>IF($B64="","",IF(Penalties!$BB12=W$55,1,""))</f>
        <v/>
      </c>
      <c r="X65" s="877" t="str">
        <f>IF($B64="","",IF(Penalties!$BB12=X$55,1,""))</f>
        <v/>
      </c>
      <c r="Y65" s="877" t="str">
        <f>IF($B64="","",IF(Penalties!$BB12=Y$55,1,""))</f>
        <v/>
      </c>
      <c r="Z65" s="877" t="str">
        <f>IF($B64="","",IF(Penalties!$BB12=Z$55,1,""))</f>
        <v/>
      </c>
      <c r="AA65" s="877" t="str">
        <f>IF($B64="","",IF(Penalties!$BB12=AA$55,1,""))</f>
        <v/>
      </c>
      <c r="AB65" s="877" t="str">
        <f>IF($B64="","",IF(Penalties!$BB12=AB$55,1,""))</f>
        <v/>
      </c>
      <c r="AC65" s="877" t="str">
        <f>IF($B64="","",IF(Penalties!$BB12=AC$55,1,""))</f>
        <v/>
      </c>
      <c r="AD65" s="877" t="str">
        <f>IF($B64="","",IF(Penalties!$BB12=AD$55,1,""))</f>
        <v/>
      </c>
      <c r="AE65" s="877" t="str">
        <f>IF($B64="","",IF(Penalties!$BB12=AE$55,1,""))</f>
        <v/>
      </c>
      <c r="AF65" s="877" t="str">
        <f>IF($B64="","",IF(Penalties!$BB12=AF$55,1,""))</f>
        <v/>
      </c>
      <c r="AG65" s="877" t="str">
        <f>IF($B64="","",IF(Penalties!$BB12=AG$55,1,""))</f>
        <v/>
      </c>
      <c r="AH65" s="877" t="str">
        <f>IF($B64="","",IF(Penalties!$BB12=AH$55,1,""))</f>
        <v/>
      </c>
      <c r="AI65" s="877" t="str">
        <f>IF($B64="","",IF(Penalties!$BB12=AI$55,1,""))</f>
        <v/>
      </c>
      <c r="AJ65" s="880" t="str">
        <f>IF(SUM(X64:AI65)=0, "", IF(SUM(X64:AI64)=1, LOOKUP(1, X64:AI64, $X$55:$AI$55), LOOKUP(1, X65:AI65, $X$55:$AI$55)))</f>
        <v/>
      </c>
      <c r="AK65" s="40"/>
      <c r="AL65" s="40"/>
      <c r="AM65" s="40"/>
      <c r="AN65" s="40"/>
      <c r="AO65" s="40"/>
      <c r="AP65" s="40"/>
      <c r="AQ65" s="40"/>
      <c r="AR65" s="40"/>
      <c r="AS65" s="40"/>
      <c r="AT65" s="40"/>
      <c r="AU65" s="40"/>
      <c r="AV65" s="40"/>
      <c r="AW65" s="40"/>
      <c r="AX65" s="40"/>
    </row>
    <row r="66" ht="13.5" customHeight="1">
      <c r="A66" s="881">
        <f>A64+1</f>
        <v>6</v>
      </c>
      <c r="B66" s="882" t="str">
        <f>IF(IGRF!I19="","",IGRF!I19)</f>
        <v>187*</v>
      </c>
      <c r="C66" s="883" t="str">
        <f>IF(IGRF!J19="","",IGRF!J19)</f>
        <v>Slamlet</v>
      </c>
      <c r="D66" s="864" t="s">
        <v>445</v>
      </c>
      <c r="E66" s="864">
        <f>IF($B66="","",COUNTIF(Penalties!$Q14:$Y14,E$55))</f>
        <v>0</v>
      </c>
      <c r="F66" s="864">
        <f>IF($B66="","",COUNTIF(Penalties!$Q14:$Y14,F$55))</f>
        <v>0</v>
      </c>
      <c r="G66" s="864">
        <f>IF($B66="","",COUNTIF(Penalties!$Q14:$Y14,G$55))</f>
        <v>0</v>
      </c>
      <c r="H66" s="864">
        <f>IF($B66="","",COUNTIF(Penalties!$Q14:$Y14,H$55))</f>
        <v>0</v>
      </c>
      <c r="I66" s="864">
        <f>IF($B66="","",COUNTIF(Penalties!$Q14:$Y14,I$55))</f>
        <v>0</v>
      </c>
      <c r="J66" s="864">
        <f>IF($B66="","",COUNTIF(Penalties!$Q14:$Y14,J$55))</f>
        <v>0</v>
      </c>
      <c r="K66" s="864">
        <f>IF($B66="","",COUNTIF(Penalties!$Q14:$Y14,K$55))</f>
        <v>0</v>
      </c>
      <c r="L66" s="864">
        <f>IF($B66="","",COUNTIF(Penalties!$Q14:$Y14,L$55))</f>
        <v>0</v>
      </c>
      <c r="M66" s="864">
        <f>IF($B66="","",COUNTIF(Penalties!$Q14:$Y14,M$55))</f>
        <v>0</v>
      </c>
      <c r="N66" s="864">
        <f>IF($B66="","",COUNTIF(Penalties!$Q14:$Y14,N$55))</f>
        <v>0</v>
      </c>
      <c r="O66" s="864">
        <f>IF($B66="","",COUNTIF(Penalties!$Q14:$Y14,O$55))</f>
        <v>0</v>
      </c>
      <c r="P66" s="864">
        <f>IF($B66="","",COUNTIF(Penalties!$Q14:$Y14,P$55))</f>
        <v>0</v>
      </c>
      <c r="Q66" s="864">
        <f>IF($B66="","",COUNTIF(Penalties!$Q14:$Y14,Q$55))</f>
        <v>0</v>
      </c>
      <c r="R66" s="864">
        <f>IF($B66="","",COUNTIF(Penalties!$Q14:$Y14,R$55))</f>
        <v>0</v>
      </c>
      <c r="S66" s="864"/>
      <c r="T66" s="864"/>
      <c r="U66" s="884">
        <f>IF(B66="","",SUM(E66:T66))</f>
        <v>0</v>
      </c>
      <c r="V66" s="885">
        <f>IF(B66="","",SUM(E66:T66)*0.5)</f>
        <v>0</v>
      </c>
      <c r="W66" s="886" t="str">
        <f>IF($B66="","",IF(Penalties!$Z14=W$55,1,""))</f>
        <v/>
      </c>
      <c r="X66" s="886" t="str">
        <f>IF($B66="","",IF(Penalties!$Z14=X$55,1,""))</f>
        <v/>
      </c>
      <c r="Y66" s="886" t="str">
        <f>IF($B66="","",IF(Penalties!$Z14=Y$55,1,""))</f>
        <v/>
      </c>
      <c r="Z66" s="886" t="str">
        <f>IF($B66="","",IF(Penalties!$Z14=Z$55,1,""))</f>
        <v/>
      </c>
      <c r="AA66" s="886" t="str">
        <f>IF($B66="","",IF(Penalties!$Z14=AA$55,1,""))</f>
        <v/>
      </c>
      <c r="AB66" s="886" t="str">
        <f>IF($B66="","",IF(Penalties!$Z14=AB$55,1,""))</f>
        <v/>
      </c>
      <c r="AC66" s="886" t="str">
        <f>IF($B66="","",IF(Penalties!$Z14=AC$55,1,""))</f>
        <v/>
      </c>
      <c r="AD66" s="886" t="str">
        <f>IF($B66="","",IF(Penalties!$Z14=AD$55,1,""))</f>
        <v/>
      </c>
      <c r="AE66" s="886" t="str">
        <f>IF($B66="","",IF(Penalties!$Z14=AE$55,1,""))</f>
        <v/>
      </c>
      <c r="AF66" s="886" t="str">
        <f>IF($B66="","",IF(Penalties!$Z14=AF$55,1,""))</f>
        <v/>
      </c>
      <c r="AG66" s="886" t="str">
        <f>IF($B66="","",IF(Penalties!$Z14=AG$55,1,""))</f>
        <v/>
      </c>
      <c r="AH66" s="886" t="str">
        <f>IF($B66="","",IF(Penalties!$Z14=AH$55,1,""))</f>
        <v/>
      </c>
      <c r="AI66" s="886" t="str">
        <f>IF($B66="","",IF(Penalties!$Z14=AI$55,1,""))</f>
        <v/>
      </c>
      <c r="AJ66" s="887"/>
      <c r="AK66" s="40"/>
      <c r="AL66" s="40"/>
      <c r="AM66" s="40"/>
      <c r="AN66" s="40"/>
      <c r="AO66" s="40"/>
      <c r="AP66" s="40"/>
      <c r="AQ66" s="40"/>
      <c r="AR66" s="40"/>
      <c r="AS66" s="40"/>
      <c r="AT66" s="40"/>
      <c r="AU66" s="40"/>
      <c r="AV66" s="40"/>
      <c r="AW66" s="40"/>
      <c r="AX66" s="40"/>
    </row>
    <row r="67" ht="13.5" customHeight="1">
      <c r="A67" s="669"/>
      <c r="B67" s="669"/>
      <c r="C67" s="669"/>
      <c r="D67" s="864" t="s">
        <v>446</v>
      </c>
      <c r="E67" s="864">
        <f>IF($B66="","",COUNTIF(Penalties!$AS14:$BA14,E$55))</f>
        <v>0</v>
      </c>
      <c r="F67" s="864">
        <f>IF($B66="","",COUNTIF(Penalties!$AS14:$BA14,F$55))</f>
        <v>0</v>
      </c>
      <c r="G67" s="864">
        <f>IF($B66="","",COUNTIF(Penalties!$AS14:$BA14,G$55))</f>
        <v>0</v>
      </c>
      <c r="H67" s="864">
        <f>IF($B66="","",COUNTIF(Penalties!$AS14:$BA14,H$55))</f>
        <v>0</v>
      </c>
      <c r="I67" s="864">
        <f>IF($B66="","",COUNTIF(Penalties!$AS14:$BA14,I$55))</f>
        <v>0</v>
      </c>
      <c r="J67" s="864">
        <f>IF($B66="","",COUNTIF(Penalties!$AS14:$BA14,J$55))</f>
        <v>0</v>
      </c>
      <c r="K67" s="864">
        <f>IF($B66="","",COUNTIF(Penalties!$AS14:$BA14,K$55))</f>
        <v>0</v>
      </c>
      <c r="L67" s="864">
        <f>IF($B66="","",COUNTIF(Penalties!$AS14:$BA14,L$55))</f>
        <v>0</v>
      </c>
      <c r="M67" s="864">
        <f>IF($B66="","",COUNTIF(Penalties!$AS14:$BA14,M$55))</f>
        <v>0</v>
      </c>
      <c r="N67" s="864">
        <f>IF($B66="","",COUNTIF(Penalties!$AS14:$BA14,N$55))</f>
        <v>0</v>
      </c>
      <c r="O67" s="864">
        <f>IF($B66="","",COUNTIF(Penalties!$AS14:$BA14,O$55))</f>
        <v>0</v>
      </c>
      <c r="P67" s="864">
        <f>IF($B66="","",COUNTIF(Penalties!$AS14:$BA14,P$55))</f>
        <v>0</v>
      </c>
      <c r="Q67" s="864">
        <f>IF($B66="","",COUNTIF(Penalties!$AS14:$BA14,Q$55))</f>
        <v>0</v>
      </c>
      <c r="R67" s="864">
        <f>IF($B66="","",COUNTIF(Penalties!$AS14:$BA14,R$55))</f>
        <v>0</v>
      </c>
      <c r="S67" s="864"/>
      <c r="T67" s="864"/>
      <c r="U67" s="884">
        <f>IF(B66="","",SUM(E67:T67))</f>
        <v>0</v>
      </c>
      <c r="V67" s="885">
        <f>IF(B66="","",SUM(E67:T67)*0.5)</f>
        <v>0</v>
      </c>
      <c r="W67" s="886" t="str">
        <f>IF($B66="","",IF(Penalties!$BB14=W$55,1,""))</f>
        <v/>
      </c>
      <c r="X67" s="886" t="str">
        <f>IF($B66="","",IF(Penalties!$BB14=X$55,1,""))</f>
        <v/>
      </c>
      <c r="Y67" s="886" t="str">
        <f>IF($B66="","",IF(Penalties!$BB14=Y$55,1,""))</f>
        <v/>
      </c>
      <c r="Z67" s="886" t="str">
        <f>IF($B66="","",IF(Penalties!$BB14=Z$55,1,""))</f>
        <v/>
      </c>
      <c r="AA67" s="886" t="str">
        <f>IF($B66="","",IF(Penalties!$BB14=AA$55,1,""))</f>
        <v/>
      </c>
      <c r="AB67" s="886" t="str">
        <f>IF($B66="","",IF(Penalties!$BB14=AB$55,1,""))</f>
        <v/>
      </c>
      <c r="AC67" s="886" t="str">
        <f>IF($B66="","",IF(Penalties!$BB14=AC$55,1,""))</f>
        <v/>
      </c>
      <c r="AD67" s="886" t="str">
        <f>IF($B66="","",IF(Penalties!$BB14=AD$55,1,""))</f>
        <v/>
      </c>
      <c r="AE67" s="886" t="str">
        <f>IF($B66="","",IF(Penalties!$BB14=AE$55,1,""))</f>
        <v/>
      </c>
      <c r="AF67" s="886" t="str">
        <f>IF($B66="","",IF(Penalties!$BB14=AF$55,1,""))</f>
        <v/>
      </c>
      <c r="AG67" s="886" t="str">
        <f>IF($B66="","",IF(Penalties!$BB14=AG$55,1,""))</f>
        <v/>
      </c>
      <c r="AH67" s="886" t="str">
        <f>IF($B66="","",IF(Penalties!$BB14=AH$55,1,""))</f>
        <v/>
      </c>
      <c r="AI67" s="886" t="str">
        <f>IF($B66="","",IF(Penalties!$BB14=AI$55,1,""))</f>
        <v/>
      </c>
      <c r="AJ67" s="888" t="str">
        <f>IF(SUM(X66:AI67)=0, "", IF(SUM(X66:AI66)=1, LOOKUP(1, X66:AI66, $X$55:$AI$55), LOOKUP(1, X67:AI67, $X$55:$AI$55)))</f>
        <v/>
      </c>
      <c r="AK67" s="40"/>
      <c r="AL67" s="40"/>
      <c r="AM67" s="40"/>
      <c r="AN67" s="40"/>
      <c r="AO67" s="40"/>
      <c r="AP67" s="40"/>
      <c r="AQ67" s="40"/>
      <c r="AR67" s="40"/>
      <c r="AS67" s="40"/>
      <c r="AT67" s="40"/>
      <c r="AU67" s="40"/>
      <c r="AV67" s="40"/>
      <c r="AW67" s="40"/>
      <c r="AX67" s="40"/>
    </row>
    <row r="68" ht="13.5" customHeight="1">
      <c r="A68" s="410">
        <f>A66+1</f>
        <v>7</v>
      </c>
      <c r="B68" s="876" t="str">
        <f>IF(IGRF!I20="","",IGRF!I20)</f>
        <v>1870</v>
      </c>
      <c r="C68" s="657" t="str">
        <f>IF(IGRF!J20="","",IGRF!J20)</f>
        <v>Bettie Lockdown</v>
      </c>
      <c r="D68" s="5" t="s">
        <v>445</v>
      </c>
      <c r="E68" s="5">
        <f>IF($B68="","",COUNTIF(Penalties!$Q16:$Y16,E$55))</f>
        <v>0</v>
      </c>
      <c r="F68" s="5">
        <f>IF($B68="","",COUNTIF(Penalties!$Q16:$Y16,F$55))</f>
        <v>1</v>
      </c>
      <c r="G68" s="5">
        <f>IF($B68="","",COUNTIF(Penalties!$Q16:$Y16,G$55))</f>
        <v>0</v>
      </c>
      <c r="H68" s="5">
        <f>IF($B68="","",COUNTIF(Penalties!$Q16:$Y16,H$55))</f>
        <v>0</v>
      </c>
      <c r="I68" s="5">
        <f>IF($B68="","",COUNTIF(Penalties!$Q16:$Y16,I$55))</f>
        <v>0</v>
      </c>
      <c r="J68" s="5">
        <f>IF($B68="","",COUNTIF(Penalties!$Q16:$Y16,J$55))</f>
        <v>0</v>
      </c>
      <c r="K68" s="5">
        <f>IF($B68="","",COUNTIF(Penalties!$Q16:$Y16,K$55))</f>
        <v>0</v>
      </c>
      <c r="L68" s="5">
        <f>IF($B68="","",COUNTIF(Penalties!$Q16:$Y16,L$55))</f>
        <v>0</v>
      </c>
      <c r="M68" s="5">
        <f>IF($B68="","",COUNTIF(Penalties!$Q16:$Y16,M$55))</f>
        <v>1</v>
      </c>
      <c r="N68" s="5">
        <f>IF($B68="","",COUNTIF(Penalties!$Q16:$Y16,N$55))</f>
        <v>0</v>
      </c>
      <c r="O68" s="5">
        <f>IF($B68="","",COUNTIF(Penalties!$Q16:$Y16,O$55))</f>
        <v>0</v>
      </c>
      <c r="P68" s="5">
        <f>IF($B68="","",COUNTIF(Penalties!$Q16:$Y16,P$55))</f>
        <v>0</v>
      </c>
      <c r="Q68" s="5">
        <f>IF($B68="","",COUNTIF(Penalties!$Q16:$Y16,Q$55))</f>
        <v>0</v>
      </c>
      <c r="R68" s="5">
        <f>IF($B68="","",COUNTIF(Penalties!$Q16:$Y16,R$55))</f>
        <v>0</v>
      </c>
      <c r="S68" s="5"/>
      <c r="T68" s="5"/>
      <c r="U68" s="877">
        <f>IF(B68="","",SUM(E68:T68))</f>
        <v>2</v>
      </c>
      <c r="V68" s="878">
        <f>IF(B68="","",SUM(E68:T68)*0.5)</f>
        <v>1</v>
      </c>
      <c r="W68" s="877" t="str">
        <f>IF($B68="","",IF(Penalties!$Z16=W$55,1,""))</f>
        <v/>
      </c>
      <c r="X68" s="877" t="str">
        <f>IF($B68="","",IF(Penalties!$Z16=X$55,1,""))</f>
        <v/>
      </c>
      <c r="Y68" s="877" t="str">
        <f>IF($B68="","",IF(Penalties!$Z16=Y$55,1,""))</f>
        <v/>
      </c>
      <c r="Z68" s="877" t="str">
        <f>IF($B68="","",IF(Penalties!$Z16=Z$55,1,""))</f>
        <v/>
      </c>
      <c r="AA68" s="877" t="str">
        <f>IF($B68="","",IF(Penalties!$Z16=AA$55,1,""))</f>
        <v/>
      </c>
      <c r="AB68" s="877" t="str">
        <f>IF($B68="","",IF(Penalties!$Z16=AB$55,1,""))</f>
        <v/>
      </c>
      <c r="AC68" s="877" t="str">
        <f>IF($B68="","",IF(Penalties!$Z16=AC$55,1,""))</f>
        <v/>
      </c>
      <c r="AD68" s="877" t="str">
        <f>IF($B68="","",IF(Penalties!$Z16=AD$55,1,""))</f>
        <v/>
      </c>
      <c r="AE68" s="877" t="str">
        <f>IF($B68="","",IF(Penalties!$Z16=AE$55,1,""))</f>
        <v/>
      </c>
      <c r="AF68" s="877" t="str">
        <f>IF($B68="","",IF(Penalties!$Z16=AF$55,1,""))</f>
        <v/>
      </c>
      <c r="AG68" s="877" t="str">
        <f>IF($B68="","",IF(Penalties!$Z16=AG$55,1,""))</f>
        <v/>
      </c>
      <c r="AH68" s="877" t="str">
        <f>IF($B68="","",IF(Penalties!$Z16=AH$55,1,""))</f>
        <v/>
      </c>
      <c r="AI68" s="877" t="str">
        <f>IF($B68="","",IF(Penalties!$Z16=AI$55,1,""))</f>
        <v/>
      </c>
      <c r="AJ68" s="879"/>
      <c r="AK68" s="40"/>
      <c r="AL68" s="40"/>
      <c r="AM68" s="40"/>
      <c r="AN68" s="40"/>
      <c r="AO68" s="40"/>
      <c r="AP68" s="40"/>
      <c r="AQ68" s="40"/>
      <c r="AR68" s="40"/>
      <c r="AS68" s="40"/>
      <c r="AT68" s="40"/>
      <c r="AU68" s="40"/>
      <c r="AV68" s="40"/>
      <c r="AW68" s="40"/>
      <c r="AX68" s="40"/>
    </row>
    <row r="69" ht="13.5" customHeight="1">
      <c r="D69" s="5" t="s">
        <v>446</v>
      </c>
      <c r="E69" s="5">
        <f>IF($B68="","",COUNTIF(Penalties!$AS16:$BA16,E$55))</f>
        <v>0</v>
      </c>
      <c r="F69" s="5">
        <f>IF($B68="","",COUNTIF(Penalties!$AS16:$BA16,F$55))</f>
        <v>0</v>
      </c>
      <c r="G69" s="5">
        <f>IF($B68="","",COUNTIF(Penalties!$AS16:$BA16,G$55))</f>
        <v>0</v>
      </c>
      <c r="H69" s="5">
        <f>IF($B68="","",COUNTIF(Penalties!$AS16:$BA16,H$55))</f>
        <v>0</v>
      </c>
      <c r="I69" s="5">
        <f>IF($B68="","",COUNTIF(Penalties!$AS16:$BA16,I$55))</f>
        <v>0</v>
      </c>
      <c r="J69" s="5">
        <f>IF($B68="","",COUNTIF(Penalties!$AS16:$BA16,J$55))</f>
        <v>0</v>
      </c>
      <c r="K69" s="5">
        <f>IF($B68="","",COUNTIF(Penalties!$AS16:$BA16,K$55))</f>
        <v>0</v>
      </c>
      <c r="L69" s="5">
        <f>IF($B68="","",COUNTIF(Penalties!$AS16:$BA16,L$55))</f>
        <v>0</v>
      </c>
      <c r="M69" s="5">
        <f>IF($B68="","",COUNTIF(Penalties!$AS16:$BA16,M$55))</f>
        <v>0</v>
      </c>
      <c r="N69" s="5">
        <f>IF($B68="","",COUNTIF(Penalties!$AS16:$BA16,N$55))</f>
        <v>4</v>
      </c>
      <c r="O69" s="5">
        <f>IF($B68="","",COUNTIF(Penalties!$AS16:$BA16,O$55))</f>
        <v>0</v>
      </c>
      <c r="P69" s="5">
        <f>IF($B68="","",COUNTIF(Penalties!$AS16:$BA16,P$55))</f>
        <v>0</v>
      </c>
      <c r="Q69" s="5">
        <f>IF($B68="","",COUNTIF(Penalties!$AS16:$BA16,Q$55))</f>
        <v>0</v>
      </c>
      <c r="R69" s="5">
        <f>IF($B68="","",COUNTIF(Penalties!$AS16:$BA16,R$55))</f>
        <v>0</v>
      </c>
      <c r="S69" s="5"/>
      <c r="T69" s="5"/>
      <c r="U69" s="877">
        <f>IF(B68="","",SUM(E69:T69))</f>
        <v>4</v>
      </c>
      <c r="V69" s="878">
        <f>IF(B68="","",SUM(E69:T69)*0.5)</f>
        <v>2</v>
      </c>
      <c r="W69" s="877" t="str">
        <f>IF($B68="","",IF(Penalties!$BB16=W$55,1,""))</f>
        <v/>
      </c>
      <c r="X69" s="877" t="str">
        <f>IF($B68="","",IF(Penalties!$BB16=X$55,1,""))</f>
        <v/>
      </c>
      <c r="Y69" s="877" t="str">
        <f>IF($B68="","",IF(Penalties!$BB16=Y$55,1,""))</f>
        <v/>
      </c>
      <c r="Z69" s="877" t="str">
        <f>IF($B68="","",IF(Penalties!$BB16=Z$55,1,""))</f>
        <v/>
      </c>
      <c r="AA69" s="877" t="str">
        <f>IF($B68="","",IF(Penalties!$BB16=AA$55,1,""))</f>
        <v/>
      </c>
      <c r="AB69" s="877" t="str">
        <f>IF($B68="","",IF(Penalties!$BB16=AB$55,1,""))</f>
        <v/>
      </c>
      <c r="AC69" s="877" t="str">
        <f>IF($B68="","",IF(Penalties!$BB16=AC$55,1,""))</f>
        <v/>
      </c>
      <c r="AD69" s="877" t="str">
        <f>IF($B68="","",IF(Penalties!$BB16=AD$55,1,""))</f>
        <v/>
      </c>
      <c r="AE69" s="877" t="str">
        <f>IF($B68="","",IF(Penalties!$BB16=AE$55,1,""))</f>
        <v/>
      </c>
      <c r="AF69" s="877" t="str">
        <f>IF($B68="","",IF(Penalties!$BB16=AF$55,1,""))</f>
        <v/>
      </c>
      <c r="AG69" s="877" t="str">
        <f>IF($B68="","",IF(Penalties!$BB16=AG$55,1,""))</f>
        <v/>
      </c>
      <c r="AH69" s="877" t="str">
        <f>IF($B68="","",IF(Penalties!$BB16=AH$55,1,""))</f>
        <v/>
      </c>
      <c r="AI69" s="877" t="str">
        <f>IF($B68="","",IF(Penalties!$BB16=AI$55,1,""))</f>
        <v/>
      </c>
      <c r="AJ69" s="880" t="str">
        <f>IF(SUM(X68:AI69)=0, "", IF(SUM(X68:AI68)=1, LOOKUP(1, X68:AI68, $X$55:$AI$55), LOOKUP(1, X69:AI69, $X$55:$AI$55)))</f>
        <v/>
      </c>
      <c r="AK69" s="40"/>
      <c r="AL69" s="40"/>
      <c r="AM69" s="40"/>
      <c r="AN69" s="40"/>
      <c r="AO69" s="40"/>
      <c r="AP69" s="40"/>
      <c r="AQ69" s="40"/>
      <c r="AR69" s="40"/>
      <c r="AS69" s="40"/>
      <c r="AT69" s="40"/>
      <c r="AU69" s="40"/>
      <c r="AV69" s="40"/>
      <c r="AW69" s="40"/>
      <c r="AX69" s="40"/>
    </row>
    <row r="70" ht="13.5" customHeight="1">
      <c r="A70" s="881">
        <f>A68+1</f>
        <v>8</v>
      </c>
      <c r="B70" s="882" t="str">
        <f>IF(IGRF!I21="","",IGRF!I21)</f>
        <v>31</v>
      </c>
      <c r="C70" s="883" t="str">
        <f>IF(IGRF!J21="","",IGRF!J21)</f>
        <v>Hammer</v>
      </c>
      <c r="D70" s="864" t="s">
        <v>445</v>
      </c>
      <c r="E70" s="864">
        <f>IF($B70="","",COUNTIF(Penalties!$Q18:$Y18,E$55))</f>
        <v>0</v>
      </c>
      <c r="F70" s="864">
        <f>IF($B70="","",COUNTIF(Penalties!$Q18:$Y18,F$55))</f>
        <v>0</v>
      </c>
      <c r="G70" s="864">
        <f>IF($B70="","",COUNTIF(Penalties!$Q18:$Y18,G$55))</f>
        <v>0</v>
      </c>
      <c r="H70" s="864">
        <f>IF($B70="","",COUNTIF(Penalties!$Q18:$Y18,H$55))</f>
        <v>0</v>
      </c>
      <c r="I70" s="864">
        <f>IF($B70="","",COUNTIF(Penalties!$Q18:$Y18,I$55))</f>
        <v>0</v>
      </c>
      <c r="J70" s="864">
        <f>IF($B70="","",COUNTIF(Penalties!$Q18:$Y18,J$55))</f>
        <v>0</v>
      </c>
      <c r="K70" s="864">
        <f>IF($B70="","",COUNTIF(Penalties!$Q18:$Y18,K$55))</f>
        <v>0</v>
      </c>
      <c r="L70" s="864">
        <f>IF($B70="","",COUNTIF(Penalties!$Q18:$Y18,L$55))</f>
        <v>0</v>
      </c>
      <c r="M70" s="864">
        <f>IF($B70="","",COUNTIF(Penalties!$Q18:$Y18,M$55))</f>
        <v>0</v>
      </c>
      <c r="N70" s="864">
        <f>IF($B70="","",COUNTIF(Penalties!$Q18:$Y18,N$55))</f>
        <v>0</v>
      </c>
      <c r="O70" s="864">
        <f>IF($B70="","",COUNTIF(Penalties!$Q18:$Y18,O$55))</f>
        <v>0</v>
      </c>
      <c r="P70" s="864">
        <f>IF($B70="","",COUNTIF(Penalties!$Q18:$Y18,P$55))</f>
        <v>0</v>
      </c>
      <c r="Q70" s="864">
        <f>IF($B70="","",COUNTIF(Penalties!$Q18:$Y18,Q$55))</f>
        <v>0</v>
      </c>
      <c r="R70" s="864">
        <f>IF($B70="","",COUNTIF(Penalties!$Q18:$Y18,R$55))</f>
        <v>0</v>
      </c>
      <c r="S70" s="864"/>
      <c r="T70" s="864"/>
      <c r="U70" s="884">
        <f>IF(B70="","",SUM(E70:T70))</f>
        <v>0</v>
      </c>
      <c r="V70" s="885">
        <f>IF(B70="","",SUM(E70:T70)*0.5)</f>
        <v>0</v>
      </c>
      <c r="W70" s="886" t="str">
        <f>IF($B70="","",IF(Penalties!$Z18=W$55,1,""))</f>
        <v/>
      </c>
      <c r="X70" s="886" t="str">
        <f>IF($B70="","",IF(Penalties!$Z18=X$55,1,""))</f>
        <v/>
      </c>
      <c r="Y70" s="886" t="str">
        <f>IF($B70="","",IF(Penalties!$Z18=Y$55,1,""))</f>
        <v/>
      </c>
      <c r="Z70" s="886" t="str">
        <f>IF($B70="","",IF(Penalties!$Z18=Z$55,1,""))</f>
        <v/>
      </c>
      <c r="AA70" s="886" t="str">
        <f>IF($B70="","",IF(Penalties!$Z18=AA$55,1,""))</f>
        <v/>
      </c>
      <c r="AB70" s="886" t="str">
        <f>IF($B70="","",IF(Penalties!$Z18=AB$55,1,""))</f>
        <v/>
      </c>
      <c r="AC70" s="886" t="str">
        <f>IF($B70="","",IF(Penalties!$Z18=AC$55,1,""))</f>
        <v/>
      </c>
      <c r="AD70" s="886" t="str">
        <f>IF($B70="","",IF(Penalties!$Z18=AD$55,1,""))</f>
        <v/>
      </c>
      <c r="AE70" s="886" t="str">
        <f>IF($B70="","",IF(Penalties!$Z18=AE$55,1,""))</f>
        <v/>
      </c>
      <c r="AF70" s="886" t="str">
        <f>IF($B70="","",IF(Penalties!$Z18=AF$55,1,""))</f>
        <v/>
      </c>
      <c r="AG70" s="886" t="str">
        <f>IF($B70="","",IF(Penalties!$Z18=AG$55,1,""))</f>
        <v/>
      </c>
      <c r="AH70" s="886" t="str">
        <f>IF($B70="","",IF(Penalties!$Z18=AH$55,1,""))</f>
        <v/>
      </c>
      <c r="AI70" s="886" t="str">
        <f>IF($B70="","",IF(Penalties!$Z18=AI$55,1,""))</f>
        <v/>
      </c>
      <c r="AJ70" s="887"/>
      <c r="AK70" s="40"/>
      <c r="AL70" s="40"/>
      <c r="AM70" s="40"/>
      <c r="AN70" s="40"/>
      <c r="AO70" s="40"/>
      <c r="AP70" s="40"/>
      <c r="AQ70" s="40"/>
      <c r="AR70" s="40"/>
      <c r="AS70" s="40"/>
      <c r="AT70" s="40"/>
      <c r="AU70" s="40"/>
      <c r="AV70" s="40"/>
      <c r="AW70" s="40"/>
      <c r="AX70" s="40"/>
    </row>
    <row r="71" ht="13.5" customHeight="1">
      <c r="A71" s="669"/>
      <c r="B71" s="669"/>
      <c r="C71" s="669"/>
      <c r="D71" s="864" t="s">
        <v>446</v>
      </c>
      <c r="E71" s="864">
        <f>IF($B70="","",COUNTIF(Penalties!$AS18:$BA18,E$55))</f>
        <v>0</v>
      </c>
      <c r="F71" s="864">
        <f>IF($B70="","",COUNTIF(Penalties!$AS18:$BA18,F$55))</f>
        <v>0</v>
      </c>
      <c r="G71" s="864">
        <f>IF($B70="","",COUNTIF(Penalties!$AS18:$BA18,G$55))</f>
        <v>0</v>
      </c>
      <c r="H71" s="864">
        <f>IF($B70="","",COUNTIF(Penalties!$AS18:$BA18,H$55))</f>
        <v>0</v>
      </c>
      <c r="I71" s="864">
        <f>IF($B70="","",COUNTIF(Penalties!$AS18:$BA18,I$55))</f>
        <v>0</v>
      </c>
      <c r="J71" s="864">
        <f>IF($B70="","",COUNTIF(Penalties!$AS18:$BA18,J$55))</f>
        <v>0</v>
      </c>
      <c r="K71" s="864">
        <f>IF($B70="","",COUNTIF(Penalties!$AS18:$BA18,K$55))</f>
        <v>0</v>
      </c>
      <c r="L71" s="864">
        <f>IF($B70="","",COUNTIF(Penalties!$AS18:$BA18,L$55))</f>
        <v>0</v>
      </c>
      <c r="M71" s="864">
        <f>IF($B70="","",COUNTIF(Penalties!$AS18:$BA18,M$55))</f>
        <v>0</v>
      </c>
      <c r="N71" s="864">
        <f>IF($B70="","",COUNTIF(Penalties!$AS18:$BA18,N$55))</f>
        <v>0</v>
      </c>
      <c r="O71" s="864">
        <f>IF($B70="","",COUNTIF(Penalties!$AS18:$BA18,O$55))</f>
        <v>0</v>
      </c>
      <c r="P71" s="864">
        <f>IF($B70="","",COUNTIF(Penalties!$AS18:$BA18,P$55))</f>
        <v>0</v>
      </c>
      <c r="Q71" s="864">
        <f>IF($B70="","",COUNTIF(Penalties!$AS18:$BA18,Q$55))</f>
        <v>0</v>
      </c>
      <c r="R71" s="864">
        <f>IF($B70="","",COUNTIF(Penalties!$AS18:$BA18,R$55))</f>
        <v>0</v>
      </c>
      <c r="S71" s="864"/>
      <c r="T71" s="864"/>
      <c r="U71" s="884">
        <f>IF(B70="","",SUM(E71:T71))</f>
        <v>0</v>
      </c>
      <c r="V71" s="885">
        <f>IF(B70="","",SUM(E71:T71)*0.5)</f>
        <v>0</v>
      </c>
      <c r="W71" s="886" t="str">
        <f>IF($B70="","",IF(Penalties!$BB18=W$55,1,""))</f>
        <v/>
      </c>
      <c r="X71" s="886" t="str">
        <f>IF($B70="","",IF(Penalties!$BB18=X$55,1,""))</f>
        <v/>
      </c>
      <c r="Y71" s="886" t="str">
        <f>IF($B70="","",IF(Penalties!$BB18=Y$55,1,""))</f>
        <v/>
      </c>
      <c r="Z71" s="886" t="str">
        <f>IF($B70="","",IF(Penalties!$BB18=Z$55,1,""))</f>
        <v/>
      </c>
      <c r="AA71" s="886" t="str">
        <f>IF($B70="","",IF(Penalties!$BB18=AA$55,1,""))</f>
        <v/>
      </c>
      <c r="AB71" s="886" t="str">
        <f>IF($B70="","",IF(Penalties!$BB18=AB$55,1,""))</f>
        <v/>
      </c>
      <c r="AC71" s="886" t="str">
        <f>IF($B70="","",IF(Penalties!$BB18=AC$55,1,""))</f>
        <v/>
      </c>
      <c r="AD71" s="886" t="str">
        <f>IF($B70="","",IF(Penalties!$BB18=AD$55,1,""))</f>
        <v/>
      </c>
      <c r="AE71" s="886" t="str">
        <f>IF($B70="","",IF(Penalties!$BB18=AE$55,1,""))</f>
        <v/>
      </c>
      <c r="AF71" s="886" t="str">
        <f>IF($B70="","",IF(Penalties!$BB18=AF$55,1,""))</f>
        <v/>
      </c>
      <c r="AG71" s="886" t="str">
        <f>IF($B70="","",IF(Penalties!$BB18=AG$55,1,""))</f>
        <v/>
      </c>
      <c r="AH71" s="886" t="str">
        <f>IF($B70="","",IF(Penalties!$BB18=AH$55,1,""))</f>
        <v/>
      </c>
      <c r="AI71" s="886" t="str">
        <f>IF($B70="","",IF(Penalties!$BB18=AI$55,1,""))</f>
        <v/>
      </c>
      <c r="AJ71" s="888" t="str">
        <f>IF(SUM(X70:AI71)=0, "", IF(SUM(X70:AI70)=1, LOOKUP(1, X70:AI70, $X$55:$AI$55), LOOKUP(1, X71:AI71, $X$55:$AI$55)))</f>
        <v/>
      </c>
      <c r="AK71" s="40"/>
      <c r="AL71" s="40"/>
      <c r="AM71" s="40"/>
      <c r="AN71" s="40"/>
      <c r="AO71" s="40"/>
      <c r="AP71" s="40"/>
      <c r="AQ71" s="40"/>
      <c r="AR71" s="40"/>
      <c r="AS71" s="40"/>
      <c r="AT71" s="40"/>
      <c r="AU71" s="40"/>
      <c r="AV71" s="40"/>
      <c r="AW71" s="40"/>
      <c r="AX71" s="40"/>
    </row>
    <row r="72" ht="13.5" customHeight="1">
      <c r="A72" s="410">
        <f>A70+1</f>
        <v>9</v>
      </c>
      <c r="B72" s="876" t="str">
        <f>IF(IGRF!I22="","",IGRF!I22)</f>
        <v>359*</v>
      </c>
      <c r="C72" s="657" t="str">
        <f>IF(IGRF!J22="","",IGRF!J22)</f>
        <v>Wolfstonecrash</v>
      </c>
      <c r="D72" s="5" t="s">
        <v>445</v>
      </c>
      <c r="E72" s="5">
        <f>IF($B72="","",COUNTIF(Penalties!$Q20:$Y20,E$55))</f>
        <v>0</v>
      </c>
      <c r="F72" s="5">
        <f>IF($B72="","",COUNTIF(Penalties!$Q20:$Y20,F$55))</f>
        <v>0</v>
      </c>
      <c r="G72" s="5">
        <f>IF($B72="","",COUNTIF(Penalties!$Q20:$Y20,G$55))</f>
        <v>0</v>
      </c>
      <c r="H72" s="5">
        <f>IF($B72="","",COUNTIF(Penalties!$Q20:$Y20,H$55))</f>
        <v>0</v>
      </c>
      <c r="I72" s="5">
        <f>IF($B72="","",COUNTIF(Penalties!$Q20:$Y20,I$55))</f>
        <v>0</v>
      </c>
      <c r="J72" s="5">
        <f>IF($B72="","",COUNTIF(Penalties!$Q20:$Y20,J$55))</f>
        <v>0</v>
      </c>
      <c r="K72" s="5">
        <f>IF($B72="","",COUNTIF(Penalties!$Q20:$Y20,K$55))</f>
        <v>0</v>
      </c>
      <c r="L72" s="5">
        <f>IF($B72="","",COUNTIF(Penalties!$Q20:$Y20,L$55))</f>
        <v>0</v>
      </c>
      <c r="M72" s="5">
        <f>IF($B72="","",COUNTIF(Penalties!$Q20:$Y20,M$55))</f>
        <v>0</v>
      </c>
      <c r="N72" s="5">
        <f>IF($B72="","",COUNTIF(Penalties!$Q20:$Y20,N$55))</f>
        <v>0</v>
      </c>
      <c r="O72" s="5">
        <f>IF($B72="","",COUNTIF(Penalties!$Q20:$Y20,O$55))</f>
        <v>0</v>
      </c>
      <c r="P72" s="5">
        <f>IF($B72="","",COUNTIF(Penalties!$Q20:$Y20,P$55))</f>
        <v>0</v>
      </c>
      <c r="Q72" s="5">
        <f>IF($B72="","",COUNTIF(Penalties!$Q20:$Y20,Q$55))</f>
        <v>0</v>
      </c>
      <c r="R72" s="5">
        <f>IF($B72="","",COUNTIF(Penalties!$Q20:$Y20,R$55))</f>
        <v>0</v>
      </c>
      <c r="S72" s="5"/>
      <c r="T72" s="5"/>
      <c r="U72" s="877">
        <f>IF(B72="","",SUM(E72:T72))</f>
        <v>0</v>
      </c>
      <c r="V72" s="878">
        <f>IF(B72="","",SUM(E72:T72)*0.5)</f>
        <v>0</v>
      </c>
      <c r="W72" s="877" t="str">
        <f>IF($B72="","",IF(Penalties!$Z20=W$55,1,""))</f>
        <v/>
      </c>
      <c r="X72" s="877" t="str">
        <f>IF($B72="","",IF(Penalties!$Z20=X$55,1,""))</f>
        <v/>
      </c>
      <c r="Y72" s="877" t="str">
        <f>IF($B72="","",IF(Penalties!$Z20=Y$55,1,""))</f>
        <v/>
      </c>
      <c r="Z72" s="877" t="str">
        <f>IF($B72="","",IF(Penalties!$Z20=Z$55,1,""))</f>
        <v/>
      </c>
      <c r="AA72" s="877" t="str">
        <f>IF($B72="","",IF(Penalties!$Z20=AA$55,1,""))</f>
        <v/>
      </c>
      <c r="AB72" s="877" t="str">
        <f>IF($B72="","",IF(Penalties!$Z20=AB$55,1,""))</f>
        <v/>
      </c>
      <c r="AC72" s="877" t="str">
        <f>IF($B72="","",IF(Penalties!$Z20=AC$55,1,""))</f>
        <v/>
      </c>
      <c r="AD72" s="877" t="str">
        <f>IF($B72="","",IF(Penalties!$Z20=AD$55,1,""))</f>
        <v/>
      </c>
      <c r="AE72" s="877" t="str">
        <f>IF($B72="","",IF(Penalties!$Z20=AE$55,1,""))</f>
        <v/>
      </c>
      <c r="AF72" s="877" t="str">
        <f>IF($B72="","",IF(Penalties!$Z20=AF$55,1,""))</f>
        <v/>
      </c>
      <c r="AG72" s="877" t="str">
        <f>IF($B72="","",IF(Penalties!$Z20=AG$55,1,""))</f>
        <v/>
      </c>
      <c r="AH72" s="877" t="str">
        <f>IF($B72="","",IF(Penalties!$Z20=AH$55,1,""))</f>
        <v/>
      </c>
      <c r="AI72" s="877" t="str">
        <f>IF($B72="","",IF(Penalties!$Z20=AI$55,1,""))</f>
        <v/>
      </c>
      <c r="AJ72" s="879"/>
      <c r="AK72" s="40"/>
      <c r="AL72" s="40"/>
      <c r="AM72" s="40"/>
      <c r="AN72" s="40"/>
      <c r="AO72" s="40"/>
      <c r="AP72" s="40"/>
      <c r="AQ72" s="40"/>
      <c r="AR72" s="40"/>
      <c r="AS72" s="40"/>
      <c r="AT72" s="40"/>
      <c r="AU72" s="40"/>
      <c r="AV72" s="40"/>
      <c r="AW72" s="40"/>
      <c r="AX72" s="40"/>
    </row>
    <row r="73" ht="13.5" customHeight="1">
      <c r="D73" s="5" t="s">
        <v>446</v>
      </c>
      <c r="E73" s="5">
        <f>IF($B72="","",COUNTIF(Penalties!$AS20:$BA20,E$55))</f>
        <v>0</v>
      </c>
      <c r="F73" s="5">
        <f>IF($B72="","",COUNTIF(Penalties!$AS20:$BA20,F$55))</f>
        <v>0</v>
      </c>
      <c r="G73" s="5">
        <f>IF($B72="","",COUNTIF(Penalties!$AS20:$BA20,G$55))</f>
        <v>0</v>
      </c>
      <c r="H73" s="5">
        <f>IF($B72="","",COUNTIF(Penalties!$AS20:$BA20,H$55))</f>
        <v>0</v>
      </c>
      <c r="I73" s="5">
        <f>IF($B72="","",COUNTIF(Penalties!$AS20:$BA20,I$55))</f>
        <v>0</v>
      </c>
      <c r="J73" s="5">
        <f>IF($B72="","",COUNTIF(Penalties!$AS20:$BA20,J$55))</f>
        <v>0</v>
      </c>
      <c r="K73" s="5">
        <f>IF($B72="","",COUNTIF(Penalties!$AS20:$BA20,K$55))</f>
        <v>0</v>
      </c>
      <c r="L73" s="5">
        <f>IF($B72="","",COUNTIF(Penalties!$AS20:$BA20,L$55))</f>
        <v>0</v>
      </c>
      <c r="M73" s="5">
        <f>IF($B72="","",COUNTIF(Penalties!$AS20:$BA20,M$55))</f>
        <v>0</v>
      </c>
      <c r="N73" s="5">
        <f>IF($B72="","",COUNTIF(Penalties!$AS20:$BA20,N$55))</f>
        <v>0</v>
      </c>
      <c r="O73" s="5">
        <f>IF($B72="","",COUNTIF(Penalties!$AS20:$BA20,O$55))</f>
        <v>0</v>
      </c>
      <c r="P73" s="5">
        <f>IF($B72="","",COUNTIF(Penalties!$AS20:$BA20,P$55))</f>
        <v>0</v>
      </c>
      <c r="Q73" s="5">
        <f>IF($B72="","",COUNTIF(Penalties!$AS20:$BA20,Q$55))</f>
        <v>0</v>
      </c>
      <c r="R73" s="5">
        <f>IF($B72="","",COUNTIF(Penalties!$AS20:$BA20,R$55))</f>
        <v>0</v>
      </c>
      <c r="S73" s="5"/>
      <c r="T73" s="5"/>
      <c r="U73" s="877">
        <f>IF(B72="","",SUM(E73:T73))</f>
        <v>0</v>
      </c>
      <c r="V73" s="878">
        <f>IF(B72="","",SUM(E73:T73)*0.5)</f>
        <v>0</v>
      </c>
      <c r="W73" s="877" t="str">
        <f>IF($B72="","",IF(Penalties!$BB20=W$55,1,""))</f>
        <v/>
      </c>
      <c r="X73" s="877" t="str">
        <f>IF($B72="","",IF(Penalties!$BB20=X$55,1,""))</f>
        <v/>
      </c>
      <c r="Y73" s="877" t="str">
        <f>IF($B72="","",IF(Penalties!$BB20=Y$55,1,""))</f>
        <v/>
      </c>
      <c r="Z73" s="877" t="str">
        <f>IF($B72="","",IF(Penalties!$BB20=Z$55,1,""))</f>
        <v/>
      </c>
      <c r="AA73" s="877" t="str">
        <f>IF($B72="","",IF(Penalties!$BB20=AA$55,1,""))</f>
        <v/>
      </c>
      <c r="AB73" s="877" t="str">
        <f>IF($B72="","",IF(Penalties!$BB20=AB$55,1,""))</f>
        <v/>
      </c>
      <c r="AC73" s="877" t="str">
        <f>IF($B72="","",IF(Penalties!$BB20=AC$55,1,""))</f>
        <v/>
      </c>
      <c r="AD73" s="877" t="str">
        <f>IF($B72="","",IF(Penalties!$BB20=AD$55,1,""))</f>
        <v/>
      </c>
      <c r="AE73" s="877" t="str">
        <f>IF($B72="","",IF(Penalties!$BB20=AE$55,1,""))</f>
        <v/>
      </c>
      <c r="AF73" s="877" t="str">
        <f>IF($B72="","",IF(Penalties!$BB20=AF$55,1,""))</f>
        <v/>
      </c>
      <c r="AG73" s="877" t="str">
        <f>IF($B72="","",IF(Penalties!$BB20=AG$55,1,""))</f>
        <v/>
      </c>
      <c r="AH73" s="877" t="str">
        <f>IF($B72="","",IF(Penalties!$BB20=AH$55,1,""))</f>
        <v/>
      </c>
      <c r="AI73" s="877" t="str">
        <f>IF($B72="","",IF(Penalties!$BB20=AI$55,1,""))</f>
        <v/>
      </c>
      <c r="AJ73" s="880" t="str">
        <f>IF(SUM(X72:AI73)=0, "", IF(SUM(X72:AI72)=1, LOOKUP(1, X72:AI72, $X$55:$AI$55), LOOKUP(1, X73:AI73, $X$55:$AI$55)))</f>
        <v/>
      </c>
      <c r="AK73" s="40"/>
      <c r="AL73" s="40"/>
      <c r="AM73" s="40"/>
      <c r="AN73" s="40"/>
      <c r="AO73" s="40"/>
      <c r="AP73" s="40"/>
      <c r="AQ73" s="40"/>
      <c r="AR73" s="40"/>
      <c r="AS73" s="40"/>
      <c r="AT73" s="40"/>
      <c r="AU73" s="40"/>
      <c r="AV73" s="40"/>
      <c r="AW73" s="40"/>
      <c r="AX73" s="40"/>
    </row>
    <row r="74" ht="13.5" customHeight="1">
      <c r="A74" s="881">
        <f>A72+1</f>
        <v>10</v>
      </c>
      <c r="B74" s="882" t="str">
        <f>IF(IGRF!I23="","",IGRF!I23)</f>
        <v>420</v>
      </c>
      <c r="C74" s="883" t="str">
        <f>IF(IGRF!J23="","",IGRF!J23)</f>
        <v>Ash Tray</v>
      </c>
      <c r="D74" s="864" t="s">
        <v>445</v>
      </c>
      <c r="E74" s="864">
        <f>IF($B74="","",COUNTIF(Penalties!$Q22:$Y22,E$55))</f>
        <v>0</v>
      </c>
      <c r="F74" s="864">
        <f>IF($B74="","",COUNTIF(Penalties!$Q22:$Y22,F$55))</f>
        <v>1</v>
      </c>
      <c r="G74" s="864">
        <f>IF($B74="","",COUNTIF(Penalties!$Q22:$Y22,G$55))</f>
        <v>0</v>
      </c>
      <c r="H74" s="864">
        <f>IF($B74="","",COUNTIF(Penalties!$Q22:$Y22,H$55))</f>
        <v>0</v>
      </c>
      <c r="I74" s="864">
        <f>IF($B74="","",COUNTIF(Penalties!$Q22:$Y22,I$55))</f>
        <v>0</v>
      </c>
      <c r="J74" s="864">
        <f>IF($B74="","",COUNTIF(Penalties!$Q22:$Y22,J$55))</f>
        <v>0</v>
      </c>
      <c r="K74" s="864">
        <f>IF($B74="","",COUNTIF(Penalties!$Q22:$Y22,K$55))</f>
        <v>0</v>
      </c>
      <c r="L74" s="864">
        <f>IF($B74="","",COUNTIF(Penalties!$Q22:$Y22,L$55))</f>
        <v>0</v>
      </c>
      <c r="M74" s="864">
        <f>IF($B74="","",COUNTIF(Penalties!$Q22:$Y22,M$55))</f>
        <v>0</v>
      </c>
      <c r="N74" s="864">
        <f>IF($B74="","",COUNTIF(Penalties!$Q22:$Y22,N$55))</f>
        <v>2</v>
      </c>
      <c r="O74" s="864">
        <f>IF($B74="","",COUNTIF(Penalties!$Q22:$Y22,O$55))</f>
        <v>0</v>
      </c>
      <c r="P74" s="864">
        <f>IF($B74="","",COUNTIF(Penalties!$Q22:$Y22,P$55))</f>
        <v>1</v>
      </c>
      <c r="Q74" s="864">
        <f>IF($B74="","",COUNTIF(Penalties!$Q22:$Y22,Q$55))</f>
        <v>0</v>
      </c>
      <c r="R74" s="864">
        <f>IF($B74="","",COUNTIF(Penalties!$Q22:$Y22,R$55))</f>
        <v>0</v>
      </c>
      <c r="S74" s="864"/>
      <c r="T74" s="864"/>
      <c r="U74" s="884">
        <f>IF(B74="","",SUM(E74:T74))</f>
        <v>4</v>
      </c>
      <c r="V74" s="885">
        <f>IF(B74="","",SUM(E74:T74)*0.5)</f>
        <v>2</v>
      </c>
      <c r="W74" s="886" t="str">
        <f>IF($B74="","",IF(Penalties!$Z22=W$55,1,""))</f>
        <v/>
      </c>
      <c r="X74" s="886" t="str">
        <f>IF($B74="","",IF(Penalties!$Z22=X$55,1,""))</f>
        <v/>
      </c>
      <c r="Y74" s="886" t="str">
        <f>IF($B74="","",IF(Penalties!$Z22=Y$55,1,""))</f>
        <v/>
      </c>
      <c r="Z74" s="886" t="str">
        <f>IF($B74="","",IF(Penalties!$Z22=Z$55,1,""))</f>
        <v/>
      </c>
      <c r="AA74" s="886" t="str">
        <f>IF($B74="","",IF(Penalties!$Z22=AA$55,1,""))</f>
        <v/>
      </c>
      <c r="AB74" s="886" t="str">
        <f>IF($B74="","",IF(Penalties!$Z22=AB$55,1,""))</f>
        <v/>
      </c>
      <c r="AC74" s="886" t="str">
        <f>IF($B74="","",IF(Penalties!$Z22=AC$55,1,""))</f>
        <v/>
      </c>
      <c r="AD74" s="886" t="str">
        <f>IF($B74="","",IF(Penalties!$Z22=AD$55,1,""))</f>
        <v/>
      </c>
      <c r="AE74" s="886" t="str">
        <f>IF($B74="","",IF(Penalties!$Z22=AE$55,1,""))</f>
        <v/>
      </c>
      <c r="AF74" s="886" t="str">
        <f>IF($B74="","",IF(Penalties!$Z22=AF$55,1,""))</f>
        <v/>
      </c>
      <c r="AG74" s="886" t="str">
        <f>IF($B74="","",IF(Penalties!$Z22=AG$55,1,""))</f>
        <v/>
      </c>
      <c r="AH74" s="886" t="str">
        <f>IF($B74="","",IF(Penalties!$Z22=AH$55,1,""))</f>
        <v/>
      </c>
      <c r="AI74" s="886" t="str">
        <f>IF($B74="","",IF(Penalties!$Z22=AI$55,1,""))</f>
        <v/>
      </c>
      <c r="AJ74" s="887"/>
      <c r="AK74" s="40"/>
      <c r="AL74" s="40"/>
      <c r="AM74" s="40"/>
      <c r="AN74" s="40"/>
      <c r="AO74" s="40"/>
      <c r="AP74" s="40"/>
      <c r="AQ74" s="40"/>
      <c r="AR74" s="40"/>
      <c r="AS74" s="40"/>
      <c r="AT74" s="40"/>
      <c r="AU74" s="40"/>
      <c r="AV74" s="40"/>
      <c r="AW74" s="40"/>
      <c r="AX74" s="40"/>
    </row>
    <row r="75" ht="13.5" customHeight="1">
      <c r="A75" s="669"/>
      <c r="B75" s="669"/>
      <c r="C75" s="669"/>
      <c r="D75" s="864" t="s">
        <v>446</v>
      </c>
      <c r="E75" s="864">
        <f>IF($B74="","",COUNTIF(Penalties!$AS22:$BA22,E$55))</f>
        <v>0</v>
      </c>
      <c r="F75" s="864">
        <f>IF($B74="","",COUNTIF(Penalties!$AS22:$BA22,F$55))</f>
        <v>0</v>
      </c>
      <c r="G75" s="864">
        <f>IF($B74="","",COUNTIF(Penalties!$AS22:$BA22,G$55))</f>
        <v>0</v>
      </c>
      <c r="H75" s="864">
        <f>IF($B74="","",COUNTIF(Penalties!$AS22:$BA22,H$55))</f>
        <v>0</v>
      </c>
      <c r="I75" s="864">
        <f>IF($B74="","",COUNTIF(Penalties!$AS22:$BA22,I$55))</f>
        <v>0</v>
      </c>
      <c r="J75" s="864">
        <f>IF($B74="","",COUNTIF(Penalties!$AS22:$BA22,J$55))</f>
        <v>0</v>
      </c>
      <c r="K75" s="864">
        <f>IF($B74="","",COUNTIF(Penalties!$AS22:$BA22,K$55))</f>
        <v>0</v>
      </c>
      <c r="L75" s="864">
        <f>IF($B74="","",COUNTIF(Penalties!$AS22:$BA22,L$55))</f>
        <v>0</v>
      </c>
      <c r="M75" s="864">
        <f>IF($B74="","",COUNTIF(Penalties!$AS22:$BA22,M$55))</f>
        <v>0</v>
      </c>
      <c r="N75" s="864">
        <f>IF($B74="","",COUNTIF(Penalties!$AS22:$BA22,N$55))</f>
        <v>2</v>
      </c>
      <c r="O75" s="864">
        <f>IF($B74="","",COUNTIF(Penalties!$AS22:$BA22,O$55))</f>
        <v>0</v>
      </c>
      <c r="P75" s="864">
        <f>IF($B74="","",COUNTIF(Penalties!$AS22:$BA22,P$55))</f>
        <v>0</v>
      </c>
      <c r="Q75" s="864">
        <f>IF($B74="","",COUNTIF(Penalties!$AS22:$BA22,Q$55))</f>
        <v>0</v>
      </c>
      <c r="R75" s="864">
        <f>IF($B74="","",COUNTIF(Penalties!$AS22:$BA22,R$55))</f>
        <v>0</v>
      </c>
      <c r="S75" s="864"/>
      <c r="T75" s="864"/>
      <c r="U75" s="884">
        <f>IF(B74="","",SUM(E75:T75))</f>
        <v>2</v>
      </c>
      <c r="V75" s="885">
        <f>IF(B74="","",SUM(E75:T75)*0.5)</f>
        <v>1</v>
      </c>
      <c r="W75" s="886" t="str">
        <f>IF($B74="","",IF(Penalties!$BB22=W$55,1,""))</f>
        <v/>
      </c>
      <c r="X75" s="886" t="str">
        <f>IF($B74="","",IF(Penalties!$BB22=X$55,1,""))</f>
        <v/>
      </c>
      <c r="Y75" s="886" t="str">
        <f>IF($B74="","",IF(Penalties!$BB22=Y$55,1,""))</f>
        <v/>
      </c>
      <c r="Z75" s="886" t="str">
        <f>IF($B74="","",IF(Penalties!$BB22=Z$55,1,""))</f>
        <v/>
      </c>
      <c r="AA75" s="886" t="str">
        <f>IF($B74="","",IF(Penalties!$BB22=AA$55,1,""))</f>
        <v/>
      </c>
      <c r="AB75" s="886" t="str">
        <f>IF($B74="","",IF(Penalties!$BB22=AB$55,1,""))</f>
        <v/>
      </c>
      <c r="AC75" s="886" t="str">
        <f>IF($B74="","",IF(Penalties!$BB22=AC$55,1,""))</f>
        <v/>
      </c>
      <c r="AD75" s="886" t="str">
        <f>IF($B74="","",IF(Penalties!$BB22=AD$55,1,""))</f>
        <v/>
      </c>
      <c r="AE75" s="886" t="str">
        <f>IF($B74="","",IF(Penalties!$BB22=AE$55,1,""))</f>
        <v/>
      </c>
      <c r="AF75" s="886" t="str">
        <f>IF($B74="","",IF(Penalties!$BB22=AF$55,1,""))</f>
        <v/>
      </c>
      <c r="AG75" s="886" t="str">
        <f>IF($B74="","",IF(Penalties!$BB22=AG$55,1,""))</f>
        <v/>
      </c>
      <c r="AH75" s="886" t="str">
        <f>IF($B74="","",IF(Penalties!$BB22=AH$55,1,""))</f>
        <v/>
      </c>
      <c r="AI75" s="886" t="str">
        <f>IF($B74="","",IF(Penalties!$BB22=AI$55,1,""))</f>
        <v/>
      </c>
      <c r="AJ75" s="888" t="str">
        <f>IF(SUM(X74:AI75)=0, "", IF(SUM(X74:AI74)=1, LOOKUP(1, X74:AI74, $X$55:$AI$55), LOOKUP(1, X75:AI75, $X$55:$AI$55)))</f>
        <v/>
      </c>
      <c r="AK75" s="40"/>
      <c r="AL75" s="40"/>
      <c r="AM75" s="40"/>
      <c r="AN75" s="40"/>
      <c r="AO75" s="40"/>
      <c r="AP75" s="40"/>
      <c r="AQ75" s="40"/>
      <c r="AR75" s="40"/>
      <c r="AS75" s="40"/>
      <c r="AT75" s="40"/>
      <c r="AU75" s="40"/>
      <c r="AV75" s="40"/>
      <c r="AW75" s="40"/>
      <c r="AX75" s="40"/>
    </row>
    <row r="76" ht="13.5" customHeight="1">
      <c r="A76" s="410">
        <f>A74+1</f>
        <v>11</v>
      </c>
      <c r="B76" s="876" t="str">
        <f>IF(IGRF!I24="","",IGRF!I24)</f>
        <v>44*</v>
      </c>
      <c r="C76" s="657" t="str">
        <f>IF(IGRF!J24="","",IGRF!J24)</f>
        <v>Helen Killer</v>
      </c>
      <c r="D76" s="5" t="s">
        <v>445</v>
      </c>
      <c r="E76" s="5">
        <f>IF($B76="","",COUNTIF(Penalties!$Q24:$Y24,E$55))</f>
        <v>0</v>
      </c>
      <c r="F76" s="5">
        <f>IF($B76="","",COUNTIF(Penalties!$Q24:$Y24,F$55))</f>
        <v>0</v>
      </c>
      <c r="G76" s="5">
        <f>IF($B76="","",COUNTIF(Penalties!$Q24:$Y24,G$55))</f>
        <v>0</v>
      </c>
      <c r="H76" s="5">
        <f>IF($B76="","",COUNTIF(Penalties!$Q24:$Y24,H$55))</f>
        <v>0</v>
      </c>
      <c r="I76" s="5">
        <f>IF($B76="","",COUNTIF(Penalties!$Q24:$Y24,I$55))</f>
        <v>0</v>
      </c>
      <c r="J76" s="5">
        <f>IF($B76="","",COUNTIF(Penalties!$Q24:$Y24,J$55))</f>
        <v>0</v>
      </c>
      <c r="K76" s="5">
        <f>IF($B76="","",COUNTIF(Penalties!$Q24:$Y24,K$55))</f>
        <v>0</v>
      </c>
      <c r="L76" s="5">
        <f>IF($B76="","",COUNTIF(Penalties!$Q24:$Y24,L$55))</f>
        <v>0</v>
      </c>
      <c r="M76" s="5">
        <f>IF($B76="","",COUNTIF(Penalties!$Q24:$Y24,M$55))</f>
        <v>0</v>
      </c>
      <c r="N76" s="5">
        <f>IF($B76="","",COUNTIF(Penalties!$Q24:$Y24,N$55))</f>
        <v>0</v>
      </c>
      <c r="O76" s="5">
        <f>IF($B76="","",COUNTIF(Penalties!$Q24:$Y24,O$55))</f>
        <v>0</v>
      </c>
      <c r="P76" s="5">
        <f>IF($B76="","",COUNTIF(Penalties!$Q24:$Y24,P$55))</f>
        <v>0</v>
      </c>
      <c r="Q76" s="5">
        <f>IF($B76="","",COUNTIF(Penalties!$Q24:$Y24,Q$55))</f>
        <v>0</v>
      </c>
      <c r="R76" s="5">
        <f>IF($B76="","",COUNTIF(Penalties!$Q24:$Y24,R$55))</f>
        <v>0</v>
      </c>
      <c r="S76" s="5"/>
      <c r="T76" s="5"/>
      <c r="U76" s="877">
        <f>IF(B76="","",SUM(E76:T76))</f>
        <v>0</v>
      </c>
      <c r="V76" s="878">
        <f>IF(B76="","",SUM(E76:T76)*0.5)</f>
        <v>0</v>
      </c>
      <c r="W76" s="877" t="str">
        <f>IF($B76="","",IF(Penalties!$Z24=W$55,1,""))</f>
        <v/>
      </c>
      <c r="X76" s="877" t="str">
        <f>IF($B76="","",IF(Penalties!$Z24=X$55,1,""))</f>
        <v/>
      </c>
      <c r="Y76" s="877" t="str">
        <f>IF($B76="","",IF(Penalties!$Z24=Y$55,1,""))</f>
        <v/>
      </c>
      <c r="Z76" s="877" t="str">
        <f>IF($B76="","",IF(Penalties!$Z24=Z$55,1,""))</f>
        <v/>
      </c>
      <c r="AA76" s="877" t="str">
        <f>IF($B76="","",IF(Penalties!$Z24=AA$55,1,""))</f>
        <v/>
      </c>
      <c r="AB76" s="877" t="str">
        <f>IF($B76="","",IF(Penalties!$Z24=AB$55,1,""))</f>
        <v/>
      </c>
      <c r="AC76" s="877" t="str">
        <f>IF($B76="","",IF(Penalties!$Z24=AC$55,1,""))</f>
        <v/>
      </c>
      <c r="AD76" s="877" t="str">
        <f>IF($B76="","",IF(Penalties!$Z24=AD$55,1,""))</f>
        <v/>
      </c>
      <c r="AE76" s="877" t="str">
        <f>IF($B76="","",IF(Penalties!$Z24=AE$55,1,""))</f>
        <v/>
      </c>
      <c r="AF76" s="877" t="str">
        <f>IF($B76="","",IF(Penalties!$Z24=AF$55,1,""))</f>
        <v/>
      </c>
      <c r="AG76" s="877" t="str">
        <f>IF($B76="","",IF(Penalties!$Z24=AG$55,1,""))</f>
        <v/>
      </c>
      <c r="AH76" s="877" t="str">
        <f>IF($B76="","",IF(Penalties!$Z24=AH$55,1,""))</f>
        <v/>
      </c>
      <c r="AI76" s="877" t="str">
        <f>IF($B76="","",IF(Penalties!$Z24=AI$55,1,""))</f>
        <v/>
      </c>
      <c r="AJ76" s="879"/>
      <c r="AK76" s="40"/>
      <c r="AL76" s="40"/>
      <c r="AM76" s="40"/>
      <c r="AN76" s="40"/>
      <c r="AO76" s="40"/>
      <c r="AP76" s="40"/>
      <c r="AQ76" s="40"/>
      <c r="AR76" s="40"/>
      <c r="AS76" s="40"/>
      <c r="AT76" s="40"/>
      <c r="AU76" s="40"/>
      <c r="AV76" s="40"/>
      <c r="AW76" s="40"/>
      <c r="AX76" s="40"/>
    </row>
    <row r="77" ht="13.5" customHeight="1">
      <c r="D77" s="5" t="s">
        <v>446</v>
      </c>
      <c r="E77" s="5">
        <f>IF($B76="","",COUNTIF(Penalties!$AS24:$BA24,E$55))</f>
        <v>0</v>
      </c>
      <c r="F77" s="5">
        <f>IF($B76="","",COUNTIF(Penalties!$AS24:$BA24,F$55))</f>
        <v>0</v>
      </c>
      <c r="G77" s="5">
        <f>IF($B76="","",COUNTIF(Penalties!$AS24:$BA24,G$55))</f>
        <v>0</v>
      </c>
      <c r="H77" s="5">
        <f>IF($B76="","",COUNTIF(Penalties!$AS24:$BA24,H$55))</f>
        <v>0</v>
      </c>
      <c r="I77" s="5">
        <f>IF($B76="","",COUNTIF(Penalties!$AS24:$BA24,I$55))</f>
        <v>0</v>
      </c>
      <c r="J77" s="5">
        <f>IF($B76="","",COUNTIF(Penalties!$AS24:$BA24,J$55))</f>
        <v>0</v>
      </c>
      <c r="K77" s="5">
        <f>IF($B76="","",COUNTIF(Penalties!$AS24:$BA24,K$55))</f>
        <v>0</v>
      </c>
      <c r="L77" s="5">
        <f>IF($B76="","",COUNTIF(Penalties!$AS24:$BA24,L$55))</f>
        <v>0</v>
      </c>
      <c r="M77" s="5">
        <f>IF($B76="","",COUNTIF(Penalties!$AS24:$BA24,M$55))</f>
        <v>0</v>
      </c>
      <c r="N77" s="5">
        <f>IF($B76="","",COUNTIF(Penalties!$AS24:$BA24,N$55))</f>
        <v>0</v>
      </c>
      <c r="O77" s="5">
        <f>IF($B76="","",COUNTIF(Penalties!$AS24:$BA24,O$55))</f>
        <v>0</v>
      </c>
      <c r="P77" s="5">
        <f>IF($B76="","",COUNTIF(Penalties!$AS24:$BA24,P$55))</f>
        <v>0</v>
      </c>
      <c r="Q77" s="5">
        <f>IF($B76="","",COUNTIF(Penalties!$AS24:$BA24,Q$55))</f>
        <v>0</v>
      </c>
      <c r="R77" s="5">
        <f>IF($B76="","",COUNTIF(Penalties!$AS24:$BA24,R$55))</f>
        <v>0</v>
      </c>
      <c r="S77" s="5"/>
      <c r="T77" s="5"/>
      <c r="U77" s="877">
        <f>IF(B76="","",SUM(E77:T77))</f>
        <v>0</v>
      </c>
      <c r="V77" s="878">
        <f>IF(B76="","",SUM(E77:T77)*0.5)</f>
        <v>0</v>
      </c>
      <c r="W77" s="877" t="str">
        <f>IF($B76="","",IF(Penalties!$BB24=W$55,1,""))</f>
        <v/>
      </c>
      <c r="X77" s="877" t="str">
        <f>IF($B76="","",IF(Penalties!$BB24=X$55,1,""))</f>
        <v/>
      </c>
      <c r="Y77" s="877" t="str">
        <f>IF($B76="","",IF(Penalties!$BB24=Y$55,1,""))</f>
        <v/>
      </c>
      <c r="Z77" s="877" t="str">
        <f>IF($B76="","",IF(Penalties!$BB24=Z$55,1,""))</f>
        <v/>
      </c>
      <c r="AA77" s="877" t="str">
        <f>IF($B76="","",IF(Penalties!$BB24=AA$55,1,""))</f>
        <v/>
      </c>
      <c r="AB77" s="877" t="str">
        <f>IF($B76="","",IF(Penalties!$BB24=AB$55,1,""))</f>
        <v/>
      </c>
      <c r="AC77" s="877" t="str">
        <f>IF($B76="","",IF(Penalties!$BB24=AC$55,1,""))</f>
        <v/>
      </c>
      <c r="AD77" s="877" t="str">
        <f>IF($B76="","",IF(Penalties!$BB24=AD$55,1,""))</f>
        <v/>
      </c>
      <c r="AE77" s="877" t="str">
        <f>IF($B76="","",IF(Penalties!$BB24=AE$55,1,""))</f>
        <v/>
      </c>
      <c r="AF77" s="877" t="str">
        <f>IF($B76="","",IF(Penalties!$BB24=AF$55,1,""))</f>
        <v/>
      </c>
      <c r="AG77" s="877" t="str">
        <f>IF($B76="","",IF(Penalties!$BB24=AG$55,1,""))</f>
        <v/>
      </c>
      <c r="AH77" s="877" t="str">
        <f>IF($B76="","",IF(Penalties!$BB24=AH$55,1,""))</f>
        <v/>
      </c>
      <c r="AI77" s="877" t="str">
        <f>IF($B76="","",IF(Penalties!$BB24=AI$55,1,""))</f>
        <v/>
      </c>
      <c r="AJ77" s="880" t="str">
        <f>IF(SUM(X76:AI77)=0, "", IF(SUM(X76:AI76)=1, LOOKUP(1, X76:AI76, $X$55:$AI$55), LOOKUP(1, X77:AI77, $X$55:$AI$55)))</f>
        <v/>
      </c>
      <c r="AK77" s="40"/>
      <c r="AL77" s="40"/>
      <c r="AM77" s="40"/>
      <c r="AN77" s="40"/>
      <c r="AO77" s="40"/>
      <c r="AP77" s="40"/>
      <c r="AQ77" s="40"/>
      <c r="AR77" s="40"/>
      <c r="AS77" s="40"/>
      <c r="AT77" s="40"/>
      <c r="AU77" s="40"/>
      <c r="AV77" s="40"/>
      <c r="AW77" s="40"/>
      <c r="AX77" s="40"/>
    </row>
    <row r="78" ht="13.5" customHeight="1">
      <c r="A78" s="881">
        <f>A76+1</f>
        <v>12</v>
      </c>
      <c r="B78" s="882" t="str">
        <f>IF(IGRF!I25="","",IGRF!I25)</f>
        <v>55</v>
      </c>
      <c r="C78" s="883" t="str">
        <f>IF(IGRF!J25="","",IGRF!J25)</f>
        <v>Meg A. Bacon</v>
      </c>
      <c r="D78" s="864" t="s">
        <v>445</v>
      </c>
      <c r="E78" s="864">
        <f>IF($B78="","",COUNTIF(Penalties!$Q26:$Y26,E$55))</f>
        <v>0</v>
      </c>
      <c r="F78" s="864">
        <f>IF($B78="","",COUNTIF(Penalties!$Q26:$Y26,F$55))</f>
        <v>0</v>
      </c>
      <c r="G78" s="864">
        <f>IF($B78="","",COUNTIF(Penalties!$Q26:$Y26,G$55))</f>
        <v>0</v>
      </c>
      <c r="H78" s="864">
        <f>IF($B78="","",COUNTIF(Penalties!$Q26:$Y26,H$55))</f>
        <v>0</v>
      </c>
      <c r="I78" s="864">
        <f>IF($B78="","",COUNTIF(Penalties!$Q26:$Y26,I$55))</f>
        <v>0</v>
      </c>
      <c r="J78" s="864">
        <f>IF($B78="","",COUNTIF(Penalties!$Q26:$Y26,J$55))</f>
        <v>0</v>
      </c>
      <c r="K78" s="864">
        <f>IF($B78="","",COUNTIF(Penalties!$Q26:$Y26,K$55))</f>
        <v>0</v>
      </c>
      <c r="L78" s="864">
        <f>IF($B78="","",COUNTIF(Penalties!$Q26:$Y26,L$55))</f>
        <v>0</v>
      </c>
      <c r="M78" s="864">
        <f>IF($B78="","",COUNTIF(Penalties!$Q26:$Y26,M$55))</f>
        <v>0</v>
      </c>
      <c r="N78" s="864">
        <f>IF($B78="","",COUNTIF(Penalties!$Q26:$Y26,N$55))</f>
        <v>0</v>
      </c>
      <c r="O78" s="864">
        <f>IF($B78="","",COUNTIF(Penalties!$Q26:$Y26,O$55))</f>
        <v>0</v>
      </c>
      <c r="P78" s="864">
        <f>IF($B78="","",COUNTIF(Penalties!$Q26:$Y26,P$55))</f>
        <v>0</v>
      </c>
      <c r="Q78" s="864">
        <f>IF($B78="","",COUNTIF(Penalties!$Q26:$Y26,Q$55))</f>
        <v>0</v>
      </c>
      <c r="R78" s="864">
        <f>IF($B78="","",COUNTIF(Penalties!$Q26:$Y26,R$55))</f>
        <v>0</v>
      </c>
      <c r="S78" s="864"/>
      <c r="T78" s="864"/>
      <c r="U78" s="884">
        <f>IF(B78="","",SUM(E78:T78))</f>
        <v>0</v>
      </c>
      <c r="V78" s="885">
        <f>IF(B78="","",SUM(E78:T78)*0.5)</f>
        <v>0</v>
      </c>
      <c r="W78" s="886" t="str">
        <f>IF($B78="","",IF(Penalties!$Z26=W$55,1,""))</f>
        <v/>
      </c>
      <c r="X78" s="886" t="str">
        <f>IF($B78="","",IF(Penalties!$Z26=X$55,1,""))</f>
        <v/>
      </c>
      <c r="Y78" s="886" t="str">
        <f>IF($B78="","",IF(Penalties!$Z26=Y$55,1,""))</f>
        <v/>
      </c>
      <c r="Z78" s="886" t="str">
        <f>IF($B78="","",IF(Penalties!$Z26=Z$55,1,""))</f>
        <v/>
      </c>
      <c r="AA78" s="886" t="str">
        <f>IF($B78="","",IF(Penalties!$Z26=AA$55,1,""))</f>
        <v/>
      </c>
      <c r="AB78" s="886" t="str">
        <f>IF($B78="","",IF(Penalties!$Z26=AB$55,1,""))</f>
        <v/>
      </c>
      <c r="AC78" s="886" t="str">
        <f>IF($B78="","",IF(Penalties!$Z26=AC$55,1,""))</f>
        <v/>
      </c>
      <c r="AD78" s="886" t="str">
        <f>IF($B78="","",IF(Penalties!$Z26=AD$55,1,""))</f>
        <v/>
      </c>
      <c r="AE78" s="886" t="str">
        <f>IF($B78="","",IF(Penalties!$Z26=AE$55,1,""))</f>
        <v/>
      </c>
      <c r="AF78" s="886" t="str">
        <f>IF($B78="","",IF(Penalties!$Z26=AF$55,1,""))</f>
        <v/>
      </c>
      <c r="AG78" s="886" t="str">
        <f>IF($B78="","",IF(Penalties!$Z26=AG$55,1,""))</f>
        <v/>
      </c>
      <c r="AH78" s="886" t="str">
        <f>IF($B78="","",IF(Penalties!$Z26=AH$55,1,""))</f>
        <v/>
      </c>
      <c r="AI78" s="886" t="str">
        <f>IF($B78="","",IF(Penalties!$Z26=AI$55,1,""))</f>
        <v/>
      </c>
      <c r="AJ78" s="887"/>
      <c r="AK78" s="40"/>
      <c r="AL78" s="40"/>
      <c r="AM78" s="40"/>
      <c r="AN78" s="40"/>
      <c r="AO78" s="40"/>
      <c r="AP78" s="40"/>
      <c r="AQ78" s="40"/>
      <c r="AR78" s="40"/>
      <c r="AS78" s="40"/>
      <c r="AT78" s="40"/>
      <c r="AU78" s="40"/>
      <c r="AV78" s="40"/>
      <c r="AW78" s="40"/>
      <c r="AX78" s="40"/>
    </row>
    <row r="79" ht="13.5" customHeight="1">
      <c r="A79" s="669"/>
      <c r="B79" s="669"/>
      <c r="C79" s="669"/>
      <c r="D79" s="864" t="s">
        <v>446</v>
      </c>
      <c r="E79" s="864">
        <f>IF($B78="","",COUNTIF(Penalties!$AS26:$BA26,E$55))</f>
        <v>0</v>
      </c>
      <c r="F79" s="864">
        <f>IF($B78="","",COUNTIF(Penalties!$AS26:$BA26,F$55))</f>
        <v>0</v>
      </c>
      <c r="G79" s="864">
        <f>IF($B78="","",COUNTIF(Penalties!$AS26:$BA26,G$55))</f>
        <v>0</v>
      </c>
      <c r="H79" s="864">
        <f>IF($B78="","",COUNTIF(Penalties!$AS26:$BA26,H$55))</f>
        <v>0</v>
      </c>
      <c r="I79" s="864">
        <f>IF($B78="","",COUNTIF(Penalties!$AS26:$BA26,I$55))</f>
        <v>0</v>
      </c>
      <c r="J79" s="864">
        <f>IF($B78="","",COUNTIF(Penalties!$AS26:$BA26,J$55))</f>
        <v>2</v>
      </c>
      <c r="K79" s="864">
        <f>IF($B78="","",COUNTIF(Penalties!$AS26:$BA26,K$55))</f>
        <v>0</v>
      </c>
      <c r="L79" s="864">
        <f>IF($B78="","",COUNTIF(Penalties!$AS26:$BA26,L$55))</f>
        <v>0</v>
      </c>
      <c r="M79" s="864">
        <f>IF($B78="","",COUNTIF(Penalties!$AS26:$BA26,M$55))</f>
        <v>0</v>
      </c>
      <c r="N79" s="864">
        <f>IF($B78="","",COUNTIF(Penalties!$AS26:$BA26,N$55))</f>
        <v>0</v>
      </c>
      <c r="O79" s="864">
        <f>IF($B78="","",COUNTIF(Penalties!$AS26:$BA26,O$55))</f>
        <v>0</v>
      </c>
      <c r="P79" s="864">
        <f>IF($B78="","",COUNTIF(Penalties!$AS26:$BA26,P$55))</f>
        <v>2</v>
      </c>
      <c r="Q79" s="864">
        <f>IF($B78="","",COUNTIF(Penalties!$AS26:$BA26,Q$55))</f>
        <v>0</v>
      </c>
      <c r="R79" s="864">
        <f>IF($B78="","",COUNTIF(Penalties!$AS26:$BA26,R$55))</f>
        <v>0</v>
      </c>
      <c r="S79" s="864"/>
      <c r="T79" s="864"/>
      <c r="U79" s="884">
        <f>IF(B78="","",SUM(E79:T79))</f>
        <v>4</v>
      </c>
      <c r="V79" s="885">
        <f>IF(B78="","",SUM(E79:T79)*0.5)</f>
        <v>2</v>
      </c>
      <c r="W79" s="886" t="str">
        <f>IF($B78="","",IF(Penalties!$BB26=W$55,1,""))</f>
        <v/>
      </c>
      <c r="X79" s="886" t="str">
        <f>IF($B78="","",IF(Penalties!$BB26=X$55,1,""))</f>
        <v/>
      </c>
      <c r="Y79" s="886" t="str">
        <f>IF($B78="","",IF(Penalties!$BB26=Y$55,1,""))</f>
        <v/>
      </c>
      <c r="Z79" s="886" t="str">
        <f>IF($B78="","",IF(Penalties!$BB26=Z$55,1,""))</f>
        <v/>
      </c>
      <c r="AA79" s="886" t="str">
        <f>IF($B78="","",IF(Penalties!$BB26=AA$55,1,""))</f>
        <v/>
      </c>
      <c r="AB79" s="886" t="str">
        <f>IF($B78="","",IF(Penalties!$BB26=AB$55,1,""))</f>
        <v/>
      </c>
      <c r="AC79" s="886" t="str">
        <f>IF($B78="","",IF(Penalties!$BB26=AC$55,1,""))</f>
        <v/>
      </c>
      <c r="AD79" s="886" t="str">
        <f>IF($B78="","",IF(Penalties!$BB26=AD$55,1,""))</f>
        <v/>
      </c>
      <c r="AE79" s="886" t="str">
        <f>IF($B78="","",IF(Penalties!$BB26=AE$55,1,""))</f>
        <v/>
      </c>
      <c r="AF79" s="886" t="str">
        <f>IF($B78="","",IF(Penalties!$BB26=AF$55,1,""))</f>
        <v/>
      </c>
      <c r="AG79" s="886" t="str">
        <f>IF($B78="","",IF(Penalties!$BB26=AG$55,1,""))</f>
        <v/>
      </c>
      <c r="AH79" s="886" t="str">
        <f>IF($B78="","",IF(Penalties!$BB26=AH$55,1,""))</f>
        <v/>
      </c>
      <c r="AI79" s="886" t="str">
        <f>IF($B78="","",IF(Penalties!$BB26=AI$55,1,""))</f>
        <v/>
      </c>
      <c r="AJ79" s="888" t="str">
        <f>IF(SUM(X78:AI79)=0, "", IF(SUM(X78:AI78)=1, LOOKUP(1, X78:AI78, $X$55:$AI$55), LOOKUP(1, X79:AI79, $X$55:$AI$55)))</f>
        <v/>
      </c>
      <c r="AK79" s="40"/>
      <c r="AL79" s="40"/>
      <c r="AM79" s="40"/>
      <c r="AN79" s="40"/>
      <c r="AO79" s="40"/>
      <c r="AP79" s="40"/>
      <c r="AQ79" s="40"/>
      <c r="AR79" s="40"/>
      <c r="AS79" s="40"/>
      <c r="AT79" s="40"/>
      <c r="AU79" s="40"/>
      <c r="AV79" s="40"/>
      <c r="AW79" s="40"/>
      <c r="AX79" s="40"/>
    </row>
    <row r="80" ht="13.5" customHeight="1">
      <c r="A80" s="410">
        <f>A78+1</f>
        <v>13</v>
      </c>
      <c r="B80" s="876" t="str">
        <f>IF(IGRF!I26="","",IGRF!I26)</f>
        <v>62</v>
      </c>
      <c r="C80" s="657" t="str">
        <f>IF(IGRF!J26="","",IGRF!J26)</f>
        <v>Fracture Mechanics</v>
      </c>
      <c r="D80" s="5" t="s">
        <v>445</v>
      </c>
      <c r="E80" s="5">
        <f>IF($B80="","",COUNTIF(Penalties!$Q28:$Y28,E$55))</f>
        <v>0</v>
      </c>
      <c r="F80" s="5">
        <f>IF($B80="","",COUNTIF(Penalties!$Q28:$Y28,F$55))</f>
        <v>0</v>
      </c>
      <c r="G80" s="5">
        <f>IF($B80="","",COUNTIF(Penalties!$Q28:$Y28,G$55))</f>
        <v>0</v>
      </c>
      <c r="H80" s="5">
        <f>IF($B80="","",COUNTIF(Penalties!$Q28:$Y28,H$55))</f>
        <v>0</v>
      </c>
      <c r="I80" s="5">
        <f>IF($B80="","",COUNTIF(Penalties!$Q28:$Y28,I$55))</f>
        <v>0</v>
      </c>
      <c r="J80" s="5">
        <f>IF($B80="","",COUNTIF(Penalties!$Q28:$Y28,J$55))</f>
        <v>0</v>
      </c>
      <c r="K80" s="5">
        <f>IF($B80="","",COUNTIF(Penalties!$Q28:$Y28,K$55))</f>
        <v>0</v>
      </c>
      <c r="L80" s="5">
        <f>IF($B80="","",COUNTIF(Penalties!$Q28:$Y28,L$55))</f>
        <v>0</v>
      </c>
      <c r="M80" s="5">
        <f>IF($B80="","",COUNTIF(Penalties!$Q28:$Y28,M$55))</f>
        <v>0</v>
      </c>
      <c r="N80" s="5">
        <f>IF($B80="","",COUNTIF(Penalties!$Q28:$Y28,N$55))</f>
        <v>0</v>
      </c>
      <c r="O80" s="5">
        <f>IF($B80="","",COUNTIF(Penalties!$Q28:$Y28,O$55))</f>
        <v>0</v>
      </c>
      <c r="P80" s="5">
        <f>IF($B80="","",COUNTIF(Penalties!$Q28:$Y28,P$55))</f>
        <v>0</v>
      </c>
      <c r="Q80" s="5">
        <f>IF($B80="","",COUNTIF(Penalties!$Q28:$Y28,Q$55))</f>
        <v>0</v>
      </c>
      <c r="R80" s="5">
        <f>IF($B80="","",COUNTIF(Penalties!$Q28:$Y28,R$55))</f>
        <v>0</v>
      </c>
      <c r="S80" s="5"/>
      <c r="T80" s="5"/>
      <c r="U80" s="877">
        <f>IF(B80="","",SUM(E80:T80))</f>
        <v>0</v>
      </c>
      <c r="V80" s="878">
        <f>IF(B80="","",SUM(E80:T80)*0.5)</f>
        <v>0</v>
      </c>
      <c r="W80" s="877" t="str">
        <f>IF($B80="","",IF(Penalties!$Z28=W$55,1,""))</f>
        <v/>
      </c>
      <c r="X80" s="877" t="str">
        <f>IF($B80="","",IF(Penalties!$Z28=X$55,1,""))</f>
        <v/>
      </c>
      <c r="Y80" s="877" t="str">
        <f>IF($B80="","",IF(Penalties!$Z28=Y$55,1,""))</f>
        <v/>
      </c>
      <c r="Z80" s="877" t="str">
        <f>IF($B80="","",IF(Penalties!$Z28=Z$55,1,""))</f>
        <v/>
      </c>
      <c r="AA80" s="877" t="str">
        <f>IF($B80="","",IF(Penalties!$Z28=AA$55,1,""))</f>
        <v/>
      </c>
      <c r="AB80" s="877" t="str">
        <f>IF($B80="","",IF(Penalties!$Z28=AB$55,1,""))</f>
        <v/>
      </c>
      <c r="AC80" s="877" t="str">
        <f>IF($B80="","",IF(Penalties!$Z28=AC$55,1,""))</f>
        <v/>
      </c>
      <c r="AD80" s="877" t="str">
        <f>IF($B80="","",IF(Penalties!$Z28=AD$55,1,""))</f>
        <v/>
      </c>
      <c r="AE80" s="877" t="str">
        <f>IF($B80="","",IF(Penalties!$Z28=AE$55,1,""))</f>
        <v/>
      </c>
      <c r="AF80" s="877" t="str">
        <f>IF($B80="","",IF(Penalties!$Z28=AF$55,1,""))</f>
        <v/>
      </c>
      <c r="AG80" s="877" t="str">
        <f>IF($B80="","",IF(Penalties!$Z28=AG$55,1,""))</f>
        <v/>
      </c>
      <c r="AH80" s="877" t="str">
        <f>IF($B80="","",IF(Penalties!$Z28=AH$55,1,""))</f>
        <v/>
      </c>
      <c r="AI80" s="877" t="str">
        <f>IF($B80="","",IF(Penalties!$Z28=AI$55,1,""))</f>
        <v/>
      </c>
      <c r="AJ80" s="879"/>
      <c r="AK80" s="40"/>
      <c r="AL80" s="40"/>
      <c r="AM80" s="40"/>
      <c r="AN80" s="40"/>
      <c r="AO80" s="40"/>
      <c r="AP80" s="40"/>
      <c r="AQ80" s="40"/>
      <c r="AR80" s="40"/>
      <c r="AS80" s="40"/>
      <c r="AT80" s="40"/>
      <c r="AU80" s="40"/>
      <c r="AV80" s="40"/>
      <c r="AW80" s="40"/>
      <c r="AX80" s="40"/>
    </row>
    <row r="81" ht="13.5" customHeight="1">
      <c r="D81" s="5" t="s">
        <v>446</v>
      </c>
      <c r="E81" s="5">
        <f>IF($B80="","",COUNTIF(Penalties!$AS28:$BA28,E$55))</f>
        <v>0</v>
      </c>
      <c r="F81" s="5">
        <f>IF($B80="","",COUNTIF(Penalties!$AS28:$BA28,F$55))</f>
        <v>1</v>
      </c>
      <c r="G81" s="5">
        <f>IF($B80="","",COUNTIF(Penalties!$AS28:$BA28,G$55))</f>
        <v>0</v>
      </c>
      <c r="H81" s="5">
        <f>IF($B80="","",COUNTIF(Penalties!$AS28:$BA28,H$55))</f>
        <v>0</v>
      </c>
      <c r="I81" s="5">
        <f>IF($B80="","",COUNTIF(Penalties!$AS28:$BA28,I$55))</f>
        <v>0</v>
      </c>
      <c r="J81" s="5">
        <f>IF($B80="","",COUNTIF(Penalties!$AS28:$BA28,J$55))</f>
        <v>2</v>
      </c>
      <c r="K81" s="5">
        <f>IF($B80="","",COUNTIF(Penalties!$AS28:$BA28,K$55))</f>
        <v>0</v>
      </c>
      <c r="L81" s="5">
        <f>IF($B80="","",COUNTIF(Penalties!$AS28:$BA28,L$55))</f>
        <v>0</v>
      </c>
      <c r="M81" s="5">
        <f>IF($B80="","",COUNTIF(Penalties!$AS28:$BA28,M$55))</f>
        <v>0</v>
      </c>
      <c r="N81" s="5">
        <f>IF($B80="","",COUNTIF(Penalties!$AS28:$BA28,N$55))</f>
        <v>0</v>
      </c>
      <c r="O81" s="5">
        <f>IF($B80="","",COUNTIF(Penalties!$AS28:$BA28,O$55))</f>
        <v>0</v>
      </c>
      <c r="P81" s="5">
        <f>IF($B80="","",COUNTIF(Penalties!$AS28:$BA28,P$55))</f>
        <v>0</v>
      </c>
      <c r="Q81" s="5">
        <f>IF($B80="","",COUNTIF(Penalties!$AS28:$BA28,Q$55))</f>
        <v>0</v>
      </c>
      <c r="R81" s="5">
        <f>IF($B80="","",COUNTIF(Penalties!$AS28:$BA28,R$55))</f>
        <v>0</v>
      </c>
      <c r="S81" s="5"/>
      <c r="T81" s="5"/>
      <c r="U81" s="877">
        <f>IF(B80="","",SUM(E81:T81))</f>
        <v>3</v>
      </c>
      <c r="V81" s="878">
        <f>IF(B80="","",SUM(E81:T81)*0.5)</f>
        <v>1.5</v>
      </c>
      <c r="W81" s="877" t="str">
        <f>IF($B80="","",IF(Penalties!$BB28=W$55,1,""))</f>
        <v/>
      </c>
      <c r="X81" s="877" t="str">
        <f>IF($B80="","",IF(Penalties!$BB28=X$55,1,""))</f>
        <v/>
      </c>
      <c r="Y81" s="877" t="str">
        <f>IF($B80="","",IF(Penalties!$BB28=Y$55,1,""))</f>
        <v/>
      </c>
      <c r="Z81" s="877" t="str">
        <f>IF($B80="","",IF(Penalties!$BB28=Z$55,1,""))</f>
        <v/>
      </c>
      <c r="AA81" s="877" t="str">
        <f>IF($B80="","",IF(Penalties!$BB28=AA$55,1,""))</f>
        <v/>
      </c>
      <c r="AB81" s="877" t="str">
        <f>IF($B80="","",IF(Penalties!$BB28=AB$55,1,""))</f>
        <v/>
      </c>
      <c r="AC81" s="877" t="str">
        <f>IF($B80="","",IF(Penalties!$BB28=AC$55,1,""))</f>
        <v/>
      </c>
      <c r="AD81" s="877" t="str">
        <f>IF($B80="","",IF(Penalties!$BB28=AD$55,1,""))</f>
        <v/>
      </c>
      <c r="AE81" s="877" t="str">
        <f>IF($B80="","",IF(Penalties!$BB28=AE$55,1,""))</f>
        <v/>
      </c>
      <c r="AF81" s="877" t="str">
        <f>IF($B80="","",IF(Penalties!$BB28=AF$55,1,""))</f>
        <v/>
      </c>
      <c r="AG81" s="877" t="str">
        <f>IF($B80="","",IF(Penalties!$BB28=AG$55,1,""))</f>
        <v/>
      </c>
      <c r="AH81" s="877" t="str">
        <f>IF($B80="","",IF(Penalties!$BB28=AH$55,1,""))</f>
        <v/>
      </c>
      <c r="AI81" s="877" t="str">
        <f>IF($B80="","",IF(Penalties!$BB28=AI$55,1,""))</f>
        <v/>
      </c>
      <c r="AJ81" s="880" t="str">
        <f>IF(SUM(X80:AI81)=0, "", IF(SUM(X80:AI80)=1, LOOKUP(1, X80:AI80, $X$55:$AI$55), LOOKUP(1, X81:AI81, $X$55:$AI$55)))</f>
        <v/>
      </c>
      <c r="AK81" s="40"/>
      <c r="AL81" s="40"/>
      <c r="AM81" s="40"/>
      <c r="AN81" s="40"/>
      <c r="AO81" s="40"/>
      <c r="AP81" s="40"/>
      <c r="AQ81" s="40"/>
      <c r="AR81" s="40"/>
      <c r="AS81" s="40"/>
      <c r="AT81" s="40"/>
      <c r="AU81" s="40"/>
      <c r="AV81" s="40"/>
      <c r="AW81" s="40"/>
      <c r="AX81" s="40"/>
    </row>
    <row r="82" ht="13.5" customHeight="1">
      <c r="A82" s="881">
        <f>A80+1</f>
        <v>14</v>
      </c>
      <c r="B82" s="882" t="str">
        <f>IF(IGRF!I27="","",IGRF!I27)</f>
        <v>66</v>
      </c>
      <c r="C82" s="883" t="str">
        <f>IF(IGRF!J27="","",IGRF!J27)</f>
        <v>Crush</v>
      </c>
      <c r="D82" s="864" t="s">
        <v>445</v>
      </c>
      <c r="E82" s="864">
        <f>IF($B82="","",COUNTIF(Penalties!$Q30:$Y30,E$55))</f>
        <v>0</v>
      </c>
      <c r="F82" s="864">
        <f>IF($B82="","",COUNTIF(Penalties!$Q30:$Y30,F$55))</f>
        <v>1</v>
      </c>
      <c r="G82" s="864">
        <f>IF($B82="","",COUNTIF(Penalties!$Q30:$Y30,G$55))</f>
        <v>0</v>
      </c>
      <c r="H82" s="864">
        <f>IF($B82="","",COUNTIF(Penalties!$Q30:$Y30,H$55))</f>
        <v>1</v>
      </c>
      <c r="I82" s="864">
        <f>IF($B82="","",COUNTIF(Penalties!$Q30:$Y30,I$55))</f>
        <v>0</v>
      </c>
      <c r="J82" s="864">
        <f>IF($B82="","",COUNTIF(Penalties!$Q30:$Y30,J$55))</f>
        <v>0</v>
      </c>
      <c r="K82" s="864">
        <f>IF($B82="","",COUNTIF(Penalties!$Q30:$Y30,K$55))</f>
        <v>0</v>
      </c>
      <c r="L82" s="864">
        <f>IF($B82="","",COUNTIF(Penalties!$Q30:$Y30,L$55))</f>
        <v>0</v>
      </c>
      <c r="M82" s="864">
        <f>IF($B82="","",COUNTIF(Penalties!$Q30:$Y30,M$55))</f>
        <v>0</v>
      </c>
      <c r="N82" s="864">
        <f>IF($B82="","",COUNTIF(Penalties!$Q30:$Y30,N$55))</f>
        <v>0</v>
      </c>
      <c r="O82" s="864">
        <f>IF($B82="","",COUNTIF(Penalties!$Q30:$Y30,O$55))</f>
        <v>0</v>
      </c>
      <c r="P82" s="864">
        <f>IF($B82="","",COUNTIF(Penalties!$Q30:$Y30,P$55))</f>
        <v>0</v>
      </c>
      <c r="Q82" s="864">
        <f>IF($B82="","",COUNTIF(Penalties!$Q30:$Y30,Q$55))</f>
        <v>0</v>
      </c>
      <c r="R82" s="864">
        <f>IF($B82="","",COUNTIF(Penalties!$Q30:$Y30,R$55))</f>
        <v>0</v>
      </c>
      <c r="S82" s="864"/>
      <c r="T82" s="864"/>
      <c r="U82" s="884">
        <f>IF(B82="","",SUM(E82:T82))</f>
        <v>2</v>
      </c>
      <c r="V82" s="885">
        <f>IF(B82="","",SUM(E82:T82)*0.5)</f>
        <v>1</v>
      </c>
      <c r="W82" s="886" t="str">
        <f>IF($B82="","",IF(Penalties!$Z30=W$55,1,""))</f>
        <v/>
      </c>
      <c r="X82" s="886" t="str">
        <f>IF($B82="","",IF(Penalties!$Z30=X$55,1,""))</f>
        <v/>
      </c>
      <c r="Y82" s="886" t="str">
        <f>IF($B82="","",IF(Penalties!$Z30=Y$55,1,""))</f>
        <v/>
      </c>
      <c r="Z82" s="886" t="str">
        <f>IF($B82="","",IF(Penalties!$Z30=Z$55,1,""))</f>
        <v/>
      </c>
      <c r="AA82" s="886" t="str">
        <f>IF($B82="","",IF(Penalties!$Z30=AA$55,1,""))</f>
        <v/>
      </c>
      <c r="AB82" s="886" t="str">
        <f>IF($B82="","",IF(Penalties!$Z30=AB$55,1,""))</f>
        <v/>
      </c>
      <c r="AC82" s="886" t="str">
        <f>IF($B82="","",IF(Penalties!$Z30=AC$55,1,""))</f>
        <v/>
      </c>
      <c r="AD82" s="886" t="str">
        <f>IF($B82="","",IF(Penalties!$Z30=AD$55,1,""))</f>
        <v/>
      </c>
      <c r="AE82" s="886" t="str">
        <f>IF($B82="","",IF(Penalties!$Z30=AE$55,1,""))</f>
        <v/>
      </c>
      <c r="AF82" s="886" t="str">
        <f>IF($B82="","",IF(Penalties!$Z30=AF$55,1,""))</f>
        <v/>
      </c>
      <c r="AG82" s="886" t="str">
        <f>IF($B82="","",IF(Penalties!$Z30=AG$55,1,""))</f>
        <v/>
      </c>
      <c r="AH82" s="886" t="str">
        <f>IF($B82="","",IF(Penalties!$Z30=AH$55,1,""))</f>
        <v/>
      </c>
      <c r="AI82" s="886" t="str">
        <f>IF($B82="","",IF(Penalties!$Z30=AI$55,1,""))</f>
        <v/>
      </c>
      <c r="AJ82" s="887"/>
      <c r="AK82" s="40"/>
      <c r="AL82" s="40"/>
      <c r="AM82" s="40"/>
      <c r="AN82" s="40"/>
      <c r="AO82" s="40"/>
      <c r="AP82" s="40"/>
      <c r="AQ82" s="40"/>
      <c r="AR82" s="40"/>
      <c r="AS82" s="40"/>
      <c r="AT82" s="40"/>
      <c r="AU82" s="40"/>
      <c r="AV82" s="40"/>
      <c r="AW82" s="40"/>
      <c r="AX82" s="40"/>
    </row>
    <row r="83" ht="13.5" customHeight="1">
      <c r="A83" s="669"/>
      <c r="B83" s="669"/>
      <c r="C83" s="669"/>
      <c r="D83" s="864" t="s">
        <v>446</v>
      </c>
      <c r="E83" s="864">
        <f>IF($B82="","",COUNTIF(Penalties!$AS30:$BA30,E$55))</f>
        <v>0</v>
      </c>
      <c r="F83" s="864">
        <f>IF($B82="","",COUNTIF(Penalties!$AS30:$BA30,F$55))</f>
        <v>0</v>
      </c>
      <c r="G83" s="864">
        <f>IF($B82="","",COUNTIF(Penalties!$AS30:$BA30,G$55))</f>
        <v>1</v>
      </c>
      <c r="H83" s="864">
        <f>IF($B82="","",COUNTIF(Penalties!$AS30:$BA30,H$55))</f>
        <v>0</v>
      </c>
      <c r="I83" s="864">
        <f>IF($B82="","",COUNTIF(Penalties!$AS30:$BA30,I$55))</f>
        <v>0</v>
      </c>
      <c r="J83" s="864">
        <f>IF($B82="","",COUNTIF(Penalties!$AS30:$BA30,J$55))</f>
        <v>0</v>
      </c>
      <c r="K83" s="864">
        <f>IF($B82="","",COUNTIF(Penalties!$AS30:$BA30,K$55))</f>
        <v>0</v>
      </c>
      <c r="L83" s="864">
        <f>IF($B82="","",COUNTIF(Penalties!$AS30:$BA30,L$55))</f>
        <v>0</v>
      </c>
      <c r="M83" s="864">
        <f>IF($B82="","",COUNTIF(Penalties!$AS30:$BA30,M$55))</f>
        <v>0</v>
      </c>
      <c r="N83" s="864">
        <f>IF($B82="","",COUNTIF(Penalties!$AS30:$BA30,N$55))</f>
        <v>0</v>
      </c>
      <c r="O83" s="864">
        <f>IF($B82="","",COUNTIF(Penalties!$AS30:$BA30,O$55))</f>
        <v>0</v>
      </c>
      <c r="P83" s="864">
        <f>IF($B82="","",COUNTIF(Penalties!$AS30:$BA30,P$55))</f>
        <v>0</v>
      </c>
      <c r="Q83" s="864">
        <f>IF($B82="","",COUNTIF(Penalties!$AS30:$BA30,Q$55))</f>
        <v>0</v>
      </c>
      <c r="R83" s="864">
        <f>IF($B82="","",COUNTIF(Penalties!$AS30:$BA30,R$55))</f>
        <v>0</v>
      </c>
      <c r="S83" s="864"/>
      <c r="T83" s="864"/>
      <c r="U83" s="884">
        <f>IF(B82="","",SUM(E83:T83))</f>
        <v>1</v>
      </c>
      <c r="V83" s="885">
        <f>IF(B82="","",SUM(E83:T83)*0.5)</f>
        <v>0.5</v>
      </c>
      <c r="W83" s="886" t="str">
        <f>IF($B82="","",IF(Penalties!$BB30=W$55,1,""))</f>
        <v/>
      </c>
      <c r="X83" s="886" t="str">
        <f>IF($B82="","",IF(Penalties!$BB30=X$55,1,""))</f>
        <v/>
      </c>
      <c r="Y83" s="886" t="str">
        <f>IF($B82="","",IF(Penalties!$BB30=Y$55,1,""))</f>
        <v/>
      </c>
      <c r="Z83" s="886" t="str">
        <f>IF($B82="","",IF(Penalties!$BB30=Z$55,1,""))</f>
        <v/>
      </c>
      <c r="AA83" s="886" t="str">
        <f>IF($B82="","",IF(Penalties!$BB30=AA$55,1,""))</f>
        <v/>
      </c>
      <c r="AB83" s="886" t="str">
        <f>IF($B82="","",IF(Penalties!$BB30=AB$55,1,""))</f>
        <v/>
      </c>
      <c r="AC83" s="886" t="str">
        <f>IF($B82="","",IF(Penalties!$BB30=AC$55,1,""))</f>
        <v/>
      </c>
      <c r="AD83" s="886" t="str">
        <f>IF($B82="","",IF(Penalties!$BB30=AD$55,1,""))</f>
        <v/>
      </c>
      <c r="AE83" s="886" t="str">
        <f>IF($B82="","",IF(Penalties!$BB30=AE$55,1,""))</f>
        <v/>
      </c>
      <c r="AF83" s="886" t="str">
        <f>IF($B82="","",IF(Penalties!$BB30=AF$55,1,""))</f>
        <v/>
      </c>
      <c r="AG83" s="886" t="str">
        <f>IF($B82="","",IF(Penalties!$BB30=AG$55,1,""))</f>
        <v/>
      </c>
      <c r="AH83" s="886" t="str">
        <f>IF($B82="","",IF(Penalties!$BB30=AH$55,1,""))</f>
        <v/>
      </c>
      <c r="AI83" s="886" t="str">
        <f>IF($B82="","",IF(Penalties!$BB30=AI$55,1,""))</f>
        <v/>
      </c>
      <c r="AJ83" s="888" t="str">
        <f>IF(SUM(X82:AI83)=0, "", IF(SUM(X82:AI82)=1, LOOKUP(1, X82:AI82, $X$55:$AI$55), LOOKUP(1, X83:AI83, $X$55:$AI$55)))</f>
        <v/>
      </c>
      <c r="AK83" s="40"/>
      <c r="AL83" s="40"/>
      <c r="AM83" s="40"/>
      <c r="AN83" s="40"/>
      <c r="AO83" s="40"/>
      <c r="AP83" s="40"/>
      <c r="AQ83" s="40"/>
      <c r="AR83" s="40"/>
      <c r="AS83" s="40"/>
      <c r="AT83" s="40"/>
      <c r="AU83" s="40"/>
      <c r="AV83" s="40"/>
      <c r="AW83" s="40"/>
      <c r="AX83" s="40"/>
    </row>
    <row r="84" ht="13.5" customHeight="1">
      <c r="A84" s="410">
        <f>A82+1</f>
        <v>15</v>
      </c>
      <c r="B84" s="876" t="str">
        <f>IF(IGRF!I28="","",IGRF!I28)</f>
        <v>71</v>
      </c>
      <c r="C84" s="657" t="str">
        <f>IF(IGRF!J28="","",IGRF!J28)</f>
        <v>Fresh AF</v>
      </c>
      <c r="D84" s="5" t="s">
        <v>445</v>
      </c>
      <c r="E84" s="5">
        <f>IF($B84="","",COUNTIF(Penalties!$Q32:$Y32,E$55))</f>
        <v>0</v>
      </c>
      <c r="F84" s="5">
        <f>IF($B84="","",COUNTIF(Penalties!$Q32:$Y32,F$55))</f>
        <v>0</v>
      </c>
      <c r="G84" s="5">
        <f>IF($B84="","",COUNTIF(Penalties!$Q32:$Y32,G$55))</f>
        <v>0</v>
      </c>
      <c r="H84" s="5">
        <f>IF($B84="","",COUNTIF(Penalties!$Q32:$Y32,H$55))</f>
        <v>0</v>
      </c>
      <c r="I84" s="5">
        <f>IF($B84="","",COUNTIF(Penalties!$Q32:$Y32,I$55))</f>
        <v>0</v>
      </c>
      <c r="J84" s="5">
        <f>IF($B84="","",COUNTIF(Penalties!$Q32:$Y32,J$55))</f>
        <v>0</v>
      </c>
      <c r="K84" s="5">
        <f>IF($B84="","",COUNTIF(Penalties!$Q32:$Y32,K$55))</f>
        <v>0</v>
      </c>
      <c r="L84" s="5">
        <f>IF($B84="","",COUNTIF(Penalties!$Q32:$Y32,L$55))</f>
        <v>0</v>
      </c>
      <c r="M84" s="5">
        <f>IF($B84="","",COUNTIF(Penalties!$Q32:$Y32,M$55))</f>
        <v>0</v>
      </c>
      <c r="N84" s="5">
        <f>IF($B84="","",COUNTIF(Penalties!$Q32:$Y32,N$55))</f>
        <v>0</v>
      </c>
      <c r="O84" s="5">
        <f>IF($B84="","",COUNTIF(Penalties!$Q32:$Y32,O$55))</f>
        <v>0</v>
      </c>
      <c r="P84" s="5">
        <f>IF($B84="","",COUNTIF(Penalties!$Q32:$Y32,P$55))</f>
        <v>0</v>
      </c>
      <c r="Q84" s="5">
        <f>IF($B84="","",COUNTIF(Penalties!$Q32:$Y32,Q$55))</f>
        <v>0</v>
      </c>
      <c r="R84" s="5">
        <f>IF($B84="","",COUNTIF(Penalties!$Q32:$Y32,R$55))</f>
        <v>0</v>
      </c>
      <c r="S84" s="5"/>
      <c r="T84" s="5"/>
      <c r="U84" s="877">
        <f>IF(B84="","",SUM(E84:T84))</f>
        <v>0</v>
      </c>
      <c r="V84" s="878">
        <f>IF(B84="","",SUM(E84:T84)*0.5)</f>
        <v>0</v>
      </c>
      <c r="W84" s="877" t="str">
        <f>IF($B84="","",IF(Penalties!$Z32=W$55,1,""))</f>
        <v/>
      </c>
      <c r="X84" s="877" t="str">
        <f>IF($B84="","",IF(Penalties!$Z32=X$55,1,""))</f>
        <v/>
      </c>
      <c r="Y84" s="877" t="str">
        <f>IF($B84="","",IF(Penalties!$Z32=Y$55,1,""))</f>
        <v/>
      </c>
      <c r="Z84" s="877" t="str">
        <f>IF($B84="","",IF(Penalties!$Z32=Z$55,1,""))</f>
        <v/>
      </c>
      <c r="AA84" s="877" t="str">
        <f>IF($B84="","",IF(Penalties!$Z32=AA$55,1,""))</f>
        <v/>
      </c>
      <c r="AB84" s="877" t="str">
        <f>IF($B84="","",IF(Penalties!$Z32=AB$55,1,""))</f>
        <v/>
      </c>
      <c r="AC84" s="877" t="str">
        <f>IF($B84="","",IF(Penalties!$Z32=AC$55,1,""))</f>
        <v/>
      </c>
      <c r="AD84" s="877" t="str">
        <f>IF($B84="","",IF(Penalties!$Z32=AD$55,1,""))</f>
        <v/>
      </c>
      <c r="AE84" s="877" t="str">
        <f>IF($B84="","",IF(Penalties!$Z32=AE$55,1,""))</f>
        <v/>
      </c>
      <c r="AF84" s="877" t="str">
        <f>IF($B84="","",IF(Penalties!$Z32=AF$55,1,""))</f>
        <v/>
      </c>
      <c r="AG84" s="877" t="str">
        <f>IF($B84="","",IF(Penalties!$Z32=AG$55,1,""))</f>
        <v/>
      </c>
      <c r="AH84" s="877" t="str">
        <f>IF($B84="","",IF(Penalties!$Z32=AH$55,1,""))</f>
        <v/>
      </c>
      <c r="AI84" s="877" t="str">
        <f>IF($B84="","",IF(Penalties!$Z32=AI$55,1,""))</f>
        <v/>
      </c>
      <c r="AJ84" s="879"/>
      <c r="AK84" s="40"/>
      <c r="AL84" s="40"/>
      <c r="AM84" s="40"/>
      <c r="AN84" s="40"/>
      <c r="AO84" s="40"/>
      <c r="AP84" s="40"/>
      <c r="AQ84" s="40"/>
      <c r="AR84" s="40"/>
      <c r="AS84" s="40"/>
      <c r="AT84" s="40"/>
      <c r="AU84" s="40"/>
      <c r="AV84" s="40"/>
      <c r="AW84" s="40"/>
      <c r="AX84" s="40"/>
    </row>
    <row r="85" ht="13.5" customHeight="1">
      <c r="D85" s="5" t="s">
        <v>446</v>
      </c>
      <c r="E85" s="5">
        <f>IF($B84="","",COUNTIF(Penalties!$AS32:$BA32,E$55))</f>
        <v>0</v>
      </c>
      <c r="F85" s="5">
        <f>IF($B84="","",COUNTIF(Penalties!$AS32:$BA32,F$55))</f>
        <v>0</v>
      </c>
      <c r="G85" s="5">
        <f>IF($B84="","",COUNTIF(Penalties!$AS32:$BA32,G$55))</f>
        <v>0</v>
      </c>
      <c r="H85" s="5">
        <f>IF($B84="","",COUNTIF(Penalties!$AS32:$BA32,H$55))</f>
        <v>0</v>
      </c>
      <c r="I85" s="5">
        <f>IF($B84="","",COUNTIF(Penalties!$AS32:$BA32,I$55))</f>
        <v>0</v>
      </c>
      <c r="J85" s="5">
        <f>IF($B84="","",COUNTIF(Penalties!$AS32:$BA32,J$55))</f>
        <v>0</v>
      </c>
      <c r="K85" s="5">
        <f>IF($B84="","",COUNTIF(Penalties!$AS32:$BA32,K$55))</f>
        <v>0</v>
      </c>
      <c r="L85" s="5">
        <f>IF($B84="","",COUNTIF(Penalties!$AS32:$BA32,L$55))</f>
        <v>0</v>
      </c>
      <c r="M85" s="5">
        <f>IF($B84="","",COUNTIF(Penalties!$AS32:$BA32,M$55))</f>
        <v>0</v>
      </c>
      <c r="N85" s="5">
        <f>IF($B84="","",COUNTIF(Penalties!$AS32:$BA32,N$55))</f>
        <v>0</v>
      </c>
      <c r="O85" s="5">
        <f>IF($B84="","",COUNTIF(Penalties!$AS32:$BA32,O$55))</f>
        <v>0</v>
      </c>
      <c r="P85" s="5">
        <f>IF($B84="","",COUNTIF(Penalties!$AS32:$BA32,P$55))</f>
        <v>0</v>
      </c>
      <c r="Q85" s="5">
        <f>IF($B84="","",COUNTIF(Penalties!$AS32:$BA32,Q$55))</f>
        <v>0</v>
      </c>
      <c r="R85" s="5">
        <f>IF($B84="","",COUNTIF(Penalties!$AS32:$BA32,R$55))</f>
        <v>0</v>
      </c>
      <c r="S85" s="5"/>
      <c r="T85" s="5"/>
      <c r="U85" s="877">
        <f>IF(B84="","",SUM(E85:T85))</f>
        <v>0</v>
      </c>
      <c r="V85" s="878">
        <f>IF(B84="","",SUM(E85:T85)*0.5)</f>
        <v>0</v>
      </c>
      <c r="W85" s="877" t="str">
        <f>IF($B84="","",IF(Penalties!$BB32=W$55,1,""))</f>
        <v/>
      </c>
      <c r="X85" s="877" t="str">
        <f>IF($B84="","",IF(Penalties!$BB32=X$55,1,""))</f>
        <v/>
      </c>
      <c r="Y85" s="877" t="str">
        <f>IF($B84="","",IF(Penalties!$BB32=Y$55,1,""))</f>
        <v/>
      </c>
      <c r="Z85" s="877" t="str">
        <f>IF($B84="","",IF(Penalties!$BB32=Z$55,1,""))</f>
        <v/>
      </c>
      <c r="AA85" s="877" t="str">
        <f>IF($B84="","",IF(Penalties!$BB32=AA$55,1,""))</f>
        <v/>
      </c>
      <c r="AB85" s="877" t="str">
        <f>IF($B84="","",IF(Penalties!$BB32=AB$55,1,""))</f>
        <v/>
      </c>
      <c r="AC85" s="877" t="str">
        <f>IF($B84="","",IF(Penalties!$BB32=AC$55,1,""))</f>
        <v/>
      </c>
      <c r="AD85" s="877" t="str">
        <f>IF($B84="","",IF(Penalties!$BB32=AD$55,1,""))</f>
        <v/>
      </c>
      <c r="AE85" s="877" t="str">
        <f>IF($B84="","",IF(Penalties!$BB32=AE$55,1,""))</f>
        <v/>
      </c>
      <c r="AF85" s="877" t="str">
        <f>IF($B84="","",IF(Penalties!$BB32=AF$55,1,""))</f>
        <v/>
      </c>
      <c r="AG85" s="877" t="str">
        <f>IF($B84="","",IF(Penalties!$BB32=AG$55,1,""))</f>
        <v/>
      </c>
      <c r="AH85" s="877" t="str">
        <f>IF($B84="","",IF(Penalties!$BB32=AH$55,1,""))</f>
        <v/>
      </c>
      <c r="AI85" s="877" t="str">
        <f>IF($B84="","",IF(Penalties!$BB32=AI$55,1,""))</f>
        <v/>
      </c>
      <c r="AJ85" s="880" t="str">
        <f>IF(SUM(X84:AI85)=0, "", IF(SUM(X84:AI84)=1, LOOKUP(1, X84:AI84, $X$55:$AI$55), LOOKUP(1, X85:AI85, $X$55:$AI$55)))</f>
        <v/>
      </c>
      <c r="AK85" s="40"/>
      <c r="AL85" s="40"/>
      <c r="AM85" s="40"/>
      <c r="AN85" s="40"/>
      <c r="AO85" s="40"/>
      <c r="AP85" s="40"/>
      <c r="AQ85" s="40"/>
      <c r="AR85" s="40"/>
      <c r="AS85" s="40"/>
      <c r="AT85" s="40"/>
      <c r="AU85" s="40"/>
      <c r="AV85" s="40"/>
      <c r="AW85" s="40"/>
      <c r="AX85" s="40"/>
    </row>
    <row r="86" ht="13.5" customHeight="1">
      <c r="A86" s="881">
        <f>A84+1</f>
        <v>16</v>
      </c>
      <c r="B86" s="882" t="str">
        <f>IF(IGRF!I29="","",IGRF!I29)</f>
        <v>713</v>
      </c>
      <c r="C86" s="883" t="str">
        <f>IF(IGRF!J29="","",IGRF!J29)</f>
        <v>Shrewd Folly</v>
      </c>
      <c r="D86" s="864" t="s">
        <v>445</v>
      </c>
      <c r="E86" s="864">
        <f>IF($B86="","",COUNTIF(Penalties!$Q34:$Y34,E$55))</f>
        <v>0</v>
      </c>
      <c r="F86" s="864">
        <f>IF($B86="","",COUNTIF(Penalties!$Q34:$Y34,F$55))</f>
        <v>0</v>
      </c>
      <c r="G86" s="864">
        <f>IF($B86="","",COUNTIF(Penalties!$Q34:$Y34,G$55))</f>
        <v>0</v>
      </c>
      <c r="H86" s="864">
        <f>IF($B86="","",COUNTIF(Penalties!$Q34:$Y34,H$55))</f>
        <v>0</v>
      </c>
      <c r="I86" s="864">
        <f>IF($B86="","",COUNTIF(Penalties!$Q34:$Y34,I$55))</f>
        <v>0</v>
      </c>
      <c r="J86" s="864">
        <f>IF($B86="","",COUNTIF(Penalties!$Q34:$Y34,J$55))</f>
        <v>0</v>
      </c>
      <c r="K86" s="864">
        <f>IF($B86="","",COUNTIF(Penalties!$Q34:$Y34,K$55))</f>
        <v>0</v>
      </c>
      <c r="L86" s="864">
        <f>IF($B86="","",COUNTIF(Penalties!$Q34:$Y34,L$55))</f>
        <v>0</v>
      </c>
      <c r="M86" s="864">
        <f>IF($B86="","",COUNTIF(Penalties!$Q34:$Y34,M$55))</f>
        <v>0</v>
      </c>
      <c r="N86" s="864">
        <f>IF($B86="","",COUNTIF(Penalties!$Q34:$Y34,N$55))</f>
        <v>0</v>
      </c>
      <c r="O86" s="864">
        <f>IF($B86="","",COUNTIF(Penalties!$Q34:$Y34,O$55))</f>
        <v>0</v>
      </c>
      <c r="P86" s="864">
        <f>IF($B86="","",COUNTIF(Penalties!$Q34:$Y34,P$55))</f>
        <v>0</v>
      </c>
      <c r="Q86" s="864">
        <f>IF($B86="","",COUNTIF(Penalties!$Q34:$Y34,Q$55))</f>
        <v>0</v>
      </c>
      <c r="R86" s="864">
        <f>IF($B86="","",COUNTIF(Penalties!$Q34:$Y34,R$55))</f>
        <v>0</v>
      </c>
      <c r="S86" s="864"/>
      <c r="T86" s="864"/>
      <c r="U86" s="884">
        <f>IF(B86="","",SUM(E86:T86))</f>
        <v>0</v>
      </c>
      <c r="V86" s="885">
        <f>IF(B86="","",SUM(E86:T86)*0.5)</f>
        <v>0</v>
      </c>
      <c r="W86" s="886" t="str">
        <f>IF($B86="","",IF(Penalties!$Z34=W$55,1,""))</f>
        <v/>
      </c>
      <c r="X86" s="886" t="str">
        <f>IF($B86="","",IF(Penalties!$Z34=X$55,1,""))</f>
        <v/>
      </c>
      <c r="Y86" s="886" t="str">
        <f>IF($B86="","",IF(Penalties!$Z34=Y$55,1,""))</f>
        <v/>
      </c>
      <c r="Z86" s="886" t="str">
        <f>IF($B86="","",IF(Penalties!$Z34=Z$55,1,""))</f>
        <v/>
      </c>
      <c r="AA86" s="886" t="str">
        <f>IF($B86="","",IF(Penalties!$Z34=AA$55,1,""))</f>
        <v/>
      </c>
      <c r="AB86" s="886" t="str">
        <f>IF($B86="","",IF(Penalties!$Z34=AB$55,1,""))</f>
        <v/>
      </c>
      <c r="AC86" s="886" t="str">
        <f>IF($B86="","",IF(Penalties!$Z34=AC$55,1,""))</f>
        <v/>
      </c>
      <c r="AD86" s="886" t="str">
        <f>IF($B86="","",IF(Penalties!$Z34=AD$55,1,""))</f>
        <v/>
      </c>
      <c r="AE86" s="886" t="str">
        <f>IF($B86="","",IF(Penalties!$Z34=AE$55,1,""))</f>
        <v/>
      </c>
      <c r="AF86" s="886" t="str">
        <f>IF($B86="","",IF(Penalties!$Z34=AF$55,1,""))</f>
        <v/>
      </c>
      <c r="AG86" s="886" t="str">
        <f>IF($B86="","",IF(Penalties!$Z34=AG$55,1,""))</f>
        <v/>
      </c>
      <c r="AH86" s="886" t="str">
        <f>IF($B86="","",IF(Penalties!$Z34=AH$55,1,""))</f>
        <v/>
      </c>
      <c r="AI86" s="886" t="str">
        <f>IF($B86="","",IF(Penalties!$Z34=AI$55,1,""))</f>
        <v/>
      </c>
      <c r="AJ86" s="887"/>
      <c r="AK86" s="40"/>
      <c r="AL86" s="40"/>
      <c r="AM86" s="40"/>
      <c r="AN86" s="40"/>
      <c r="AO86" s="40"/>
      <c r="AP86" s="40"/>
      <c r="AQ86" s="40"/>
      <c r="AR86" s="40"/>
      <c r="AS86" s="40"/>
      <c r="AT86" s="40"/>
      <c r="AU86" s="40"/>
      <c r="AV86" s="40"/>
      <c r="AW86" s="40"/>
      <c r="AX86" s="40"/>
    </row>
    <row r="87" ht="13.5" customHeight="1">
      <c r="A87" s="669"/>
      <c r="B87" s="669"/>
      <c r="C87" s="669"/>
      <c r="D87" s="864" t="s">
        <v>446</v>
      </c>
      <c r="E87" s="864">
        <f>IF($B86="","",COUNTIF(Penalties!$AS34:$BA34,E$55))</f>
        <v>0</v>
      </c>
      <c r="F87" s="864">
        <f>IF($B86="","",COUNTIF(Penalties!$AS34:$BA34,F$55))</f>
        <v>0</v>
      </c>
      <c r="G87" s="864">
        <f>IF($B86="","",COUNTIF(Penalties!$AS34:$BA34,G$55))</f>
        <v>0</v>
      </c>
      <c r="H87" s="864">
        <f>IF($B86="","",COUNTIF(Penalties!$AS34:$BA34,H$55))</f>
        <v>0</v>
      </c>
      <c r="I87" s="864">
        <f>IF($B86="","",COUNTIF(Penalties!$AS34:$BA34,I$55))</f>
        <v>0</v>
      </c>
      <c r="J87" s="864">
        <f>IF($B86="","",COUNTIF(Penalties!$AS34:$BA34,J$55))</f>
        <v>0</v>
      </c>
      <c r="K87" s="864">
        <f>IF($B86="","",COUNTIF(Penalties!$AS34:$BA34,K$55))</f>
        <v>0</v>
      </c>
      <c r="L87" s="864">
        <f>IF($B86="","",COUNTIF(Penalties!$AS34:$BA34,L$55))</f>
        <v>0</v>
      </c>
      <c r="M87" s="864">
        <f>IF($B86="","",COUNTIF(Penalties!$AS34:$BA34,M$55))</f>
        <v>0</v>
      </c>
      <c r="N87" s="864">
        <f>IF($B86="","",COUNTIF(Penalties!$AS34:$BA34,N$55))</f>
        <v>0</v>
      </c>
      <c r="O87" s="864">
        <f>IF($B86="","",COUNTIF(Penalties!$AS34:$BA34,O$55))</f>
        <v>0</v>
      </c>
      <c r="P87" s="864">
        <f>IF($B86="","",COUNTIF(Penalties!$AS34:$BA34,P$55))</f>
        <v>0</v>
      </c>
      <c r="Q87" s="864">
        <f>IF($B86="","",COUNTIF(Penalties!$AS34:$BA34,Q$55))</f>
        <v>0</v>
      </c>
      <c r="R87" s="864">
        <f>IF($B86="","",COUNTIF(Penalties!$AS34:$BA34,R$55))</f>
        <v>0</v>
      </c>
      <c r="S87" s="864"/>
      <c r="T87" s="864"/>
      <c r="U87" s="884">
        <f>IF(B86="","",SUM(E87:T87))</f>
        <v>0</v>
      </c>
      <c r="V87" s="885">
        <f>IF(B86="","",SUM(E87:T87)*0.5)</f>
        <v>0</v>
      </c>
      <c r="W87" s="886" t="str">
        <f>IF($B86="","",IF(Penalties!$BB34=W$55,1,""))</f>
        <v/>
      </c>
      <c r="X87" s="886" t="str">
        <f>IF($B86="","",IF(Penalties!$BB34=X$55,1,""))</f>
        <v/>
      </c>
      <c r="Y87" s="886" t="str">
        <f>IF($B86="","",IF(Penalties!$BB34=Y$55,1,""))</f>
        <v/>
      </c>
      <c r="Z87" s="886" t="str">
        <f>IF($B86="","",IF(Penalties!$BB34=Z$55,1,""))</f>
        <v/>
      </c>
      <c r="AA87" s="886" t="str">
        <f>IF($B86="","",IF(Penalties!$BB34=AA$55,1,""))</f>
        <v/>
      </c>
      <c r="AB87" s="886" t="str">
        <f>IF($B86="","",IF(Penalties!$BB34=AB$55,1,""))</f>
        <v/>
      </c>
      <c r="AC87" s="886" t="str">
        <f>IF($B86="","",IF(Penalties!$BB34=AC$55,1,""))</f>
        <v/>
      </c>
      <c r="AD87" s="886" t="str">
        <f>IF($B86="","",IF(Penalties!$BB34=AD$55,1,""))</f>
        <v/>
      </c>
      <c r="AE87" s="886" t="str">
        <f>IF($B86="","",IF(Penalties!$BB34=AE$55,1,""))</f>
        <v/>
      </c>
      <c r="AF87" s="886" t="str">
        <f>IF($B86="","",IF(Penalties!$BB34=AF$55,1,""))</f>
        <v/>
      </c>
      <c r="AG87" s="886" t="str">
        <f>IF($B86="","",IF(Penalties!$BB34=AG$55,1,""))</f>
        <v/>
      </c>
      <c r="AH87" s="886" t="str">
        <f>IF($B86="","",IF(Penalties!$BB34=AH$55,1,""))</f>
        <v/>
      </c>
      <c r="AI87" s="886" t="str">
        <f>IF($B86="","",IF(Penalties!$BB34=AI$55,1,""))</f>
        <v/>
      </c>
      <c r="AJ87" s="888" t="str">
        <f>IF(SUM(X86:AI87)=0, "", IF(SUM(X86:AI86)=1, LOOKUP(1, X86:AI86, $X$55:$AI$55), LOOKUP(1, X87:AI87, $X$55:$AI$55)))</f>
        <v/>
      </c>
      <c r="AK87" s="40"/>
      <c r="AL87" s="40"/>
      <c r="AM87" s="40"/>
      <c r="AN87" s="40"/>
      <c r="AO87" s="40"/>
      <c r="AP87" s="40"/>
      <c r="AQ87" s="40"/>
      <c r="AR87" s="40"/>
      <c r="AS87" s="40"/>
      <c r="AT87" s="40"/>
      <c r="AU87" s="40"/>
      <c r="AV87" s="40"/>
      <c r="AW87" s="40"/>
      <c r="AX87" s="40"/>
    </row>
    <row r="88" ht="13.5" customHeight="1">
      <c r="A88" s="410">
        <f>A86+1</f>
        <v>17</v>
      </c>
      <c r="B88" s="876" t="str">
        <f>IF(IGRF!I30="","",IGRF!I30)</f>
        <v>731</v>
      </c>
      <c r="C88" s="657" t="str">
        <f>IF(IGRF!J30="","",IGRF!J30)</f>
        <v>Hand Over Fist</v>
      </c>
      <c r="D88" s="5" t="s">
        <v>445</v>
      </c>
      <c r="E88" s="5">
        <f>IF($B88="","",COUNTIF(Penalties!$Q36:$Y36,E$55))</f>
        <v>0</v>
      </c>
      <c r="F88" s="5">
        <f>IF($B88="","",COUNTIF(Penalties!$Q36:$Y36,F$55))</f>
        <v>0</v>
      </c>
      <c r="G88" s="5">
        <f>IF($B88="","",COUNTIF(Penalties!$Q36:$Y36,G$55))</f>
        <v>0</v>
      </c>
      <c r="H88" s="5">
        <f>IF($B88="","",COUNTIF(Penalties!$Q36:$Y36,H$55))</f>
        <v>0</v>
      </c>
      <c r="I88" s="5">
        <f>IF($B88="","",COUNTIF(Penalties!$Q36:$Y36,I$55))</f>
        <v>0</v>
      </c>
      <c r="J88" s="5">
        <f>IF($B88="","",COUNTIF(Penalties!$Q36:$Y36,J$55))</f>
        <v>0</v>
      </c>
      <c r="K88" s="5">
        <f>IF($B88="","",COUNTIF(Penalties!$Q36:$Y36,K$55))</f>
        <v>0</v>
      </c>
      <c r="L88" s="5">
        <f>IF($B88="","",COUNTIF(Penalties!$Q36:$Y36,L$55))</f>
        <v>0</v>
      </c>
      <c r="M88" s="5">
        <f>IF($B88="","",COUNTIF(Penalties!$Q36:$Y36,M$55))</f>
        <v>0</v>
      </c>
      <c r="N88" s="5">
        <f>IF($B88="","",COUNTIF(Penalties!$Q36:$Y36,N$55))</f>
        <v>0</v>
      </c>
      <c r="O88" s="5">
        <f>IF($B88="","",COUNTIF(Penalties!$Q36:$Y36,O$55))</f>
        <v>0</v>
      </c>
      <c r="P88" s="5">
        <f>IF($B88="","",COUNTIF(Penalties!$Q36:$Y36,P$55))</f>
        <v>0</v>
      </c>
      <c r="Q88" s="5">
        <f>IF($B88="","",COUNTIF(Penalties!$Q36:$Y36,Q$55))</f>
        <v>0</v>
      </c>
      <c r="R88" s="5">
        <f>IF($B88="","",COUNTIF(Penalties!$Q36:$Y36,R$55))</f>
        <v>0</v>
      </c>
      <c r="S88" s="5"/>
      <c r="T88" s="5"/>
      <c r="U88" s="877">
        <f>IF(B88="","",SUM(E88:T88))</f>
        <v>0</v>
      </c>
      <c r="V88" s="878">
        <f>IF(B88="","",SUM(E88:T88)*0.5)</f>
        <v>0</v>
      </c>
      <c r="W88" s="877" t="str">
        <f>IF($B88="","",IF(Penalties!$Z36=W$55,1,""))</f>
        <v/>
      </c>
      <c r="X88" s="877" t="str">
        <f>IF($B88="","",IF(Penalties!$Z36=X$55,1,""))</f>
        <v/>
      </c>
      <c r="Y88" s="877" t="str">
        <f>IF($B88="","",IF(Penalties!$Z36=Y$55,1,""))</f>
        <v/>
      </c>
      <c r="Z88" s="877" t="str">
        <f>IF($B88="","",IF(Penalties!$Z36=Z$55,1,""))</f>
        <v/>
      </c>
      <c r="AA88" s="877" t="str">
        <f>IF($B88="","",IF(Penalties!$Z36=AA$55,1,""))</f>
        <v/>
      </c>
      <c r="AB88" s="877" t="str">
        <f>IF($B88="","",IF(Penalties!$Z36=AB$55,1,""))</f>
        <v/>
      </c>
      <c r="AC88" s="877" t="str">
        <f>IF($B88="","",IF(Penalties!$Z36=AC$55,1,""))</f>
        <v/>
      </c>
      <c r="AD88" s="877" t="str">
        <f>IF($B88="","",IF(Penalties!$Z36=AD$55,1,""))</f>
        <v/>
      </c>
      <c r="AE88" s="877" t="str">
        <f>IF($B88="","",IF(Penalties!$Z36=AE$55,1,""))</f>
        <v/>
      </c>
      <c r="AF88" s="877" t="str">
        <f>IF($B88="","",IF(Penalties!$Z36=AF$55,1,""))</f>
        <v/>
      </c>
      <c r="AG88" s="877" t="str">
        <f>IF($B88="","",IF(Penalties!$Z36=AG$55,1,""))</f>
        <v/>
      </c>
      <c r="AH88" s="877" t="str">
        <f>IF($B88="","",IF(Penalties!$Z36=AH$55,1,""))</f>
        <v/>
      </c>
      <c r="AI88" s="877" t="str">
        <f>IF($B88="","",IF(Penalties!$Z36=AI$55,1,""))</f>
        <v/>
      </c>
      <c r="AJ88" s="879"/>
      <c r="AK88" s="40"/>
      <c r="AL88" s="40"/>
      <c r="AM88" s="40"/>
      <c r="AN88" s="40"/>
      <c r="AO88" s="40"/>
      <c r="AP88" s="40"/>
      <c r="AQ88" s="40"/>
      <c r="AR88" s="40"/>
      <c r="AS88" s="40"/>
      <c r="AT88" s="40"/>
      <c r="AU88" s="40"/>
      <c r="AV88" s="40"/>
      <c r="AW88" s="40"/>
      <c r="AX88" s="40"/>
    </row>
    <row r="89" ht="13.5" customHeight="1">
      <c r="D89" s="5" t="s">
        <v>446</v>
      </c>
      <c r="E89" s="5">
        <f>IF($B88="","",COUNTIF(Penalties!$AS36:$BA36,E$55))</f>
        <v>0</v>
      </c>
      <c r="F89" s="5">
        <f>IF($B88="","",COUNTIF(Penalties!$AS36:$BA36,F$55))</f>
        <v>0</v>
      </c>
      <c r="G89" s="5">
        <f>IF($B88="","",COUNTIF(Penalties!$AS36:$BA36,G$55))</f>
        <v>0</v>
      </c>
      <c r="H89" s="5">
        <f>IF($B88="","",COUNTIF(Penalties!$AS36:$BA36,H$55))</f>
        <v>0</v>
      </c>
      <c r="I89" s="5">
        <f>IF($B88="","",COUNTIF(Penalties!$AS36:$BA36,I$55))</f>
        <v>0</v>
      </c>
      <c r="J89" s="5">
        <f>IF($B88="","",COUNTIF(Penalties!$AS36:$BA36,J$55))</f>
        <v>1</v>
      </c>
      <c r="K89" s="5">
        <f>IF($B88="","",COUNTIF(Penalties!$AS36:$BA36,K$55))</f>
        <v>0</v>
      </c>
      <c r="L89" s="5">
        <f>IF($B88="","",COUNTIF(Penalties!$AS36:$BA36,L$55))</f>
        <v>0</v>
      </c>
      <c r="M89" s="5">
        <f>IF($B88="","",COUNTIF(Penalties!$AS36:$BA36,M$55))</f>
        <v>0</v>
      </c>
      <c r="N89" s="5">
        <f>IF($B88="","",COUNTIF(Penalties!$AS36:$BA36,N$55))</f>
        <v>0</v>
      </c>
      <c r="O89" s="5">
        <f>IF($B88="","",COUNTIF(Penalties!$AS36:$BA36,O$55))</f>
        <v>0</v>
      </c>
      <c r="P89" s="5">
        <f>IF($B88="","",COUNTIF(Penalties!$AS36:$BA36,P$55))</f>
        <v>0</v>
      </c>
      <c r="Q89" s="5">
        <f>IF($B88="","",COUNTIF(Penalties!$AS36:$BA36,Q$55))</f>
        <v>0</v>
      </c>
      <c r="R89" s="5">
        <f>IF($B88="","",COUNTIF(Penalties!$AS36:$BA36,R$55))</f>
        <v>0</v>
      </c>
      <c r="S89" s="5"/>
      <c r="T89" s="5"/>
      <c r="U89" s="877">
        <f>IF(B88="","",SUM(E89:T89))</f>
        <v>1</v>
      </c>
      <c r="V89" s="878">
        <f>IF(B88="","",SUM(E89:T89)*0.5)</f>
        <v>0.5</v>
      </c>
      <c r="W89" s="877" t="str">
        <f>IF($B88="","",IF(Penalties!$BB36=W$55,1,""))</f>
        <v/>
      </c>
      <c r="X89" s="877" t="str">
        <f>IF($B88="","",IF(Penalties!$BB36=X$55,1,""))</f>
        <v/>
      </c>
      <c r="Y89" s="877" t="str">
        <f>IF($B88="","",IF(Penalties!$BB36=Y$55,1,""))</f>
        <v/>
      </c>
      <c r="Z89" s="877" t="str">
        <f>IF($B88="","",IF(Penalties!$BB36=Z$55,1,""))</f>
        <v/>
      </c>
      <c r="AA89" s="877" t="str">
        <f>IF($B88="","",IF(Penalties!$BB36=AA$55,1,""))</f>
        <v/>
      </c>
      <c r="AB89" s="877" t="str">
        <f>IF($B88="","",IF(Penalties!$BB36=AB$55,1,""))</f>
        <v/>
      </c>
      <c r="AC89" s="877" t="str">
        <f>IF($B88="","",IF(Penalties!$BB36=AC$55,1,""))</f>
        <v/>
      </c>
      <c r="AD89" s="877" t="str">
        <f>IF($B88="","",IF(Penalties!$BB36=AD$55,1,""))</f>
        <v/>
      </c>
      <c r="AE89" s="877" t="str">
        <f>IF($B88="","",IF(Penalties!$BB36=AE$55,1,""))</f>
        <v/>
      </c>
      <c r="AF89" s="877" t="str">
        <f>IF($B88="","",IF(Penalties!$BB36=AF$55,1,""))</f>
        <v/>
      </c>
      <c r="AG89" s="877" t="str">
        <f>IF($B88="","",IF(Penalties!$BB36=AG$55,1,""))</f>
        <v/>
      </c>
      <c r="AH89" s="877" t="str">
        <f>IF($B88="","",IF(Penalties!$BB36=AH$55,1,""))</f>
        <v/>
      </c>
      <c r="AI89" s="877" t="str">
        <f>IF($B88="","",IF(Penalties!$BB36=AI$55,1,""))</f>
        <v/>
      </c>
      <c r="AJ89" s="880" t="str">
        <f>IF(SUM(X88:AI89)=0, "", IF(SUM(X88:AI88)=1, LOOKUP(1, X88:AI88, $X$55:$AI$55), LOOKUP(1, X89:AI89, $X$55:$AI$55)))</f>
        <v/>
      </c>
      <c r="AK89" s="40"/>
      <c r="AL89" s="40"/>
      <c r="AM89" s="40"/>
      <c r="AN89" s="40"/>
      <c r="AO89" s="40"/>
      <c r="AP89" s="40"/>
      <c r="AQ89" s="40"/>
      <c r="AR89" s="40"/>
      <c r="AS89" s="40"/>
      <c r="AT89" s="40"/>
      <c r="AU89" s="40"/>
      <c r="AV89" s="40"/>
      <c r="AW89" s="40"/>
      <c r="AX89" s="40"/>
    </row>
    <row r="90" ht="13.5" customHeight="1">
      <c r="A90" s="881">
        <f>A88+1</f>
        <v>18</v>
      </c>
      <c r="B90" s="882" t="str">
        <f>IF(IGRF!I31="","",IGRF!I31)</f>
        <v>74</v>
      </c>
      <c r="C90" s="883" t="str">
        <f>IF(IGRF!J31="","",IGRF!J31)</f>
        <v>Velociroller</v>
      </c>
      <c r="D90" s="864" t="s">
        <v>445</v>
      </c>
      <c r="E90" s="864">
        <f>IF($B90="","",COUNTIF(Penalties!$Q38:$Y38,E$55))</f>
        <v>0</v>
      </c>
      <c r="F90" s="864">
        <f>IF($B90="","",COUNTIF(Penalties!$Q38:$Y38,F$55))</f>
        <v>0</v>
      </c>
      <c r="G90" s="864">
        <f>IF($B90="","",COUNTIF(Penalties!$Q38:$Y38,G$55))</f>
        <v>0</v>
      </c>
      <c r="H90" s="864">
        <f>IF($B90="","",COUNTIF(Penalties!$Q38:$Y38,H$55))</f>
        <v>0</v>
      </c>
      <c r="I90" s="864">
        <f>IF($B90="","",COUNTIF(Penalties!$Q38:$Y38,I$55))</f>
        <v>0</v>
      </c>
      <c r="J90" s="864">
        <f>IF($B90="","",COUNTIF(Penalties!$Q38:$Y38,J$55))</f>
        <v>0</v>
      </c>
      <c r="K90" s="864">
        <f>IF($B90="","",COUNTIF(Penalties!$Q38:$Y38,K$55))</f>
        <v>0</v>
      </c>
      <c r="L90" s="864">
        <f>IF($B90="","",COUNTIF(Penalties!$Q38:$Y38,L$55))</f>
        <v>0</v>
      </c>
      <c r="M90" s="864">
        <f>IF($B90="","",COUNTIF(Penalties!$Q38:$Y38,M$55))</f>
        <v>0</v>
      </c>
      <c r="N90" s="864">
        <f>IF($B90="","",COUNTIF(Penalties!$Q38:$Y38,N$55))</f>
        <v>0</v>
      </c>
      <c r="O90" s="864">
        <f>IF($B90="","",COUNTIF(Penalties!$Q38:$Y38,O$55))</f>
        <v>0</v>
      </c>
      <c r="P90" s="864">
        <f>IF($B90="","",COUNTIF(Penalties!$Q38:$Y38,P$55))</f>
        <v>0</v>
      </c>
      <c r="Q90" s="864">
        <f>IF($B90="","",COUNTIF(Penalties!$Q38:$Y38,Q$55))</f>
        <v>0</v>
      </c>
      <c r="R90" s="864">
        <f>IF($B90="","",COUNTIF(Penalties!$Q38:$Y38,R$55))</f>
        <v>0</v>
      </c>
      <c r="S90" s="864"/>
      <c r="T90" s="864"/>
      <c r="U90" s="884">
        <f>IF(B90="","",SUM(E90:T90))</f>
        <v>0</v>
      </c>
      <c r="V90" s="885">
        <f>IF(B90="","",SUM(E90:T90)*0.5)</f>
        <v>0</v>
      </c>
      <c r="W90" s="886" t="str">
        <f>IF($B90="","",IF(Penalties!$Z38=W$55,1,""))</f>
        <v/>
      </c>
      <c r="X90" s="886" t="str">
        <f>IF($B90="","",IF(Penalties!$Z38=X$55,1,""))</f>
        <v/>
      </c>
      <c r="Y90" s="886" t="str">
        <f>IF($B90="","",IF(Penalties!$Z38=Y$55,1,""))</f>
        <v/>
      </c>
      <c r="Z90" s="886" t="str">
        <f>IF($B90="","",IF(Penalties!$Z38=Z$55,1,""))</f>
        <v/>
      </c>
      <c r="AA90" s="886" t="str">
        <f>IF($B90="","",IF(Penalties!$Z38=AA$55,1,""))</f>
        <v/>
      </c>
      <c r="AB90" s="886" t="str">
        <f>IF($B90="","",IF(Penalties!$Z38=AB$55,1,""))</f>
        <v/>
      </c>
      <c r="AC90" s="886" t="str">
        <f>IF($B90="","",IF(Penalties!$Z38=AC$55,1,""))</f>
        <v/>
      </c>
      <c r="AD90" s="886" t="str">
        <f>IF($B90="","",IF(Penalties!$Z38=AD$55,1,""))</f>
        <v/>
      </c>
      <c r="AE90" s="886" t="str">
        <f>IF($B90="","",IF(Penalties!$Z38=AE$55,1,""))</f>
        <v/>
      </c>
      <c r="AF90" s="886" t="str">
        <f>IF($B90="","",IF(Penalties!$Z38=AF$55,1,""))</f>
        <v/>
      </c>
      <c r="AG90" s="886" t="str">
        <f>IF($B90="","",IF(Penalties!$Z38=AG$55,1,""))</f>
        <v/>
      </c>
      <c r="AH90" s="886" t="str">
        <f>IF($B90="","",IF(Penalties!$Z38=AH$55,1,""))</f>
        <v/>
      </c>
      <c r="AI90" s="886" t="str">
        <f>IF($B90="","",IF(Penalties!$Z38=AI$55,1,""))</f>
        <v/>
      </c>
      <c r="AJ90" s="887"/>
      <c r="AK90" s="40"/>
      <c r="AL90" s="40"/>
      <c r="AM90" s="40"/>
      <c r="AN90" s="40"/>
      <c r="AO90" s="40"/>
      <c r="AP90" s="40"/>
      <c r="AQ90" s="40"/>
      <c r="AR90" s="40"/>
      <c r="AS90" s="40"/>
      <c r="AT90" s="40"/>
      <c r="AU90" s="40"/>
      <c r="AV90" s="40"/>
      <c r="AW90" s="40"/>
      <c r="AX90" s="40"/>
    </row>
    <row r="91" ht="13.5" customHeight="1">
      <c r="A91" s="669"/>
      <c r="B91" s="669"/>
      <c r="C91" s="669"/>
      <c r="D91" s="864" t="s">
        <v>446</v>
      </c>
      <c r="E91" s="864">
        <f>IF($B90="","",COUNTIF(Penalties!$AS38:$BA38,E$55))</f>
        <v>0</v>
      </c>
      <c r="F91" s="864">
        <f>IF($B90="","",COUNTIF(Penalties!$AS38:$BA38,F$55))</f>
        <v>0</v>
      </c>
      <c r="G91" s="864">
        <f>IF($B90="","",COUNTIF(Penalties!$AS38:$BA38,G$55))</f>
        <v>0</v>
      </c>
      <c r="H91" s="864">
        <f>IF($B90="","",COUNTIF(Penalties!$AS38:$BA38,H$55))</f>
        <v>0</v>
      </c>
      <c r="I91" s="864">
        <f>IF($B90="","",COUNTIF(Penalties!$AS38:$BA38,I$55))</f>
        <v>0</v>
      </c>
      <c r="J91" s="864">
        <f>IF($B90="","",COUNTIF(Penalties!$AS38:$BA38,J$55))</f>
        <v>0</v>
      </c>
      <c r="K91" s="864">
        <f>IF($B90="","",COUNTIF(Penalties!$AS38:$BA38,K$55))</f>
        <v>0</v>
      </c>
      <c r="L91" s="864">
        <f>IF($B90="","",COUNTIF(Penalties!$AS38:$BA38,L$55))</f>
        <v>0</v>
      </c>
      <c r="M91" s="864">
        <f>IF($B90="","",COUNTIF(Penalties!$AS38:$BA38,M$55))</f>
        <v>0</v>
      </c>
      <c r="N91" s="864">
        <f>IF($B90="","",COUNTIF(Penalties!$AS38:$BA38,N$55))</f>
        <v>0</v>
      </c>
      <c r="O91" s="864">
        <f>IF($B90="","",COUNTIF(Penalties!$AS38:$BA38,O$55))</f>
        <v>0</v>
      </c>
      <c r="P91" s="864">
        <f>IF($B90="","",COUNTIF(Penalties!$AS38:$BA38,P$55))</f>
        <v>0</v>
      </c>
      <c r="Q91" s="864">
        <f>IF($B90="","",COUNTIF(Penalties!$AS38:$BA38,Q$55))</f>
        <v>0</v>
      </c>
      <c r="R91" s="864">
        <f>IF($B90="","",COUNTIF(Penalties!$AS38:$BA38,R$55))</f>
        <v>0</v>
      </c>
      <c r="S91" s="864"/>
      <c r="T91" s="864"/>
      <c r="U91" s="884">
        <f>IF(B90="","",SUM(E91:T91))</f>
        <v>0</v>
      </c>
      <c r="V91" s="885">
        <f>IF(B90="","",SUM(E91:T91)*0.5)</f>
        <v>0</v>
      </c>
      <c r="W91" s="886" t="str">
        <f>IF($B90="","",IF(Penalties!$BB38=W$55,1,""))</f>
        <v/>
      </c>
      <c r="X91" s="886" t="str">
        <f>IF($B90="","",IF(Penalties!$BB38=X$55,1,""))</f>
        <v/>
      </c>
      <c r="Y91" s="886" t="str">
        <f>IF($B90="","",IF(Penalties!$BB38=Y$55,1,""))</f>
        <v/>
      </c>
      <c r="Z91" s="886" t="str">
        <f>IF($B90="","",IF(Penalties!$BB38=Z$55,1,""))</f>
        <v/>
      </c>
      <c r="AA91" s="886" t="str">
        <f>IF($B90="","",IF(Penalties!$BB38=AA$55,1,""))</f>
        <v/>
      </c>
      <c r="AB91" s="886" t="str">
        <f>IF($B90="","",IF(Penalties!$BB38=AB$55,1,""))</f>
        <v/>
      </c>
      <c r="AC91" s="886" t="str">
        <f>IF($B90="","",IF(Penalties!$BB38=AC$55,1,""))</f>
        <v/>
      </c>
      <c r="AD91" s="886" t="str">
        <f>IF($B90="","",IF(Penalties!$BB38=AD$55,1,""))</f>
        <v/>
      </c>
      <c r="AE91" s="886" t="str">
        <f>IF($B90="","",IF(Penalties!$BB38=AE$55,1,""))</f>
        <v/>
      </c>
      <c r="AF91" s="886" t="str">
        <f>IF($B90="","",IF(Penalties!$BB38=AF$55,1,""))</f>
        <v/>
      </c>
      <c r="AG91" s="886" t="str">
        <f>IF($B90="","",IF(Penalties!$BB38=AG$55,1,""))</f>
        <v/>
      </c>
      <c r="AH91" s="886" t="str">
        <f>IF($B90="","",IF(Penalties!$BB38=AH$55,1,""))</f>
        <v/>
      </c>
      <c r="AI91" s="886" t="str">
        <f>IF($B90="","",IF(Penalties!$BB38=AI$55,1,""))</f>
        <v/>
      </c>
      <c r="AJ91" s="888" t="str">
        <f>IF(SUM(X90:AI91)=0, "", IF(SUM(X90:AI90)=1, LOOKUP(1, X90:AI90, $X$55:$AI$55), LOOKUP(1, X91:AI91, $X$55:$AI$55)))</f>
        <v/>
      </c>
      <c r="AK91" s="40"/>
      <c r="AL91" s="40"/>
      <c r="AM91" s="40"/>
      <c r="AN91" s="40"/>
      <c r="AO91" s="40"/>
      <c r="AP91" s="40"/>
      <c r="AQ91" s="40"/>
      <c r="AR91" s="40"/>
      <c r="AS91" s="40"/>
      <c r="AT91" s="40"/>
      <c r="AU91" s="40"/>
      <c r="AV91" s="40"/>
      <c r="AW91" s="40"/>
      <c r="AX91" s="40"/>
    </row>
    <row r="92" ht="13.5" customHeight="1">
      <c r="A92" s="410">
        <f>A90+1</f>
        <v>19</v>
      </c>
      <c r="B92" s="876" t="str">
        <f>IF(IGRF!I32="","",IGRF!I32)</f>
        <v>802</v>
      </c>
      <c r="C92" s="657" t="str">
        <f>IF(IGRF!J32="","",IGRF!J32)</f>
        <v>Jenny NoNo</v>
      </c>
      <c r="D92" s="5" t="s">
        <v>445</v>
      </c>
      <c r="E92" s="5">
        <f>IF($B92="","",COUNTIF(Penalties!$Q40:$Y40,E$55))</f>
        <v>1</v>
      </c>
      <c r="F92" s="5">
        <f>IF($B92="","",COUNTIF(Penalties!$Q40:$Y40,F$55))</f>
        <v>1</v>
      </c>
      <c r="G92" s="5">
        <f>IF($B92="","",COUNTIF(Penalties!$Q40:$Y40,G$55))</f>
        <v>0</v>
      </c>
      <c r="H92" s="5">
        <f>IF($B92="","",COUNTIF(Penalties!$Q40:$Y40,H$55))</f>
        <v>0</v>
      </c>
      <c r="I92" s="5">
        <f>IF($B92="","",COUNTIF(Penalties!$Q40:$Y40,I$55))</f>
        <v>0</v>
      </c>
      <c r="J92" s="5">
        <f>IF($B92="","",COUNTIF(Penalties!$Q40:$Y40,J$55))</f>
        <v>2</v>
      </c>
      <c r="K92" s="5">
        <f>IF($B92="","",COUNTIF(Penalties!$Q40:$Y40,K$55))</f>
        <v>0</v>
      </c>
      <c r="L92" s="5">
        <f>IF($B92="","",COUNTIF(Penalties!$Q40:$Y40,L$55))</f>
        <v>0</v>
      </c>
      <c r="M92" s="5">
        <f>IF($B92="","",COUNTIF(Penalties!$Q40:$Y40,M$55))</f>
        <v>0</v>
      </c>
      <c r="N92" s="5">
        <f>IF($B92="","",COUNTIF(Penalties!$Q40:$Y40,N$55))</f>
        <v>0</v>
      </c>
      <c r="O92" s="5">
        <f>IF($B92="","",COUNTIF(Penalties!$Q40:$Y40,O$55))</f>
        <v>0</v>
      </c>
      <c r="P92" s="5">
        <f>IF($B92="","",COUNTIF(Penalties!$Q40:$Y40,P$55))</f>
        <v>0</v>
      </c>
      <c r="Q92" s="5">
        <f>IF($B92="","",COUNTIF(Penalties!$Q40:$Y40,Q$55))</f>
        <v>0</v>
      </c>
      <c r="R92" s="5">
        <f>IF($B92="","",COUNTIF(Penalties!$Q40:$Y40,R$55))</f>
        <v>0</v>
      </c>
      <c r="S92" s="5"/>
      <c r="T92" s="5"/>
      <c r="U92" s="877">
        <f>IF(B92="","",SUM(E92:T92))</f>
        <v>4</v>
      </c>
      <c r="V92" s="878">
        <f>IF(B92="","",SUM(E92:T92)*0.5)</f>
        <v>2</v>
      </c>
      <c r="W92" s="877" t="str">
        <f>IF($B92="","",IF(Penalties!$Z40=W$55,1,""))</f>
        <v/>
      </c>
      <c r="X92" s="877" t="str">
        <f>IF($B92="","",IF(Penalties!$Z40=X$55,1,""))</f>
        <v/>
      </c>
      <c r="Y92" s="877" t="str">
        <f>IF($B92="","",IF(Penalties!$Z40=Y$55,1,""))</f>
        <v/>
      </c>
      <c r="Z92" s="877" t="str">
        <f>IF($B92="","",IF(Penalties!$Z40=Z$55,1,""))</f>
        <v/>
      </c>
      <c r="AA92" s="877" t="str">
        <f>IF($B92="","",IF(Penalties!$Z40=AA$55,1,""))</f>
        <v/>
      </c>
      <c r="AB92" s="877" t="str">
        <f>IF($B92="","",IF(Penalties!$Z40=AB$55,1,""))</f>
        <v/>
      </c>
      <c r="AC92" s="877" t="str">
        <f>IF($B92="","",IF(Penalties!$Z40=AC$55,1,""))</f>
        <v/>
      </c>
      <c r="AD92" s="877" t="str">
        <f>IF($B92="","",IF(Penalties!$Z40=AD$55,1,""))</f>
        <v/>
      </c>
      <c r="AE92" s="877" t="str">
        <f>IF($B92="","",IF(Penalties!$Z40=AE$55,1,""))</f>
        <v/>
      </c>
      <c r="AF92" s="877" t="str">
        <f>IF($B92="","",IF(Penalties!$Z40=AF$55,1,""))</f>
        <v/>
      </c>
      <c r="AG92" s="877" t="str">
        <f>IF($B92="","",IF(Penalties!$Z40=AG$55,1,""))</f>
        <v/>
      </c>
      <c r="AH92" s="877" t="str">
        <f>IF($B92="","",IF(Penalties!$Z40=AH$55,1,""))</f>
        <v/>
      </c>
      <c r="AI92" s="877" t="str">
        <f>IF($B92="","",IF(Penalties!$Z40=AI$55,1,""))</f>
        <v/>
      </c>
      <c r="AJ92" s="879"/>
      <c r="AK92" s="40"/>
      <c r="AL92" s="40"/>
      <c r="AM92" s="40"/>
      <c r="AN92" s="40"/>
      <c r="AO92" s="40"/>
      <c r="AP92" s="40"/>
      <c r="AQ92" s="40"/>
      <c r="AR92" s="40"/>
      <c r="AS92" s="40"/>
      <c r="AT92" s="40"/>
      <c r="AU92" s="40"/>
      <c r="AV92" s="40"/>
      <c r="AW92" s="40"/>
      <c r="AX92" s="40"/>
    </row>
    <row r="93" ht="13.5" customHeight="1">
      <c r="D93" s="5" t="s">
        <v>446</v>
      </c>
      <c r="E93" s="5">
        <f>IF($B92="","",COUNTIF(Penalties!$AS40:$BA40,E$55))</f>
        <v>0</v>
      </c>
      <c r="F93" s="5">
        <f>IF($B92="","",COUNTIF(Penalties!$AS40:$BA40,F$55))</f>
        <v>0</v>
      </c>
      <c r="G93" s="5">
        <f>IF($B92="","",COUNTIF(Penalties!$AS40:$BA40,G$55))</f>
        <v>0</v>
      </c>
      <c r="H93" s="5">
        <f>IF($B92="","",COUNTIF(Penalties!$AS40:$BA40,H$55))</f>
        <v>0</v>
      </c>
      <c r="I93" s="5">
        <f>IF($B92="","",COUNTIF(Penalties!$AS40:$BA40,I$55))</f>
        <v>0</v>
      </c>
      <c r="J93" s="5">
        <f>IF($B92="","",COUNTIF(Penalties!$AS40:$BA40,J$55))</f>
        <v>0</v>
      </c>
      <c r="K93" s="5">
        <f>IF($B92="","",COUNTIF(Penalties!$AS40:$BA40,K$55))</f>
        <v>0</v>
      </c>
      <c r="L93" s="5">
        <f>IF($B92="","",COUNTIF(Penalties!$AS40:$BA40,L$55))</f>
        <v>0</v>
      </c>
      <c r="M93" s="5">
        <f>IF($B92="","",COUNTIF(Penalties!$AS40:$BA40,M$55))</f>
        <v>0</v>
      </c>
      <c r="N93" s="5">
        <f>IF($B92="","",COUNTIF(Penalties!$AS40:$BA40,N$55))</f>
        <v>0</v>
      </c>
      <c r="O93" s="5">
        <f>IF($B92="","",COUNTIF(Penalties!$AS40:$BA40,O$55))</f>
        <v>1</v>
      </c>
      <c r="P93" s="5">
        <f>IF($B92="","",COUNTIF(Penalties!$AS40:$BA40,P$55))</f>
        <v>0</v>
      </c>
      <c r="Q93" s="5">
        <f>IF($B92="","",COUNTIF(Penalties!$AS40:$BA40,Q$55))</f>
        <v>0</v>
      </c>
      <c r="R93" s="5">
        <f>IF($B92="","",COUNTIF(Penalties!$AS40:$BA40,R$55))</f>
        <v>0</v>
      </c>
      <c r="S93" s="5"/>
      <c r="T93" s="5"/>
      <c r="U93" s="877">
        <f>IF(B92="","",SUM(E93:T93))</f>
        <v>1</v>
      </c>
      <c r="V93" s="878">
        <f>IF(B92="","",SUM(E93:T93)*0.5)</f>
        <v>0.5</v>
      </c>
      <c r="W93" s="877" t="str">
        <f>IF($B92="","",IF(Penalties!$BB40=W$55,1,""))</f>
        <v/>
      </c>
      <c r="X93" s="877" t="str">
        <f>IF($B92="","",IF(Penalties!$BB40=X$55,1,""))</f>
        <v/>
      </c>
      <c r="Y93" s="877" t="str">
        <f>IF($B92="","",IF(Penalties!$BB40=Y$55,1,""))</f>
        <v/>
      </c>
      <c r="Z93" s="877" t="str">
        <f>IF($B92="","",IF(Penalties!$BB40=Z$55,1,""))</f>
        <v/>
      </c>
      <c r="AA93" s="877" t="str">
        <f>IF($B92="","",IF(Penalties!$BB40=AA$55,1,""))</f>
        <v/>
      </c>
      <c r="AB93" s="877" t="str">
        <f>IF($B92="","",IF(Penalties!$BB40=AB$55,1,""))</f>
        <v/>
      </c>
      <c r="AC93" s="877" t="str">
        <f>IF($B92="","",IF(Penalties!$BB40=AC$55,1,""))</f>
        <v/>
      </c>
      <c r="AD93" s="877" t="str">
        <f>IF($B92="","",IF(Penalties!$BB40=AD$55,1,""))</f>
        <v/>
      </c>
      <c r="AE93" s="877" t="str">
        <f>IF($B92="","",IF(Penalties!$BB40=AE$55,1,""))</f>
        <v/>
      </c>
      <c r="AF93" s="877" t="str">
        <f>IF($B92="","",IF(Penalties!$BB40=AF$55,1,""))</f>
        <v/>
      </c>
      <c r="AG93" s="877" t="str">
        <f>IF($B92="","",IF(Penalties!$BB40=AG$55,1,""))</f>
        <v/>
      </c>
      <c r="AH93" s="877" t="str">
        <f>IF($B92="","",IF(Penalties!$BB40=AH$55,1,""))</f>
        <v/>
      </c>
      <c r="AI93" s="877" t="str">
        <f>IF($B92="","",IF(Penalties!$BB40=AI$55,1,""))</f>
        <v/>
      </c>
      <c r="AJ93" s="880" t="str">
        <f>IF(SUM(X92:AI93)=0, "", IF(SUM(X92:AI92)=1, LOOKUP(1, X92:AI92, $X$55:$AI$55), LOOKUP(1, X93:AI93, $X$55:$AI$55)))</f>
        <v/>
      </c>
      <c r="AK93" s="40"/>
      <c r="AL93" s="40"/>
      <c r="AM93" s="40"/>
      <c r="AN93" s="40"/>
      <c r="AO93" s="40"/>
      <c r="AP93" s="40"/>
      <c r="AQ93" s="40"/>
      <c r="AR93" s="40"/>
      <c r="AS93" s="40"/>
      <c r="AT93" s="40"/>
      <c r="AU93" s="40"/>
      <c r="AV93" s="40"/>
      <c r="AW93" s="40"/>
      <c r="AX93" s="40"/>
    </row>
    <row r="94" ht="13.5" customHeight="1">
      <c r="A94" s="881">
        <f>A92+1</f>
        <v>20</v>
      </c>
      <c r="B94" s="882" t="str">
        <f>IF(IGRF!I33="","",IGRF!I33)</f>
        <v>97</v>
      </c>
      <c r="C94" s="883" t="str">
        <f>IF(IGRF!J33="","",IGRF!J33)</f>
        <v>Smarty Plants</v>
      </c>
      <c r="D94" s="864" t="s">
        <v>445</v>
      </c>
      <c r="E94" s="864">
        <f>IF($B94="","",COUNTIF(Penalties!$Q42:$Y42,E$55))</f>
        <v>0</v>
      </c>
      <c r="F94" s="864">
        <f>IF($B94="","",COUNTIF(Penalties!$Q42:$Y42,F$55))</f>
        <v>0</v>
      </c>
      <c r="G94" s="864">
        <f>IF($B94="","",COUNTIF(Penalties!$Q42:$Y42,G$55))</f>
        <v>0</v>
      </c>
      <c r="H94" s="864">
        <f>IF($B94="","",COUNTIF(Penalties!$Q42:$Y42,H$55))</f>
        <v>0</v>
      </c>
      <c r="I94" s="864">
        <f>IF($B94="","",COUNTIF(Penalties!$Q42:$Y42,I$55))</f>
        <v>0</v>
      </c>
      <c r="J94" s="864">
        <f>IF($B94="","",COUNTIF(Penalties!$Q42:$Y42,J$55))</f>
        <v>0</v>
      </c>
      <c r="K94" s="864">
        <f>IF($B94="","",COUNTIF(Penalties!$Q42:$Y42,K$55))</f>
        <v>1</v>
      </c>
      <c r="L94" s="864">
        <f>IF($B94="","",COUNTIF(Penalties!$Q42:$Y42,L$55))</f>
        <v>0</v>
      </c>
      <c r="M94" s="864">
        <f>IF($B94="","",COUNTIF(Penalties!$Q42:$Y42,M$55))</f>
        <v>0</v>
      </c>
      <c r="N94" s="864">
        <f>IF($B94="","",COUNTIF(Penalties!$Q42:$Y42,N$55))</f>
        <v>0</v>
      </c>
      <c r="O94" s="864">
        <f>IF($B94="","",COUNTIF(Penalties!$Q42:$Y42,O$55))</f>
        <v>0</v>
      </c>
      <c r="P94" s="864">
        <f>IF($B94="","",COUNTIF(Penalties!$Q42:$Y42,P$55))</f>
        <v>0</v>
      </c>
      <c r="Q94" s="864">
        <f>IF($B94="","",COUNTIF(Penalties!$Q42:$Y42,Q$55))</f>
        <v>0</v>
      </c>
      <c r="R94" s="864">
        <f>IF($B94="","",COUNTIF(Penalties!$Q42:$Y42,R$55))</f>
        <v>0</v>
      </c>
      <c r="S94" s="864"/>
      <c r="T94" s="864"/>
      <c r="U94" s="884">
        <f>IF(B94="","",SUM(E94:T94))</f>
        <v>1</v>
      </c>
      <c r="V94" s="885">
        <f>IF(B94="","",SUM(E94:T94)*0.5)</f>
        <v>0.5</v>
      </c>
      <c r="W94" s="886" t="str">
        <f>IF($B94="","",IF(Penalties!$Z42=W$55,1,""))</f>
        <v/>
      </c>
      <c r="X94" s="886" t="str">
        <f>IF($B94="","",IF(Penalties!$Z42=X$55,1,""))</f>
        <v/>
      </c>
      <c r="Y94" s="886" t="str">
        <f>IF($B94="","",IF(Penalties!$Z42=Y$55,1,""))</f>
        <v/>
      </c>
      <c r="Z94" s="886" t="str">
        <f>IF($B94="","",IF(Penalties!$Z42=Z$55,1,""))</f>
        <v/>
      </c>
      <c r="AA94" s="886" t="str">
        <f>IF($B94="","",IF(Penalties!$Z42=AA$55,1,""))</f>
        <v/>
      </c>
      <c r="AB94" s="886" t="str">
        <f>IF($B94="","",IF(Penalties!$Z42=AB$55,1,""))</f>
        <v/>
      </c>
      <c r="AC94" s="886" t="str">
        <f>IF($B94="","",IF(Penalties!$Z42=AC$55,1,""))</f>
        <v/>
      </c>
      <c r="AD94" s="886" t="str">
        <f>IF($B94="","",IF(Penalties!$Z42=AD$55,1,""))</f>
        <v/>
      </c>
      <c r="AE94" s="886" t="str">
        <f>IF($B94="","",IF(Penalties!$Z42=AE$55,1,""))</f>
        <v/>
      </c>
      <c r="AF94" s="886" t="str">
        <f>IF($B94="","",IF(Penalties!$Z42=AF$55,1,""))</f>
        <v/>
      </c>
      <c r="AG94" s="886" t="str">
        <f>IF($B94="","",IF(Penalties!$Z42=AG$55,1,""))</f>
        <v/>
      </c>
      <c r="AH94" s="886" t="str">
        <f>IF($B94="","",IF(Penalties!$Z42=AH$55,1,""))</f>
        <v/>
      </c>
      <c r="AI94" s="886" t="str">
        <f>IF($B94="","",IF(Penalties!$Z42=AI$55,1,""))</f>
        <v/>
      </c>
      <c r="AJ94" s="887"/>
      <c r="AK94" s="40"/>
      <c r="AL94" s="40"/>
      <c r="AM94" s="40"/>
      <c r="AN94" s="40"/>
      <c r="AO94" s="40"/>
      <c r="AP94" s="40"/>
      <c r="AQ94" s="40"/>
      <c r="AR94" s="40"/>
      <c r="AS94" s="40"/>
      <c r="AT94" s="40"/>
      <c r="AU94" s="40"/>
      <c r="AV94" s="40"/>
      <c r="AW94" s="40"/>
      <c r="AX94" s="40"/>
    </row>
    <row r="95" ht="13.5" customHeight="1">
      <c r="A95" s="669"/>
      <c r="B95" s="669"/>
      <c r="C95" s="669"/>
      <c r="D95" s="864" t="s">
        <v>446</v>
      </c>
      <c r="E95" s="864">
        <f>IF($B94="","",COUNTIF(Penalties!$AS42:$BA42,E$55))</f>
        <v>0</v>
      </c>
      <c r="F95" s="864">
        <f>IF($B94="","",COUNTIF(Penalties!$AS42:$BA42,F$55))</f>
        <v>0</v>
      </c>
      <c r="G95" s="864">
        <f>IF($B94="","",COUNTIF(Penalties!$AS42:$BA42,G$55))</f>
        <v>0</v>
      </c>
      <c r="H95" s="864">
        <f>IF($B94="","",COUNTIF(Penalties!$AS42:$BA42,H$55))</f>
        <v>0</v>
      </c>
      <c r="I95" s="864">
        <f>IF($B94="","",COUNTIF(Penalties!$AS42:$BA42,I$55))</f>
        <v>0</v>
      </c>
      <c r="J95" s="864">
        <f>IF($B94="","",COUNTIF(Penalties!$AS42:$BA42,J$55))</f>
        <v>0</v>
      </c>
      <c r="K95" s="864">
        <f>IF($B94="","",COUNTIF(Penalties!$AS42:$BA42,K$55))</f>
        <v>0</v>
      </c>
      <c r="L95" s="864">
        <f>IF($B94="","",COUNTIF(Penalties!$AS42:$BA42,L$55))</f>
        <v>0</v>
      </c>
      <c r="M95" s="864">
        <f>IF($B94="","",COUNTIF(Penalties!$AS42:$BA42,M$55))</f>
        <v>0</v>
      </c>
      <c r="N95" s="864">
        <f>IF($B94="","",COUNTIF(Penalties!$AS42:$BA42,N$55))</f>
        <v>0</v>
      </c>
      <c r="O95" s="864">
        <f>IF($B94="","",COUNTIF(Penalties!$AS42:$BA42,O$55))</f>
        <v>0</v>
      </c>
      <c r="P95" s="864">
        <f>IF($B94="","",COUNTIF(Penalties!$AS42:$BA42,P$55))</f>
        <v>0</v>
      </c>
      <c r="Q95" s="864">
        <f>IF($B94="","",COUNTIF(Penalties!$AS42:$BA42,Q$55))</f>
        <v>0</v>
      </c>
      <c r="R95" s="864">
        <f>IF($B94="","",COUNTIF(Penalties!$AS42:$BA42,R$55))</f>
        <v>0</v>
      </c>
      <c r="S95" s="864"/>
      <c r="T95" s="864"/>
      <c r="U95" s="884">
        <f>IF(B94="","",SUM(E95:T95))</f>
        <v>0</v>
      </c>
      <c r="V95" s="885">
        <f>IF(B94="","",SUM(E95:T95)*0.5)</f>
        <v>0</v>
      </c>
      <c r="W95" s="886" t="str">
        <f>IF($B94="","",IF(Penalties!$BB42=W$55,1,""))</f>
        <v/>
      </c>
      <c r="X95" s="886" t="str">
        <f>IF($B94="","",IF(Penalties!$BB42=X$55,1,""))</f>
        <v/>
      </c>
      <c r="Y95" s="886" t="str">
        <f>IF($B94="","",IF(Penalties!$BB42=Y$55,1,""))</f>
        <v/>
      </c>
      <c r="Z95" s="886" t="str">
        <f>IF($B94="","",IF(Penalties!$BB42=Z$55,1,""))</f>
        <v/>
      </c>
      <c r="AA95" s="886" t="str">
        <f>IF($B94="","",IF(Penalties!$BB42=AA$55,1,""))</f>
        <v/>
      </c>
      <c r="AB95" s="886" t="str">
        <f>IF($B94="","",IF(Penalties!$BB42=AB$55,1,""))</f>
        <v/>
      </c>
      <c r="AC95" s="886" t="str">
        <f>IF($B94="","",IF(Penalties!$BB42=AC$55,1,""))</f>
        <v/>
      </c>
      <c r="AD95" s="886" t="str">
        <f>IF($B94="","",IF(Penalties!$BB42=AD$55,1,""))</f>
        <v/>
      </c>
      <c r="AE95" s="886" t="str">
        <f>IF($B94="","",IF(Penalties!$BB42=AE$55,1,""))</f>
        <v/>
      </c>
      <c r="AF95" s="886" t="str">
        <f>IF($B94="","",IF(Penalties!$BB42=AF$55,1,""))</f>
        <v/>
      </c>
      <c r="AG95" s="886" t="str">
        <f>IF($B94="","",IF(Penalties!$BB42=AG$55,1,""))</f>
        <v/>
      </c>
      <c r="AH95" s="886" t="str">
        <f>IF($B94="","",IF(Penalties!$BB42=AH$55,1,""))</f>
        <v/>
      </c>
      <c r="AI95" s="886" t="str">
        <f>IF($B94="","",IF(Penalties!$BB42=AI$55,1,""))</f>
        <v/>
      </c>
      <c r="AJ95" s="889" t="str">
        <f>IF(SUM(X94:AI95)=0, "", IF(SUM(X94:AI94)=1, LOOKUP(1, X94:AI94, $X$55:$AI$55), LOOKUP(1, X95:AI95, $X$55:$AI$55)))</f>
        <v/>
      </c>
      <c r="AK95" s="40"/>
      <c r="AL95" s="40"/>
      <c r="AM95" s="40"/>
      <c r="AN95" s="40"/>
      <c r="AO95" s="40"/>
      <c r="AP95" s="40"/>
      <c r="AQ95" s="40"/>
      <c r="AR95" s="40"/>
      <c r="AS95" s="40"/>
      <c r="AT95" s="40"/>
      <c r="AU95" s="40"/>
      <c r="AV95" s="40"/>
      <c r="AW95" s="40"/>
      <c r="AX95" s="40"/>
    </row>
    <row r="96" ht="13.5" customHeight="1">
      <c r="A96" s="890" t="s">
        <v>447</v>
      </c>
      <c r="B96" s="204"/>
      <c r="C96" s="204"/>
      <c r="D96" s="891" t="s">
        <v>445</v>
      </c>
      <c r="E96" s="892"/>
      <c r="F96" s="892"/>
      <c r="G96" s="892"/>
      <c r="H96" s="892"/>
      <c r="I96" s="892"/>
      <c r="J96" s="892"/>
      <c r="K96" s="892"/>
      <c r="L96" s="892"/>
      <c r="M96" s="892"/>
      <c r="N96" s="892"/>
      <c r="O96" s="892"/>
      <c r="P96" s="892"/>
      <c r="Q96" s="892"/>
      <c r="R96" s="892"/>
      <c r="S96" s="892"/>
      <c r="T96" s="892"/>
      <c r="U96" s="884"/>
      <c r="V96" s="885"/>
      <c r="W96" s="877" t="str">
        <f>IF(Penalties!$R44=W$2,1,"")</f>
        <v/>
      </c>
      <c r="X96" s="877" t="str">
        <f>IF(Penalties!$R44=X$2,1,"")</f>
        <v/>
      </c>
      <c r="Y96" s="877" t="str">
        <f>IF(Penalties!$R44=Y$2,1,"")</f>
        <v/>
      </c>
      <c r="Z96" s="877" t="str">
        <f>IF(Penalties!$R44=Z$2,1,"")</f>
        <v/>
      </c>
      <c r="AA96" s="877" t="str">
        <f>IF(Penalties!$R44=AA$2,1,"")</f>
        <v/>
      </c>
      <c r="AB96" s="877" t="str">
        <f>IF(Penalties!$R44=AB$2,1,"")</f>
        <v/>
      </c>
      <c r="AC96" s="877" t="str">
        <f>IF(Penalties!$R44=AC$2,1,"")</f>
        <v/>
      </c>
      <c r="AD96" s="877" t="str">
        <f>IF(Penalties!$R44=AD$2,1,"")</f>
        <v/>
      </c>
      <c r="AE96" s="877" t="str">
        <f>IF(Penalties!$R44=AE$2,1,"")</f>
        <v/>
      </c>
      <c r="AF96" s="877" t="str">
        <f>IF(Penalties!$R44=AF$2,1,"")</f>
        <v/>
      </c>
      <c r="AG96" s="877" t="str">
        <f>IF(Penalties!$R44=AG$2,1,"")</f>
        <v/>
      </c>
      <c r="AH96" s="877" t="str">
        <f>IF(Penalties!$R44=AH$2,1,"")</f>
        <v/>
      </c>
      <c r="AI96" s="877" t="str">
        <f>IF(Penalties!$R44=AI$2,1,"")</f>
        <v/>
      </c>
      <c r="AJ96" s="879"/>
      <c r="AK96" s="40"/>
      <c r="AL96" s="40"/>
      <c r="AM96" s="40"/>
      <c r="AN96" s="40"/>
      <c r="AO96" s="40"/>
      <c r="AP96" s="40"/>
      <c r="AQ96" s="40"/>
      <c r="AR96" s="40"/>
      <c r="AS96" s="40"/>
      <c r="AT96" s="40"/>
      <c r="AU96" s="40"/>
      <c r="AV96" s="40"/>
      <c r="AW96" s="40"/>
      <c r="AX96" s="40"/>
    </row>
    <row r="97" ht="13.5" customHeight="1">
      <c r="A97" s="313"/>
      <c r="D97" s="891" t="s">
        <v>446</v>
      </c>
      <c r="E97" s="892"/>
      <c r="F97" s="892"/>
      <c r="G97" s="892"/>
      <c r="H97" s="892"/>
      <c r="I97" s="892"/>
      <c r="J97" s="892"/>
      <c r="K97" s="892"/>
      <c r="L97" s="892"/>
      <c r="M97" s="892"/>
      <c r="N97" s="892"/>
      <c r="O97" s="892"/>
      <c r="P97" s="892"/>
      <c r="Q97" s="892"/>
      <c r="R97" s="892"/>
      <c r="S97" s="892"/>
      <c r="T97" s="892"/>
      <c r="U97" s="884"/>
      <c r="V97" s="885"/>
      <c r="W97" s="877" t="str">
        <f>IF(Penalties!$AT44=W$2,1,"")</f>
        <v/>
      </c>
      <c r="X97" s="877" t="str">
        <f>IF(Penalties!$AT44=X$2,1,"")</f>
        <v/>
      </c>
      <c r="Y97" s="877" t="str">
        <f>IF(Penalties!$AT44=Y$2,1,"")</f>
        <v/>
      </c>
      <c r="Z97" s="877" t="str">
        <f>IF(Penalties!$AT44=Z$2,1,"")</f>
        <v/>
      </c>
      <c r="AA97" s="877" t="str">
        <f>IF(Penalties!$AT44=AA$2,1,"")</f>
        <v/>
      </c>
      <c r="AB97" s="877" t="str">
        <f>IF(Penalties!$AT44=AB$2,1,"")</f>
        <v/>
      </c>
      <c r="AC97" s="877" t="str">
        <f>IF(Penalties!$AT44=AC$2,1,"")</f>
        <v/>
      </c>
      <c r="AD97" s="877" t="str">
        <f>IF(Penalties!$AT44=AD$2,1,"")</f>
        <v/>
      </c>
      <c r="AE97" s="877" t="str">
        <f>IF(Penalties!$AT44=AE$2,1,"")</f>
        <v/>
      </c>
      <c r="AF97" s="877" t="str">
        <f>IF(Penalties!$AT44=AF$2,1,"")</f>
        <v/>
      </c>
      <c r="AG97" s="877" t="str">
        <f>IF(Penalties!$AT44=AG$2,1,"")</f>
        <v/>
      </c>
      <c r="AH97" s="877" t="str">
        <f>IF(Penalties!$AT44=AH$2,1,"")</f>
        <v/>
      </c>
      <c r="AI97" s="877" t="str">
        <f>IF(Penalties!$AT44=AI$2,1,"")</f>
        <v/>
      </c>
      <c r="AJ97" s="880" t="str">
        <f>IF(SUM(X96:AI97)=0, "", IF(SUM(X96:AI96)=1, LOOKUP(1, X96:AI96, $X$55:$AI$55), LOOKUP(1, X97:AI97, $X$55:$AI$55)))</f>
        <v/>
      </c>
      <c r="AK97" s="40"/>
      <c r="AL97" s="40"/>
      <c r="AM97" s="40"/>
      <c r="AN97" s="40"/>
      <c r="AO97" s="40"/>
      <c r="AP97" s="40"/>
      <c r="AQ97" s="40"/>
      <c r="AR97" s="40"/>
      <c r="AS97" s="40"/>
      <c r="AT97" s="40"/>
      <c r="AU97" s="40"/>
      <c r="AV97" s="40"/>
      <c r="AW97" s="40"/>
      <c r="AX97" s="40"/>
    </row>
    <row r="98" ht="13.5" customHeight="1">
      <c r="A98" s="893" t="s">
        <v>447</v>
      </c>
      <c r="B98" s="204"/>
      <c r="C98" s="204"/>
      <c r="D98" s="864" t="s">
        <v>445</v>
      </c>
      <c r="E98" s="892"/>
      <c r="F98" s="892"/>
      <c r="G98" s="892"/>
      <c r="H98" s="892"/>
      <c r="I98" s="892"/>
      <c r="J98" s="892"/>
      <c r="K98" s="892"/>
      <c r="L98" s="892"/>
      <c r="M98" s="892"/>
      <c r="N98" s="892"/>
      <c r="O98" s="892"/>
      <c r="P98" s="892"/>
      <c r="Q98" s="892"/>
      <c r="R98" s="892"/>
      <c r="S98" s="892"/>
      <c r="T98" s="892"/>
      <c r="U98" s="884"/>
      <c r="V98" s="885"/>
      <c r="W98" s="886" t="str">
        <f>IF(Penalties!$S44=W$2,1,"")</f>
        <v/>
      </c>
      <c r="X98" s="886" t="str">
        <f>IF(Penalties!$S44=X$2,1,"")</f>
        <v/>
      </c>
      <c r="Y98" s="886" t="str">
        <f>IF(Penalties!$S44=Y$2,1,"")</f>
        <v/>
      </c>
      <c r="Z98" s="886" t="str">
        <f>IF(Penalties!$S44=Z$2,1,"")</f>
        <v/>
      </c>
      <c r="AA98" s="886" t="str">
        <f>IF(Penalties!$S44=AA$2,1,"")</f>
        <v/>
      </c>
      <c r="AB98" s="886" t="str">
        <f>IF(Penalties!$S44=AB$2,1,"")</f>
        <v/>
      </c>
      <c r="AC98" s="886" t="str">
        <f>IF(Penalties!$S44=AC$2,1,"")</f>
        <v/>
      </c>
      <c r="AD98" s="886" t="str">
        <f>IF(Penalties!$S44=AD$2,1,"")</f>
        <v/>
      </c>
      <c r="AE98" s="886" t="str">
        <f>IF(Penalties!$S44=AE$2,1,"")</f>
        <v/>
      </c>
      <c r="AF98" s="886" t="str">
        <f>IF(Penalties!$S44=AF$2,1,"")</f>
        <v/>
      </c>
      <c r="AG98" s="886" t="str">
        <f>IF(Penalties!$S44=AG$2,1,"")</f>
        <v/>
      </c>
      <c r="AH98" s="886" t="str">
        <f>IF(Penalties!$S44=AH$2,1,"")</f>
        <v/>
      </c>
      <c r="AI98" s="886" t="str">
        <f>IF(Penalties!$S44=AI$2,1,"")</f>
        <v/>
      </c>
      <c r="AJ98" s="887"/>
      <c r="AK98" s="40"/>
      <c r="AL98" s="40"/>
      <c r="AM98" s="40"/>
      <c r="AN98" s="40"/>
      <c r="AO98" s="40"/>
      <c r="AP98" s="40"/>
      <c r="AQ98" s="40"/>
      <c r="AR98" s="40"/>
      <c r="AS98" s="40"/>
      <c r="AT98" s="40"/>
      <c r="AU98" s="40"/>
      <c r="AV98" s="40"/>
      <c r="AW98" s="40"/>
      <c r="AX98" s="40"/>
    </row>
    <row r="99" ht="13.5" customHeight="1">
      <c r="A99" s="313"/>
      <c r="D99" s="864" t="s">
        <v>446</v>
      </c>
      <c r="E99" s="892"/>
      <c r="F99" s="892"/>
      <c r="G99" s="892"/>
      <c r="H99" s="892"/>
      <c r="I99" s="892"/>
      <c r="J99" s="892"/>
      <c r="K99" s="892"/>
      <c r="L99" s="892"/>
      <c r="M99" s="892"/>
      <c r="N99" s="892"/>
      <c r="O99" s="892"/>
      <c r="P99" s="892"/>
      <c r="Q99" s="892"/>
      <c r="R99" s="892"/>
      <c r="S99" s="892"/>
      <c r="T99" s="892"/>
      <c r="U99" s="884"/>
      <c r="V99" s="885"/>
      <c r="W99" s="886" t="str">
        <f>IF(Penalties!$AU44=W$2,1,"")</f>
        <v/>
      </c>
      <c r="X99" s="886" t="str">
        <f>IF(Penalties!$AU44=X$2,1,"")</f>
        <v/>
      </c>
      <c r="Y99" s="886" t="str">
        <f>IF(Penalties!$AU44=Y$2,1,"")</f>
        <v/>
      </c>
      <c r="Z99" s="886" t="str">
        <f>IF(Penalties!$AU44=Z$2,1,"")</f>
        <v/>
      </c>
      <c r="AA99" s="886" t="str">
        <f>IF(Penalties!$AU44=AA$2,1,"")</f>
        <v/>
      </c>
      <c r="AB99" s="886" t="str">
        <f>IF(Penalties!$AU44=AB$2,1,"")</f>
        <v/>
      </c>
      <c r="AC99" s="886" t="str">
        <f>IF(Penalties!$AU44=AC$2,1,"")</f>
        <v/>
      </c>
      <c r="AD99" s="886" t="str">
        <f>IF(Penalties!$AU44=AD$2,1,"")</f>
        <v/>
      </c>
      <c r="AE99" s="886" t="str">
        <f>IF(Penalties!$AU44=AE$2,1,"")</f>
        <v/>
      </c>
      <c r="AF99" s="886" t="str">
        <f>IF(Penalties!$AU44=AF$2,1,"")</f>
        <v/>
      </c>
      <c r="AG99" s="886" t="str">
        <f>IF(Penalties!$AU44=AG$2,1,"")</f>
        <v/>
      </c>
      <c r="AH99" s="886" t="str">
        <f>IF(Penalties!$AU44=AH$2,1,"")</f>
        <v/>
      </c>
      <c r="AI99" s="886" t="str">
        <f>IF(Penalties!$AU44=AI$2,1,"")</f>
        <v/>
      </c>
      <c r="AJ99" s="889" t="str">
        <f>IF(SUM(X98:AI99)=0, "", IF(SUM(X98:AI98)=1, LOOKUP(1, X98:AI98, $X$55:$AI$55), LOOKUP(1, X99:AI99, $X$55:$AI$55)))</f>
        <v/>
      </c>
      <c r="AK99" s="40"/>
      <c r="AL99" s="40"/>
      <c r="AM99" s="40"/>
      <c r="AN99" s="40"/>
      <c r="AO99" s="40"/>
      <c r="AP99" s="40"/>
      <c r="AQ99" s="40"/>
      <c r="AR99" s="40"/>
      <c r="AS99" s="40"/>
      <c r="AT99" s="40"/>
      <c r="AU99" s="40"/>
      <c r="AV99" s="40"/>
      <c r="AW99" s="40"/>
      <c r="AX99" s="40"/>
    </row>
    <row r="100" ht="13.5" customHeight="1">
      <c r="A100" s="894" t="s">
        <v>449</v>
      </c>
      <c r="B100" s="204"/>
      <c r="C100" s="895" t="s">
        <v>448</v>
      </c>
      <c r="D100" s="896" t="s">
        <v>445</v>
      </c>
      <c r="E100" s="896">
        <f t="shared" ref="E100:AG100" si="6">SUM(E56,E58,E60,E62,E64,E66,E68,E70,E72,E74,E76,E78,E80,E82,E84,E86,E88,E90,E92,E94)</f>
        <v>1</v>
      </c>
      <c r="F100" s="896">
        <f t="shared" si="6"/>
        <v>4</v>
      </c>
      <c r="G100" s="896">
        <f t="shared" si="6"/>
        <v>1</v>
      </c>
      <c r="H100" s="896">
        <f t="shared" si="6"/>
        <v>1</v>
      </c>
      <c r="I100" s="896">
        <f t="shared" si="6"/>
        <v>0</v>
      </c>
      <c r="J100" s="896">
        <f t="shared" si="6"/>
        <v>2</v>
      </c>
      <c r="K100" s="896">
        <f t="shared" si="6"/>
        <v>1</v>
      </c>
      <c r="L100" s="896">
        <f t="shared" si="6"/>
        <v>1</v>
      </c>
      <c r="M100" s="896">
        <f t="shared" si="6"/>
        <v>1</v>
      </c>
      <c r="N100" s="896">
        <f t="shared" si="6"/>
        <v>3</v>
      </c>
      <c r="O100" s="896">
        <f t="shared" si="6"/>
        <v>0</v>
      </c>
      <c r="P100" s="896">
        <f t="shared" si="6"/>
        <v>1</v>
      </c>
      <c r="Q100" s="896">
        <f t="shared" si="6"/>
        <v>0</v>
      </c>
      <c r="R100" s="896">
        <f t="shared" si="6"/>
        <v>0</v>
      </c>
      <c r="S100" s="896">
        <f t="shared" si="6"/>
        <v>0</v>
      </c>
      <c r="T100" s="896">
        <f t="shared" si="6"/>
        <v>0</v>
      </c>
      <c r="U100" s="857">
        <f t="shared" si="6"/>
        <v>16</v>
      </c>
      <c r="V100" s="897">
        <f t="shared" si="6"/>
        <v>8</v>
      </c>
      <c r="W100" s="898">
        <f t="shared" si="6"/>
        <v>0</v>
      </c>
      <c r="X100" s="898">
        <f t="shared" si="6"/>
        <v>0</v>
      </c>
      <c r="Y100" s="898">
        <f t="shared" si="6"/>
        <v>0</v>
      </c>
      <c r="Z100" s="898">
        <f t="shared" si="6"/>
        <v>0</v>
      </c>
      <c r="AA100" s="898">
        <f t="shared" si="6"/>
        <v>0</v>
      </c>
      <c r="AB100" s="898">
        <f t="shared" si="6"/>
        <v>0</v>
      </c>
      <c r="AC100" s="898">
        <f t="shared" si="6"/>
        <v>0</v>
      </c>
      <c r="AD100" s="898">
        <f t="shared" si="6"/>
        <v>0</v>
      </c>
      <c r="AE100" s="898">
        <f t="shared" si="6"/>
        <v>0</v>
      </c>
      <c r="AF100" s="898">
        <f t="shared" si="6"/>
        <v>0</v>
      </c>
      <c r="AG100" s="898">
        <f t="shared" si="6"/>
        <v>0</v>
      </c>
      <c r="AH100" s="898">
        <f t="shared" ref="AH100:AI100" si="7">SUM(AH56,AH58,AH60,AH62,AH64,AH66,AH68,AH70,AH72,AH74,AH76,AH78,AH80,AH82,AH84,AH86,AH88,AH90,AH92,AH94,AH96,AH98)</f>
        <v>0</v>
      </c>
      <c r="AI100" s="898">
        <f t="shared" si="7"/>
        <v>0</v>
      </c>
      <c r="AJ100" s="899"/>
      <c r="AK100" s="40"/>
      <c r="AL100" s="40"/>
      <c r="AM100" s="40"/>
      <c r="AN100" s="40"/>
      <c r="AO100" s="40"/>
      <c r="AP100" s="40"/>
      <c r="AQ100" s="40"/>
      <c r="AR100" s="40"/>
      <c r="AS100" s="40"/>
      <c r="AT100" s="40"/>
      <c r="AU100" s="40"/>
      <c r="AV100" s="40"/>
      <c r="AW100" s="40"/>
      <c r="AX100" s="40"/>
    </row>
    <row r="101" ht="13.5" customHeight="1">
      <c r="A101" s="313"/>
      <c r="C101" s="669"/>
      <c r="D101" s="896" t="s">
        <v>446</v>
      </c>
      <c r="E101" s="896">
        <f t="shared" ref="E101:AG101" si="8">SUM(E57,E59,E61,E63,E65,E67,E69,E71,E73,E75,E77,E79,E81,E83,E85,E87,E89,E91,E93,E95)</f>
        <v>0</v>
      </c>
      <c r="F101" s="896">
        <f t="shared" si="8"/>
        <v>1</v>
      </c>
      <c r="G101" s="896">
        <f t="shared" si="8"/>
        <v>1</v>
      </c>
      <c r="H101" s="896">
        <f t="shared" si="8"/>
        <v>0</v>
      </c>
      <c r="I101" s="896">
        <f t="shared" si="8"/>
        <v>0</v>
      </c>
      <c r="J101" s="896">
        <f t="shared" si="8"/>
        <v>5</v>
      </c>
      <c r="K101" s="896">
        <f t="shared" si="8"/>
        <v>0</v>
      </c>
      <c r="L101" s="896">
        <f t="shared" si="8"/>
        <v>1</v>
      </c>
      <c r="M101" s="896">
        <f t="shared" si="8"/>
        <v>4</v>
      </c>
      <c r="N101" s="896">
        <f t="shared" si="8"/>
        <v>7</v>
      </c>
      <c r="O101" s="896">
        <f t="shared" si="8"/>
        <v>1</v>
      </c>
      <c r="P101" s="896">
        <f t="shared" si="8"/>
        <v>3</v>
      </c>
      <c r="Q101" s="896">
        <f t="shared" si="8"/>
        <v>0</v>
      </c>
      <c r="R101" s="896">
        <f t="shared" si="8"/>
        <v>0</v>
      </c>
      <c r="S101" s="896">
        <f t="shared" si="8"/>
        <v>0</v>
      </c>
      <c r="T101" s="896">
        <f t="shared" si="8"/>
        <v>0</v>
      </c>
      <c r="U101" s="857">
        <f t="shared" si="8"/>
        <v>23</v>
      </c>
      <c r="V101" s="897">
        <f t="shared" si="8"/>
        <v>11.5</v>
      </c>
      <c r="W101" s="898">
        <f t="shared" si="8"/>
        <v>0</v>
      </c>
      <c r="X101" s="898">
        <f t="shared" si="8"/>
        <v>0</v>
      </c>
      <c r="Y101" s="898">
        <f t="shared" si="8"/>
        <v>0</v>
      </c>
      <c r="Z101" s="898">
        <f t="shared" si="8"/>
        <v>0</v>
      </c>
      <c r="AA101" s="898">
        <f t="shared" si="8"/>
        <v>0</v>
      </c>
      <c r="AB101" s="898">
        <f t="shared" si="8"/>
        <v>0</v>
      </c>
      <c r="AC101" s="898">
        <f t="shared" si="8"/>
        <v>0</v>
      </c>
      <c r="AD101" s="898">
        <f t="shared" si="8"/>
        <v>0</v>
      </c>
      <c r="AE101" s="898">
        <f t="shared" si="8"/>
        <v>0</v>
      </c>
      <c r="AF101" s="898">
        <f t="shared" si="8"/>
        <v>0</v>
      </c>
      <c r="AG101" s="898">
        <f t="shared" si="8"/>
        <v>0</v>
      </c>
      <c r="AH101" s="898">
        <f t="shared" ref="AH101:AI101" si="9">SUM(AH57,AH59,AH61,AH63,AH65,AH67,AH69,AH71,AH73,AH75,AH77,AH79,AH81,AH83,AH85,AH87,AH89,AH91,AH93,AH95,AH97,AH99)</f>
        <v>0</v>
      </c>
      <c r="AI101" s="898">
        <f t="shared" si="9"/>
        <v>0</v>
      </c>
      <c r="AJ101" s="40"/>
      <c r="AK101" s="40"/>
      <c r="AL101" s="40"/>
      <c r="AM101" s="40"/>
      <c r="AN101" s="40"/>
      <c r="AO101" s="40"/>
      <c r="AP101" s="40"/>
      <c r="AQ101" s="40"/>
      <c r="AR101" s="40"/>
      <c r="AS101" s="40"/>
      <c r="AT101" s="40"/>
      <c r="AU101" s="40"/>
      <c r="AV101" s="40"/>
      <c r="AW101" s="40"/>
      <c r="AX101" s="40"/>
    </row>
    <row r="102" ht="13.5" customHeight="1">
      <c r="A102" s="313"/>
      <c r="C102" s="669"/>
      <c r="D102" s="857" t="s">
        <v>402</v>
      </c>
      <c r="E102" s="857">
        <f t="shared" ref="E102:AI102" si="10">SUM(E100,E101)</f>
        <v>1</v>
      </c>
      <c r="F102" s="857">
        <f t="shared" si="10"/>
        <v>5</v>
      </c>
      <c r="G102" s="857">
        <f t="shared" si="10"/>
        <v>2</v>
      </c>
      <c r="H102" s="857">
        <f t="shared" si="10"/>
        <v>1</v>
      </c>
      <c r="I102" s="857">
        <f t="shared" si="10"/>
        <v>0</v>
      </c>
      <c r="J102" s="857">
        <f t="shared" si="10"/>
        <v>7</v>
      </c>
      <c r="K102" s="857">
        <f t="shared" si="10"/>
        <v>1</v>
      </c>
      <c r="L102" s="857">
        <f t="shared" si="10"/>
        <v>2</v>
      </c>
      <c r="M102" s="857">
        <f t="shared" si="10"/>
        <v>5</v>
      </c>
      <c r="N102" s="857">
        <f t="shared" si="10"/>
        <v>10</v>
      </c>
      <c r="O102" s="857">
        <f t="shared" si="10"/>
        <v>1</v>
      </c>
      <c r="P102" s="857">
        <f t="shared" si="10"/>
        <v>4</v>
      </c>
      <c r="Q102" s="857">
        <f t="shared" si="10"/>
        <v>0</v>
      </c>
      <c r="R102" s="857">
        <f t="shared" si="10"/>
        <v>0</v>
      </c>
      <c r="S102" s="857">
        <f t="shared" si="10"/>
        <v>0</v>
      </c>
      <c r="T102" s="857">
        <f t="shared" si="10"/>
        <v>0</v>
      </c>
      <c r="U102" s="900">
        <f t="shared" si="10"/>
        <v>39</v>
      </c>
      <c r="V102" s="901">
        <f t="shared" si="10"/>
        <v>19.5</v>
      </c>
      <c r="W102" s="898">
        <f t="shared" si="10"/>
        <v>0</v>
      </c>
      <c r="X102" s="898">
        <f t="shared" si="10"/>
        <v>0</v>
      </c>
      <c r="Y102" s="898">
        <f t="shared" si="10"/>
        <v>0</v>
      </c>
      <c r="Z102" s="898">
        <f t="shared" si="10"/>
        <v>0</v>
      </c>
      <c r="AA102" s="898">
        <f t="shared" si="10"/>
        <v>0</v>
      </c>
      <c r="AB102" s="898">
        <f t="shared" si="10"/>
        <v>0</v>
      </c>
      <c r="AC102" s="898">
        <f t="shared" si="10"/>
        <v>0</v>
      </c>
      <c r="AD102" s="898">
        <f t="shared" si="10"/>
        <v>0</v>
      </c>
      <c r="AE102" s="898">
        <f t="shared" si="10"/>
        <v>0</v>
      </c>
      <c r="AF102" s="898">
        <f t="shared" si="10"/>
        <v>0</v>
      </c>
      <c r="AG102" s="898">
        <f t="shared" si="10"/>
        <v>0</v>
      </c>
      <c r="AH102" s="898">
        <f t="shared" si="10"/>
        <v>0</v>
      </c>
      <c r="AI102" s="898">
        <f t="shared" si="10"/>
        <v>0</v>
      </c>
      <c r="AJ102" s="40"/>
      <c r="AK102" s="40"/>
      <c r="AL102" s="40"/>
      <c r="AM102" s="40"/>
      <c r="AN102" s="40"/>
      <c r="AO102" s="40"/>
      <c r="AP102" s="40"/>
      <c r="AQ102" s="40"/>
      <c r="AR102" s="40"/>
      <c r="AS102" s="40"/>
      <c r="AT102" s="40"/>
      <c r="AU102" s="40"/>
      <c r="AV102" s="40"/>
      <c r="AW102" s="40"/>
      <c r="AX102" s="40"/>
    </row>
    <row r="103" ht="13.5" customHeight="1">
      <c r="A103" s="40"/>
      <c r="B103" s="40"/>
      <c r="C103" s="40"/>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ht="13.5" customHeight="1">
      <c r="A104" s="40"/>
      <c r="B104" s="40"/>
      <c r="C104" s="40"/>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ht="13.5" customHeight="1">
      <c r="A105" s="40"/>
      <c r="B105" s="40"/>
      <c r="C105" s="40"/>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ht="13.5" customHeight="1">
      <c r="A106" s="40"/>
      <c r="B106" s="40"/>
      <c r="C106" s="40"/>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ht="13.5" customHeight="1">
      <c r="A107" s="40"/>
      <c r="B107" s="40"/>
      <c r="C107" s="40"/>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ht="13.5" customHeight="1">
      <c r="A108" s="40"/>
      <c r="B108" s="40"/>
      <c r="C108" s="40"/>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ht="13.5" customHeight="1">
      <c r="A109" s="40"/>
      <c r="B109" s="40"/>
      <c r="C109" s="40"/>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ht="13.5" customHeight="1">
      <c r="A110" s="40"/>
      <c r="B110" s="40"/>
      <c r="C110" s="40"/>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ht="13.5" customHeight="1">
      <c r="A111" s="40"/>
      <c r="B111" s="40"/>
      <c r="C111" s="40"/>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ht="13.5" customHeight="1">
      <c r="A112" s="40"/>
      <c r="B112" s="40"/>
      <c r="C112" s="40"/>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ht="13.5" customHeight="1">
      <c r="A113" s="40"/>
      <c r="B113" s="40"/>
      <c r="C113" s="40"/>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ht="13.5" customHeight="1">
      <c r="A114" s="40"/>
      <c r="B114" s="40"/>
      <c r="C114" s="40"/>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ht="13.5" customHeight="1">
      <c r="A115" s="40"/>
      <c r="B115" s="40"/>
      <c r="C115" s="40"/>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ht="13.5" customHeight="1">
      <c r="A116" s="40"/>
      <c r="B116" s="40"/>
      <c r="C116" s="40"/>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ht="13.5" customHeight="1">
      <c r="A117" s="40"/>
      <c r="B117" s="40"/>
      <c r="C117" s="40"/>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ht="13.5" customHeight="1">
      <c r="A118" s="40"/>
      <c r="B118" s="40"/>
      <c r="C118" s="40"/>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ht="13.5" customHeight="1">
      <c r="A119" s="40"/>
      <c r="B119" s="40"/>
      <c r="C119" s="40"/>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ht="13.5" customHeight="1">
      <c r="A120" s="40"/>
      <c r="B120" s="40"/>
      <c r="C120" s="40"/>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ht="13.5" customHeight="1">
      <c r="A121" s="40"/>
      <c r="B121" s="40"/>
      <c r="C121" s="40"/>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ht="13.5" customHeight="1">
      <c r="A122" s="40"/>
      <c r="B122" s="40"/>
      <c r="C122" s="40"/>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ht="13.5" customHeight="1">
      <c r="A123" s="40"/>
      <c r="B123" s="40"/>
      <c r="C123" s="40"/>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ht="13.5" customHeight="1">
      <c r="A124" s="40"/>
      <c r="B124" s="40"/>
      <c r="C124" s="40"/>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ht="13.5" customHeight="1">
      <c r="A125" s="40"/>
      <c r="B125" s="40"/>
      <c r="C125" s="40"/>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ht="13.5" customHeight="1">
      <c r="A126" s="40"/>
      <c r="B126" s="40"/>
      <c r="C126" s="40"/>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ht="13.5" customHeight="1">
      <c r="A127" s="40"/>
      <c r="B127" s="40"/>
      <c r="C127" s="40"/>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ht="13.5" customHeight="1">
      <c r="A128" s="40"/>
      <c r="B128" s="40"/>
      <c r="C128" s="40"/>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ht="13.5" customHeight="1">
      <c r="A129" s="40"/>
      <c r="B129" s="40"/>
      <c r="C129" s="40"/>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ht="13.5" customHeight="1">
      <c r="A130" s="40"/>
      <c r="B130" s="40"/>
      <c r="C130" s="40"/>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ht="13.5" customHeight="1">
      <c r="A131" s="40"/>
      <c r="B131" s="40"/>
      <c r="C131" s="40"/>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ht="13.5" customHeight="1">
      <c r="A132" s="40"/>
      <c r="B132" s="40"/>
      <c r="C132" s="40"/>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ht="13.5" customHeight="1">
      <c r="A133" s="40"/>
      <c r="B133" s="40"/>
      <c r="C133" s="40"/>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ht="13.5" customHeight="1">
      <c r="A134" s="40"/>
      <c r="B134" s="40"/>
      <c r="C134" s="40"/>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ht="13.5" customHeight="1">
      <c r="A135" s="40"/>
      <c r="B135" s="40"/>
      <c r="C135" s="40"/>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ht="13.5" customHeight="1">
      <c r="A136" s="40"/>
      <c r="B136" s="40"/>
      <c r="C136" s="40"/>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ht="13.5" customHeight="1">
      <c r="A137" s="40"/>
      <c r="B137" s="40"/>
      <c r="C137" s="40"/>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ht="13.5" customHeight="1">
      <c r="A138" s="40"/>
      <c r="B138" s="40"/>
      <c r="C138" s="40"/>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ht="13.5" customHeight="1">
      <c r="A139" s="40"/>
      <c r="B139" s="40"/>
      <c r="C139" s="40"/>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ht="13.5" customHeight="1">
      <c r="A140" s="40"/>
      <c r="B140" s="40"/>
      <c r="C140" s="40"/>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ht="13.5" customHeight="1">
      <c r="A141" s="40"/>
      <c r="B141" s="40"/>
      <c r="C141" s="40"/>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ht="13.5" customHeight="1">
      <c r="A142" s="40"/>
      <c r="B142" s="40"/>
      <c r="C142" s="40"/>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ht="13.5" customHeight="1">
      <c r="A143" s="40"/>
      <c r="B143" s="40"/>
      <c r="C143" s="40"/>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ht="13.5" customHeight="1">
      <c r="A144" s="40"/>
      <c r="B144" s="40"/>
      <c r="C144" s="40"/>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ht="13.5" customHeight="1">
      <c r="A145" s="40"/>
      <c r="B145" s="40"/>
      <c r="C145" s="40"/>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ht="13.5" customHeight="1">
      <c r="A146" s="40"/>
      <c r="B146" s="40"/>
      <c r="C146" s="40"/>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ht="13.5" customHeight="1">
      <c r="A147" s="40"/>
      <c r="B147" s="40"/>
      <c r="C147" s="40"/>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ht="13.5" customHeight="1">
      <c r="A148" s="40"/>
      <c r="B148" s="40"/>
      <c r="C148" s="40"/>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ht="13.5" customHeight="1">
      <c r="A149" s="40"/>
      <c r="B149" s="40"/>
      <c r="C149" s="40"/>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ht="13.5" customHeight="1">
      <c r="A150" s="40"/>
      <c r="B150" s="40"/>
      <c r="C150" s="40"/>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ht="13.5" customHeight="1">
      <c r="A151" s="40"/>
      <c r="B151" s="40"/>
      <c r="C151" s="40"/>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ht="13.5" customHeight="1">
      <c r="A152" s="40"/>
      <c r="B152" s="40"/>
      <c r="C152" s="40"/>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ht="13.5" customHeight="1">
      <c r="A153" s="40"/>
      <c r="B153" s="40"/>
      <c r="C153" s="40"/>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ht="13.5" customHeight="1">
      <c r="A154" s="40"/>
      <c r="B154" s="40"/>
      <c r="C154" s="40"/>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ht="13.5" customHeight="1">
      <c r="A155" s="40"/>
      <c r="B155" s="40"/>
      <c r="C155" s="40"/>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ht="13.5" customHeight="1">
      <c r="A156" s="40"/>
      <c r="B156" s="40"/>
      <c r="C156" s="40"/>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ht="13.5" customHeight="1">
      <c r="A157" s="40"/>
      <c r="B157" s="40"/>
      <c r="C157" s="40"/>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ht="13.5" customHeight="1">
      <c r="A158" s="40"/>
      <c r="B158" s="40"/>
      <c r="C158" s="40"/>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ht="13.5" customHeight="1">
      <c r="A159" s="40"/>
      <c r="B159" s="40"/>
      <c r="C159" s="40"/>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ht="13.5" customHeight="1">
      <c r="A160" s="40"/>
      <c r="B160" s="40"/>
      <c r="C160" s="40"/>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ht="13.5" customHeight="1">
      <c r="A161" s="40"/>
      <c r="B161" s="40"/>
      <c r="C161" s="40"/>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ht="13.5" customHeight="1">
      <c r="A162" s="40"/>
      <c r="B162" s="40"/>
      <c r="C162" s="40"/>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ht="13.5" customHeight="1">
      <c r="A163" s="40"/>
      <c r="B163" s="40"/>
      <c r="C163" s="40"/>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ht="13.5" customHeight="1">
      <c r="A164" s="40"/>
      <c r="B164" s="40"/>
      <c r="C164" s="40"/>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ht="13.5" customHeight="1">
      <c r="A165" s="40"/>
      <c r="B165" s="40"/>
      <c r="C165" s="40"/>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ht="13.5" customHeight="1">
      <c r="A166" s="40"/>
      <c r="B166" s="40"/>
      <c r="C166" s="40"/>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ht="13.5" customHeight="1">
      <c r="A167" s="40"/>
      <c r="B167" s="40"/>
      <c r="C167" s="40"/>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ht="13.5" customHeight="1">
      <c r="A168" s="40"/>
      <c r="B168" s="40"/>
      <c r="C168" s="40"/>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ht="13.5" customHeight="1">
      <c r="A169" s="40"/>
      <c r="B169" s="40"/>
      <c r="C169" s="40"/>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ht="13.5" customHeight="1">
      <c r="A170" s="40"/>
      <c r="B170" s="40"/>
      <c r="C170" s="40"/>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ht="13.5" customHeight="1">
      <c r="A171" s="40"/>
      <c r="B171" s="40"/>
      <c r="C171" s="40"/>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ht="13.5" customHeight="1">
      <c r="A172" s="40"/>
      <c r="B172" s="40"/>
      <c r="C172" s="40"/>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ht="13.5" customHeight="1">
      <c r="A173" s="40"/>
      <c r="B173" s="40"/>
      <c r="C173" s="40"/>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ht="13.5" customHeight="1">
      <c r="A174" s="40"/>
      <c r="B174" s="40"/>
      <c r="C174" s="40"/>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ht="13.5" customHeight="1">
      <c r="A175" s="40"/>
      <c r="B175" s="40"/>
      <c r="C175" s="40"/>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ht="13.5" customHeight="1">
      <c r="A176" s="40"/>
      <c r="B176" s="40"/>
      <c r="C176" s="40"/>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ht="13.5" customHeight="1">
      <c r="A177" s="40"/>
      <c r="B177" s="40"/>
      <c r="C177" s="40"/>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ht="13.5" customHeight="1">
      <c r="A178" s="40"/>
      <c r="B178" s="40"/>
      <c r="C178" s="40"/>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ht="13.5" customHeight="1">
      <c r="A179" s="40"/>
      <c r="B179" s="40"/>
      <c r="C179" s="40"/>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ht="13.5" customHeight="1">
      <c r="A180" s="40"/>
      <c r="B180" s="40"/>
      <c r="C180" s="40"/>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ht="13.5" customHeight="1">
      <c r="A181" s="40"/>
      <c r="B181" s="40"/>
      <c r="C181" s="40"/>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ht="13.5" customHeight="1">
      <c r="A182" s="40"/>
      <c r="B182" s="40"/>
      <c r="C182" s="40"/>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ht="13.5" customHeight="1">
      <c r="A183" s="40"/>
      <c r="B183" s="40"/>
      <c r="C183" s="40"/>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ht="13.5" customHeight="1">
      <c r="A184" s="40"/>
      <c r="B184" s="40"/>
      <c r="C184" s="40"/>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ht="13.5" customHeight="1">
      <c r="A185" s="40"/>
      <c r="B185" s="40"/>
      <c r="C185" s="40"/>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ht="13.5" customHeight="1">
      <c r="A186" s="40"/>
      <c r="B186" s="40"/>
      <c r="C186" s="40"/>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ht="13.5" customHeight="1">
      <c r="A187" s="40"/>
      <c r="B187" s="40"/>
      <c r="C187" s="40"/>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ht="13.5" customHeight="1">
      <c r="A188" s="40"/>
      <c r="B188" s="40"/>
      <c r="C188" s="40"/>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ht="13.5" customHeight="1">
      <c r="A189" s="40"/>
      <c r="B189" s="40"/>
      <c r="C189" s="40"/>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ht="13.5" customHeight="1">
      <c r="A190" s="40"/>
      <c r="B190" s="40"/>
      <c r="C190" s="40"/>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ht="13.5" customHeight="1">
      <c r="A191" s="40"/>
      <c r="B191" s="40"/>
      <c r="C191" s="40"/>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ht="13.5" customHeight="1">
      <c r="A192" s="40"/>
      <c r="B192" s="40"/>
      <c r="C192" s="40"/>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ht="13.5" customHeight="1">
      <c r="A193" s="40"/>
      <c r="B193" s="40"/>
      <c r="C193" s="40"/>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ht="13.5" customHeight="1">
      <c r="A194" s="40"/>
      <c r="B194" s="40"/>
      <c r="C194" s="40"/>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ht="13.5" customHeight="1">
      <c r="A195" s="40"/>
      <c r="B195" s="40"/>
      <c r="C195" s="40"/>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ht="13.5" customHeight="1">
      <c r="A196" s="40"/>
      <c r="B196" s="40"/>
      <c r="C196" s="40"/>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ht="13.5" customHeight="1">
      <c r="A197" s="40"/>
      <c r="B197" s="40"/>
      <c r="C197" s="40"/>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ht="13.5" customHeight="1">
      <c r="A198" s="40"/>
      <c r="B198" s="40"/>
      <c r="C198" s="40"/>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ht="13.5" customHeight="1">
      <c r="A199" s="40"/>
      <c r="B199" s="40"/>
      <c r="C199" s="40"/>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ht="13.5" customHeight="1">
      <c r="A200" s="40"/>
      <c r="B200" s="40"/>
      <c r="C200" s="40"/>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ht="13.5" customHeight="1">
      <c r="A201" s="40"/>
      <c r="B201" s="40"/>
      <c r="C201" s="40"/>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ht="13.5" customHeight="1">
      <c r="A202" s="40"/>
      <c r="B202" s="40"/>
      <c r="C202" s="40"/>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ht="13.5" customHeight="1">
      <c r="A203" s="40"/>
      <c r="B203" s="40"/>
      <c r="C203" s="40"/>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ht="13.5" customHeight="1">
      <c r="A204" s="40"/>
      <c r="B204" s="40"/>
      <c r="C204" s="40"/>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ht="13.5" customHeight="1">
      <c r="A205" s="40"/>
      <c r="B205" s="40"/>
      <c r="C205" s="40"/>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ht="13.5" customHeight="1">
      <c r="A206" s="40"/>
      <c r="B206" s="40"/>
      <c r="C206" s="40"/>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ht="13.5" customHeight="1">
      <c r="A207" s="40"/>
      <c r="B207" s="40"/>
      <c r="C207" s="40"/>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ht="13.5" customHeight="1">
      <c r="A208" s="40"/>
      <c r="B208" s="40"/>
      <c r="C208" s="40"/>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ht="13.5" customHeight="1">
      <c r="A209" s="40"/>
      <c r="B209" s="40"/>
      <c r="C209" s="40"/>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ht="13.5" customHeight="1">
      <c r="A210" s="40"/>
      <c r="B210" s="40"/>
      <c r="C210" s="40"/>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ht="13.5" customHeight="1">
      <c r="A211" s="40"/>
      <c r="B211" s="40"/>
      <c r="C211" s="40"/>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ht="13.5" customHeight="1">
      <c r="A212" s="40"/>
      <c r="B212" s="40"/>
      <c r="C212" s="40"/>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ht="13.5" customHeight="1">
      <c r="A213" s="40"/>
      <c r="B213" s="40"/>
      <c r="C213" s="40"/>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ht="13.5" customHeight="1">
      <c r="A214" s="40"/>
      <c r="B214" s="40"/>
      <c r="C214" s="40"/>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ht="13.5" customHeight="1">
      <c r="A215" s="40"/>
      <c r="B215" s="40"/>
      <c r="C215" s="40"/>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ht="13.5" customHeight="1">
      <c r="A216" s="40"/>
      <c r="B216" s="40"/>
      <c r="C216" s="40"/>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ht="13.5" customHeight="1">
      <c r="A217" s="40"/>
      <c r="B217" s="40"/>
      <c r="C217" s="40"/>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ht="13.5" customHeight="1">
      <c r="A218" s="40"/>
      <c r="B218" s="40"/>
      <c r="C218" s="40"/>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ht="13.5" customHeight="1">
      <c r="A219" s="40"/>
      <c r="B219" s="40"/>
      <c r="C219" s="40"/>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ht="13.5" customHeight="1">
      <c r="A220" s="40"/>
      <c r="B220" s="40"/>
      <c r="C220" s="40"/>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ht="13.5" customHeight="1">
      <c r="A221" s="40"/>
      <c r="B221" s="40"/>
      <c r="C221" s="40"/>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ht="13.5" customHeight="1">
      <c r="A222" s="40"/>
      <c r="B222" s="40"/>
      <c r="C222" s="40"/>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ht="13.5" customHeight="1">
      <c r="A223" s="40"/>
      <c r="B223" s="40"/>
      <c r="C223" s="40"/>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ht="13.5" customHeight="1">
      <c r="A224" s="40"/>
      <c r="B224" s="40"/>
      <c r="C224" s="40"/>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ht="13.5" customHeight="1">
      <c r="A225" s="40"/>
      <c r="B225" s="40"/>
      <c r="C225" s="40"/>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ht="13.5" customHeight="1">
      <c r="A226" s="40"/>
      <c r="B226" s="40"/>
      <c r="C226" s="40"/>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ht="13.5" customHeight="1">
      <c r="A227" s="40"/>
      <c r="B227" s="40"/>
      <c r="C227" s="40"/>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ht="13.5" customHeight="1">
      <c r="A228" s="40"/>
      <c r="B228" s="40"/>
      <c r="C228" s="40"/>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ht="13.5" customHeight="1">
      <c r="A229" s="40"/>
      <c r="B229" s="40"/>
      <c r="C229" s="40"/>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ht="13.5" customHeight="1">
      <c r="A230" s="40"/>
      <c r="B230" s="40"/>
      <c r="C230" s="40"/>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ht="13.5" customHeight="1">
      <c r="A231" s="40"/>
      <c r="B231" s="40"/>
      <c r="C231" s="40"/>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ht="13.5" customHeight="1">
      <c r="A232" s="40"/>
      <c r="B232" s="40"/>
      <c r="C232" s="40"/>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ht="13.5" customHeight="1">
      <c r="A233" s="40"/>
      <c r="B233" s="40"/>
      <c r="C233" s="40"/>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ht="13.5" customHeight="1">
      <c r="A234" s="40"/>
      <c r="B234" s="40"/>
      <c r="C234" s="40"/>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ht="13.5" customHeight="1">
      <c r="A235" s="40"/>
      <c r="B235" s="40"/>
      <c r="C235" s="40"/>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ht="13.5" customHeight="1">
      <c r="A236" s="40"/>
      <c r="B236" s="40"/>
      <c r="C236" s="40"/>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ht="13.5" customHeight="1">
      <c r="A237" s="40"/>
      <c r="B237" s="40"/>
      <c r="C237" s="40"/>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ht="13.5" customHeight="1">
      <c r="A238" s="40"/>
      <c r="B238" s="40"/>
      <c r="C238" s="40"/>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ht="13.5" customHeight="1">
      <c r="A239" s="40"/>
      <c r="B239" s="40"/>
      <c r="C239" s="40"/>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ht="13.5" customHeight="1">
      <c r="A240" s="40"/>
      <c r="B240" s="40"/>
      <c r="C240" s="40"/>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ht="13.5" customHeight="1">
      <c r="A241" s="40"/>
      <c r="B241" s="40"/>
      <c r="C241" s="40"/>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ht="13.5" customHeight="1">
      <c r="A242" s="40"/>
      <c r="B242" s="40"/>
      <c r="C242" s="40"/>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ht="13.5" customHeight="1">
      <c r="A243" s="40"/>
      <c r="B243" s="40"/>
      <c r="C243" s="40"/>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ht="13.5" customHeight="1">
      <c r="A244" s="40"/>
      <c r="B244" s="40"/>
      <c r="C244" s="40"/>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ht="13.5" customHeight="1">
      <c r="A245" s="40"/>
      <c r="B245" s="40"/>
      <c r="C245" s="40"/>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ht="13.5" customHeight="1">
      <c r="A246" s="40"/>
      <c r="B246" s="40"/>
      <c r="C246" s="40"/>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ht="13.5" customHeight="1">
      <c r="A247" s="40"/>
      <c r="B247" s="40"/>
      <c r="C247" s="40"/>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ht="13.5" customHeight="1">
      <c r="A248" s="40"/>
      <c r="B248" s="40"/>
      <c r="C248" s="40"/>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ht="13.5" customHeight="1">
      <c r="A249" s="40"/>
      <c r="B249" s="40"/>
      <c r="C249" s="40"/>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ht="13.5" customHeight="1">
      <c r="A250" s="40"/>
      <c r="B250" s="40"/>
      <c r="C250" s="40"/>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ht="13.5" customHeight="1">
      <c r="A251" s="40"/>
      <c r="B251" s="40"/>
      <c r="C251" s="40"/>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ht="13.5" customHeight="1">
      <c r="A252" s="40"/>
      <c r="B252" s="40"/>
      <c r="C252" s="40"/>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ht="13.5" customHeight="1">
      <c r="A253" s="40"/>
      <c r="B253" s="40"/>
      <c r="C253" s="40"/>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ht="13.5" customHeight="1">
      <c r="A254" s="40"/>
      <c r="B254" s="40"/>
      <c r="C254" s="40"/>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ht="13.5" customHeight="1">
      <c r="A255" s="40"/>
      <c r="B255" s="40"/>
      <c r="C255" s="40"/>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ht="13.5" customHeight="1">
      <c r="A256" s="40"/>
      <c r="B256" s="40"/>
      <c r="C256" s="40"/>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ht="13.5" customHeight="1">
      <c r="A257" s="40"/>
      <c r="B257" s="40"/>
      <c r="C257" s="40"/>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ht="13.5" customHeight="1">
      <c r="A258" s="40"/>
      <c r="B258" s="40"/>
      <c r="C258" s="40"/>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ht="13.5" customHeight="1">
      <c r="A259" s="40"/>
      <c r="B259" s="40"/>
      <c r="C259" s="40"/>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ht="13.5" customHeight="1">
      <c r="A260" s="40"/>
      <c r="B260" s="40"/>
      <c r="C260" s="40"/>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ht="13.5" customHeight="1">
      <c r="A261" s="40"/>
      <c r="B261" s="40"/>
      <c r="C261" s="40"/>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ht="13.5" customHeight="1">
      <c r="A262" s="40"/>
      <c r="B262" s="40"/>
      <c r="C262" s="40"/>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ht="13.5" customHeight="1">
      <c r="A263" s="40"/>
      <c r="B263" s="40"/>
      <c r="C263" s="40"/>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ht="13.5" customHeight="1">
      <c r="A264" s="40"/>
      <c r="B264" s="40"/>
      <c r="C264" s="40"/>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ht="13.5" customHeight="1">
      <c r="A265" s="40"/>
      <c r="B265" s="40"/>
      <c r="C265" s="40"/>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ht="13.5" customHeight="1">
      <c r="A266" s="40"/>
      <c r="B266" s="40"/>
      <c r="C266" s="40"/>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ht="13.5" customHeight="1">
      <c r="A267" s="40"/>
      <c r="B267" s="40"/>
      <c r="C267" s="40"/>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ht="13.5" customHeight="1">
      <c r="A268" s="40"/>
      <c r="B268" s="40"/>
      <c r="C268" s="40"/>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ht="13.5" customHeight="1">
      <c r="A269" s="40"/>
      <c r="B269" s="40"/>
      <c r="C269" s="40"/>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ht="13.5" customHeight="1">
      <c r="A270" s="40"/>
      <c r="B270" s="40"/>
      <c r="C270" s="40"/>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ht="13.5" customHeight="1">
      <c r="A271" s="40"/>
      <c r="B271" s="40"/>
      <c r="C271" s="40"/>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ht="13.5" customHeight="1">
      <c r="A272" s="40"/>
      <c r="B272" s="40"/>
      <c r="C272" s="40"/>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ht="13.5" customHeight="1">
      <c r="A273" s="40"/>
      <c r="B273" s="40"/>
      <c r="C273" s="40"/>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ht="13.5" customHeight="1">
      <c r="A274" s="40"/>
      <c r="B274" s="40"/>
      <c r="C274" s="40"/>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ht="13.5" customHeight="1">
      <c r="A275" s="40"/>
      <c r="B275" s="40"/>
      <c r="C275" s="40"/>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ht="13.5" customHeight="1">
      <c r="A276" s="40"/>
      <c r="B276" s="40"/>
      <c r="C276" s="40"/>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ht="13.5" customHeight="1">
      <c r="A277" s="40"/>
      <c r="B277" s="40"/>
      <c r="C277" s="40"/>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ht="13.5" customHeight="1">
      <c r="A278" s="40"/>
      <c r="B278" s="40"/>
      <c r="C278" s="40"/>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ht="13.5" customHeight="1">
      <c r="A279" s="40"/>
      <c r="B279" s="40"/>
      <c r="C279" s="40"/>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ht="13.5" customHeight="1">
      <c r="A280" s="40"/>
      <c r="B280" s="40"/>
      <c r="C280" s="40"/>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ht="13.5" customHeight="1">
      <c r="A281" s="40"/>
      <c r="B281" s="40"/>
      <c r="C281" s="40"/>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ht="13.5" customHeight="1">
      <c r="A282" s="40"/>
      <c r="B282" s="40"/>
      <c r="C282" s="40"/>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ht="13.5" customHeight="1">
      <c r="A283" s="40"/>
      <c r="B283" s="40"/>
      <c r="C283" s="40"/>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ht="13.5" customHeight="1">
      <c r="A284" s="40"/>
      <c r="B284" s="40"/>
      <c r="C284" s="40"/>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ht="13.5" customHeight="1">
      <c r="A285" s="40"/>
      <c r="B285" s="40"/>
      <c r="C285" s="40"/>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ht="13.5" customHeight="1">
      <c r="A286" s="40"/>
      <c r="B286" s="40"/>
      <c r="C286" s="40"/>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ht="13.5" customHeight="1">
      <c r="A287" s="40"/>
      <c r="B287" s="40"/>
      <c r="C287" s="40"/>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ht="13.5" customHeight="1">
      <c r="A288" s="40"/>
      <c r="B288" s="40"/>
      <c r="C288" s="40"/>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ht="13.5" customHeight="1">
      <c r="A289" s="40"/>
      <c r="B289" s="40"/>
      <c r="C289" s="40"/>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ht="13.5" customHeight="1">
      <c r="A290" s="40"/>
      <c r="B290" s="40"/>
      <c r="C290" s="40"/>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ht="13.5" customHeight="1">
      <c r="A291" s="40"/>
      <c r="B291" s="40"/>
      <c r="C291" s="40"/>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ht="13.5" customHeight="1">
      <c r="A292" s="40"/>
      <c r="B292" s="40"/>
      <c r="C292" s="40"/>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ht="13.5" customHeight="1">
      <c r="A293" s="40"/>
      <c r="B293" s="40"/>
      <c r="C293" s="40"/>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ht="13.5" customHeight="1">
      <c r="A294" s="40"/>
      <c r="B294" s="40"/>
      <c r="C294" s="40"/>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ht="13.5" customHeight="1">
      <c r="A295" s="40"/>
      <c r="B295" s="40"/>
      <c r="C295" s="40"/>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ht="13.5" customHeight="1">
      <c r="A296" s="40"/>
      <c r="B296" s="40"/>
      <c r="C296" s="40"/>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ht="13.5" customHeight="1">
      <c r="A297" s="40"/>
      <c r="B297" s="40"/>
      <c r="C297" s="40"/>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ht="13.5" customHeight="1">
      <c r="A298" s="40"/>
      <c r="B298" s="40"/>
      <c r="C298" s="40"/>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ht="13.5" customHeight="1">
      <c r="A299" s="40"/>
      <c r="B299" s="40"/>
      <c r="C299" s="40"/>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ht="13.5" customHeight="1">
      <c r="A300" s="40"/>
      <c r="B300" s="40"/>
      <c r="C300" s="40"/>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ht="13.5" customHeight="1">
      <c r="A301" s="40"/>
      <c r="B301" s="40"/>
      <c r="C301" s="40"/>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ht="13.5" customHeight="1">
      <c r="A302" s="40"/>
      <c r="B302" s="40"/>
      <c r="C302" s="40"/>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31" width="11.5"/>
  </cols>
  <sheetData>
    <row r="1" ht="13.5" customHeight="1">
      <c r="A1" s="902" t="s">
        <v>445</v>
      </c>
      <c r="B1" s="902" t="s">
        <v>443</v>
      </c>
      <c r="C1" s="903">
        <f>COLUMN(Score!B3)</f>
        <v>2</v>
      </c>
      <c r="D1" s="903">
        <f>COLUMN(Score!Q3)</f>
        <v>17</v>
      </c>
      <c r="E1" s="904"/>
      <c r="F1" s="904"/>
      <c r="G1" s="905">
        <f>COLUMN(Score!C3)</f>
        <v>3</v>
      </c>
      <c r="H1" s="905">
        <f>COLUMN(Score!D3)</f>
        <v>4</v>
      </c>
      <c r="I1" s="906"/>
      <c r="J1" s="905">
        <f>COLUMN(Score!E3)</f>
        <v>5</v>
      </c>
      <c r="K1" s="905">
        <f>COLUMN(Score!F3)</f>
        <v>6</v>
      </c>
      <c r="L1" s="905">
        <f>COLUMN(Score!G3)</f>
        <v>7</v>
      </c>
      <c r="M1" s="903">
        <f>COLUMN(Score!S3)</f>
        <v>19</v>
      </c>
      <c r="N1" s="903">
        <f>COLUMN('Game Clock'!B10)</f>
        <v>2</v>
      </c>
      <c r="O1" s="904"/>
      <c r="P1" s="410"/>
      <c r="Q1" s="902" t="s">
        <v>445</v>
      </c>
      <c r="R1" s="902" t="s">
        <v>449</v>
      </c>
      <c r="S1" s="903">
        <f>COLUMN(Score!U3)</f>
        <v>21</v>
      </c>
      <c r="T1" s="903">
        <f>COLUMN(Score!AJ3)</f>
        <v>36</v>
      </c>
      <c r="U1" s="904"/>
      <c r="V1" s="904"/>
      <c r="W1" s="905">
        <f>COLUMN(Score!V3)</f>
        <v>22</v>
      </c>
      <c r="X1" s="905">
        <f>COLUMN(Score!W3)</f>
        <v>23</v>
      </c>
      <c r="Y1" s="906"/>
      <c r="Z1" s="905">
        <f>COLUMN(Score!X3)</f>
        <v>24</v>
      </c>
      <c r="AA1" s="905">
        <f>COLUMN(Score!Y3)</f>
        <v>25</v>
      </c>
      <c r="AB1" s="905">
        <f>COLUMN(Score!Z3)</f>
        <v>26</v>
      </c>
      <c r="AC1" s="903">
        <f>COLUMN(Score!AL3)</f>
        <v>38</v>
      </c>
      <c r="AD1" s="903"/>
      <c r="AE1" s="904"/>
    </row>
    <row r="2" ht="13.5" customHeight="1">
      <c r="A2" s="904" t="s">
        <v>370</v>
      </c>
      <c r="B2" s="904" t="s">
        <v>450</v>
      </c>
      <c r="C2" s="904" t="s">
        <v>284</v>
      </c>
      <c r="D2" s="904" t="s">
        <v>451</v>
      </c>
      <c r="E2" s="904" t="s">
        <v>452</v>
      </c>
      <c r="F2" s="904" t="s">
        <v>453</v>
      </c>
      <c r="G2" s="907" t="s">
        <v>454</v>
      </c>
      <c r="H2" s="907" t="s">
        <v>435</v>
      </c>
      <c r="I2" s="906" t="s">
        <v>455</v>
      </c>
      <c r="J2" s="907" t="s">
        <v>456</v>
      </c>
      <c r="K2" s="907" t="s">
        <v>457</v>
      </c>
      <c r="L2" s="907" t="s">
        <v>215</v>
      </c>
      <c r="M2" s="904" t="s">
        <v>227</v>
      </c>
      <c r="N2" s="904" t="s">
        <v>458</v>
      </c>
      <c r="O2" s="904" t="s">
        <v>459</v>
      </c>
      <c r="P2" s="410"/>
      <c r="Q2" s="904" t="s">
        <v>370</v>
      </c>
      <c r="R2" s="904" t="s">
        <v>450</v>
      </c>
      <c r="S2" s="904" t="s">
        <v>284</v>
      </c>
      <c r="T2" s="904" t="s">
        <v>451</v>
      </c>
      <c r="U2" s="904" t="s">
        <v>452</v>
      </c>
      <c r="V2" s="904" t="s">
        <v>453</v>
      </c>
      <c r="W2" s="907" t="s">
        <v>454</v>
      </c>
      <c r="X2" s="907" t="s">
        <v>435</v>
      </c>
      <c r="Y2" s="906" t="s">
        <v>455</v>
      </c>
      <c r="Z2" s="907" t="s">
        <v>456</v>
      </c>
      <c r="AA2" s="907" t="s">
        <v>457</v>
      </c>
      <c r="AB2" s="907" t="s">
        <v>215</v>
      </c>
      <c r="AC2" s="904" t="s">
        <v>227</v>
      </c>
      <c r="AD2" s="904" t="s">
        <v>458</v>
      </c>
      <c r="AE2" s="904" t="s">
        <v>459</v>
      </c>
    </row>
    <row r="3" ht="13.5" customHeight="1">
      <c r="A3" s="657">
        <v>1.0</v>
      </c>
      <c r="B3" s="410">
        <f>IF(ISNA(MATCH($A3,Score!A$4:A$41,0)),"",MATCH($A3,Score!A$4:A$41,0)+ROW(Score!A$3))</f>
        <v>4</v>
      </c>
      <c r="C3" s="876" t="str">
        <f t="shared" ref="C3:D3" si="1">IF($B3="","",INDIRECT(ADDRESS($B3,C$1,1,,"Score")))</f>
        <v>1618</v>
      </c>
      <c r="D3" s="410">
        <f t="shared" si="1"/>
        <v>0</v>
      </c>
      <c r="E3" s="657">
        <f>IF(B3="","",SUM(D3,D4))</f>
        <v>0</v>
      </c>
      <c r="F3" s="657">
        <f>IF(B3="","",E3-U3)</f>
        <v>-8</v>
      </c>
      <c r="G3" s="908" t="str">
        <f t="shared" ref="G3:H3" si="2">IF($B3="","",IF(ISBLANK(INDIRECT(ADDRESS($B3,G$1,1,,"Score"))),"",1))</f>
        <v/>
      </c>
      <c r="H3" s="908" t="str">
        <f t="shared" si="2"/>
        <v/>
      </c>
      <c r="I3" s="909" t="str">
        <f>IF(H3=1,F3,"")</f>
        <v/>
      </c>
      <c r="J3" s="908" t="str">
        <f t="shared" ref="J3:L3" si="3">IF($B3="","",IF(ISBLANK(INDIRECT(ADDRESS($B3,J$1,1,,"Score"))),"",1))</f>
        <v/>
      </c>
      <c r="K3" s="908" t="str">
        <f t="shared" si="3"/>
        <v/>
      </c>
      <c r="L3" s="908" t="str">
        <f t="shared" si="3"/>
        <v/>
      </c>
      <c r="M3" s="410">
        <f t="shared" ref="M3:M78" si="9">IF($B3="","",INDIRECT(ADDRESS($B3,M$1,1,,"Score")))</f>
        <v>1</v>
      </c>
      <c r="N3" s="657" t="str">
        <f>IF(ISNA(MATCH($A3,'Game Clock'!A$11:A$48,0)),"",INDIRECT(ADDRESS(MATCH($A3,'Game Clock'!A$11:A$48,0)+ROW('Game Clock'!A$10),N$1,1,,"Game Clock")))</f>
        <v/>
      </c>
      <c r="O3" s="657" t="str">
        <f>IF(OR(N3="",N3=0),"",60*E3/N3)</f>
        <v/>
      </c>
      <c r="P3" s="410"/>
      <c r="Q3" s="657">
        <v>1.0</v>
      </c>
      <c r="R3" s="410">
        <f>IF(ISNA(MATCH($Q3,Score!T$4:T$41,0)),"",MATCH($Q3,Score!T$4:T$41,0)++ROW(Score!T$3))</f>
        <v>4</v>
      </c>
      <c r="S3" s="876" t="str">
        <f t="shared" ref="S3:T3" si="4">IF($R3="","",INDIRECT(ADDRESS($R3,S$1,1,,"Score")))</f>
        <v>731</v>
      </c>
      <c r="T3" s="410">
        <f t="shared" si="4"/>
        <v>8</v>
      </c>
      <c r="U3" s="657">
        <f>IF(R3="","",SUM(T3,T4))</f>
        <v>8</v>
      </c>
      <c r="V3" s="657">
        <f>IF(R3="","",U3-E3)</f>
        <v>8</v>
      </c>
      <c r="W3" s="908" t="str">
        <f t="shared" ref="W3:X3" si="5">IF($R3="","",IF(ISBLANK(INDIRECT(ADDRESS($R3,W$1,1,,"Score"))),"",1))</f>
        <v/>
      </c>
      <c r="X3" s="908">
        <f t="shared" si="5"/>
        <v>1</v>
      </c>
      <c r="Y3" s="909">
        <f>IF(X3=1,V3,"")</f>
        <v>8</v>
      </c>
      <c r="Z3" s="908">
        <f t="shared" ref="Z3:AB3" si="6">IF($R3="","",IF(ISBLANK(INDIRECT(ADDRESS($R3,Z$1,1,,"Score"))),"",1))</f>
        <v>1</v>
      </c>
      <c r="AA3" s="908" t="str">
        <f t="shared" si="6"/>
        <v/>
      </c>
      <c r="AB3" s="908" t="str">
        <f t="shared" si="6"/>
        <v/>
      </c>
      <c r="AC3" s="410">
        <f t="shared" ref="AC3:AC78" si="12">IF($R3="","",INDIRECT(ADDRESS($R3,AC$1,1,,"Score")))</f>
        <v>2</v>
      </c>
      <c r="AD3" s="657" t="str">
        <f>N3</f>
        <v/>
      </c>
      <c r="AE3" s="657" t="str">
        <f>IF(OR(AD3="",AD3=0),"",60*U3/AD3)</f>
        <v/>
      </c>
    </row>
    <row r="4" ht="13.5" customHeight="1">
      <c r="A4" s="657"/>
      <c r="B4" s="410" t="str">
        <f>IF($B3="","",IF(INDIRECT(ADDRESS($B3+1,C$1-1,1,,"Score"))="SP",$B3+1,""))</f>
        <v/>
      </c>
      <c r="C4" s="876" t="str">
        <f t="shared" ref="C4:D4" si="7">IF($B4="","",INDIRECT(ADDRESS($B4,C$1,1,,"Score")))</f>
        <v/>
      </c>
      <c r="D4" s="410" t="str">
        <f t="shared" si="7"/>
        <v/>
      </c>
      <c r="E4" s="657"/>
      <c r="F4" s="657"/>
      <c r="G4" s="908"/>
      <c r="H4" s="908"/>
      <c r="I4" s="909"/>
      <c r="J4" s="908" t="str">
        <f t="shared" ref="J4:L4" si="8">IF($B4="","",IF(ISBLANK(INDIRECT(ADDRESS($B4,J$1,1,,"Score"))),"",1))</f>
        <v/>
      </c>
      <c r="K4" s="908" t="str">
        <f t="shared" si="8"/>
        <v/>
      </c>
      <c r="L4" s="908" t="str">
        <f t="shared" si="8"/>
        <v/>
      </c>
      <c r="M4" s="410" t="str">
        <f t="shared" si="9"/>
        <v/>
      </c>
      <c r="N4" s="657"/>
      <c r="O4" s="657"/>
      <c r="P4" s="410"/>
      <c r="Q4" s="657"/>
      <c r="R4" s="410" t="str">
        <f>IF($R3="","",IF(INDIRECT(ADDRESS($R3+1,S$1-1,1,,"Score"))="SP",$R3+1,""))</f>
        <v/>
      </c>
      <c r="S4" s="876" t="str">
        <f t="shared" ref="S4:T4" si="10">IF($R4="","",INDIRECT(ADDRESS($R4,S$1,1,,"Score")))</f>
        <v/>
      </c>
      <c r="T4" s="410" t="str">
        <f t="shared" si="10"/>
        <v/>
      </c>
      <c r="U4" s="657"/>
      <c r="V4" s="657"/>
      <c r="W4" s="908"/>
      <c r="X4" s="908"/>
      <c r="Y4" s="909"/>
      <c r="Z4" s="908" t="str">
        <f t="shared" ref="Z4:AB4" si="11">IF($R4="","",IF(ISBLANK(INDIRECT(ADDRESS($R4,Z$1,1,,"Score"))),"",1))</f>
        <v/>
      </c>
      <c r="AA4" s="908" t="str">
        <f t="shared" si="11"/>
        <v/>
      </c>
      <c r="AB4" s="908" t="str">
        <f t="shared" si="11"/>
        <v/>
      </c>
      <c r="AC4" s="410" t="str">
        <f t="shared" si="12"/>
        <v/>
      </c>
      <c r="AD4" s="657"/>
      <c r="AE4" s="657"/>
    </row>
    <row r="5" ht="13.5" customHeight="1">
      <c r="A5" s="910">
        <f>A3+1</f>
        <v>2</v>
      </c>
      <c r="B5" s="911">
        <f>IF(ISNA(MATCH($A5,Score!A$4:A$41,0)),"",MATCH($A5,Score!A$4:A$41,0)+ROW(Score!A$3))</f>
        <v>5</v>
      </c>
      <c r="C5" s="912" t="str">
        <f t="shared" ref="C5:D5" si="13">IF($B5="","",INDIRECT(ADDRESS($B5,C$1,1,,"Score")))</f>
        <v>187</v>
      </c>
      <c r="D5" s="911">
        <f t="shared" si="13"/>
        <v>2</v>
      </c>
      <c r="E5" s="910">
        <f>IF(B5="","",SUM(D5,D6))</f>
        <v>2</v>
      </c>
      <c r="F5" s="910">
        <f>IF(B5="","",E5-U5)</f>
        <v>2</v>
      </c>
      <c r="G5" s="913" t="str">
        <f t="shared" ref="G5:H5" si="14">IF($B5="","",IF(ISBLANK(INDIRECT(ADDRESS($B5,G$1,1,,"Score"))),"",1))</f>
        <v/>
      </c>
      <c r="H5" s="913">
        <f t="shared" si="14"/>
        <v>1</v>
      </c>
      <c r="I5" s="914">
        <f>IF(H5=1,F5,"")</f>
        <v>2</v>
      </c>
      <c r="J5" s="913">
        <f t="shared" ref="J5:L5" si="15">IF($B5="","",IF(ISBLANK(INDIRECT(ADDRESS($B5,J$1,1,,"Score"))),"",1))</f>
        <v>1</v>
      </c>
      <c r="K5" s="913" t="str">
        <f t="shared" si="15"/>
        <v/>
      </c>
      <c r="L5" s="913" t="str">
        <f t="shared" si="15"/>
        <v/>
      </c>
      <c r="M5" s="911">
        <f t="shared" si="9"/>
        <v>1</v>
      </c>
      <c r="N5" s="657" t="str">
        <f>IF(ISNA(MATCH($A5,'Game Clock'!A$11:A$48,0)),"",INDIRECT(ADDRESS(MATCH($A5,'Game Clock'!A$11:A$48,0)+ROW('Game Clock'!A$10),N$1,1,,"Game Clock")))</f>
        <v/>
      </c>
      <c r="O5" s="910" t="str">
        <f>IF(OR(N5="",N5=0),"",60*E5/N5)</f>
        <v/>
      </c>
      <c r="P5" s="410"/>
      <c r="Q5" s="910">
        <f>Q3+1</f>
        <v>2</v>
      </c>
      <c r="R5" s="911">
        <f>IF(ISNA(MATCH($Q5,Score!T$4:T$41,0)),"",MATCH($Q5,Score!T$4:T$41,0)++ROW(Score!T$3))</f>
        <v>5</v>
      </c>
      <c r="S5" s="912" t="str">
        <f t="shared" ref="S5:T5" si="16">IF($R5="","",INDIRECT(ADDRESS($R5,S$1,1,,"Score")))</f>
        <v>31</v>
      </c>
      <c r="T5" s="911">
        <f t="shared" si="16"/>
        <v>0</v>
      </c>
      <c r="U5" s="910">
        <f>IF(R5="","",SUM(T5,T6))</f>
        <v>0</v>
      </c>
      <c r="V5" s="910">
        <f>IF(R5="","",U5-E5)</f>
        <v>-2</v>
      </c>
      <c r="W5" s="913" t="str">
        <f t="shared" ref="W5:X5" si="17">IF($R5="","",IF(ISBLANK(INDIRECT(ADDRESS($R5,W$1,1,,"Score"))),"",1))</f>
        <v/>
      </c>
      <c r="X5" s="913" t="str">
        <f t="shared" si="17"/>
        <v/>
      </c>
      <c r="Y5" s="914" t="str">
        <f>IF(X5=1,V5,"")</f>
        <v/>
      </c>
      <c r="Z5" s="913" t="str">
        <f t="shared" ref="Z5:AB5" si="18">IF($R5="","",IF(ISBLANK(INDIRECT(ADDRESS($R5,Z$1,1,,"Score"))),"",1))</f>
        <v/>
      </c>
      <c r="AA5" s="913" t="str">
        <f t="shared" si="18"/>
        <v/>
      </c>
      <c r="AB5" s="913" t="str">
        <f t="shared" si="18"/>
        <v/>
      </c>
      <c r="AC5" s="911">
        <f t="shared" si="12"/>
        <v>1</v>
      </c>
      <c r="AD5" s="910" t="str">
        <f>N5</f>
        <v/>
      </c>
      <c r="AE5" s="910" t="str">
        <f>IF(OR(AD5="",AD5=0),"",60*U5/AD5)</f>
        <v/>
      </c>
    </row>
    <row r="6" ht="13.5" customHeight="1">
      <c r="A6" s="910"/>
      <c r="B6" s="911" t="str">
        <f>IF($B5="","",IF(INDIRECT(ADDRESS($B5+1,C$1-1,1,,"Score"))="SP",$B5+1,""))</f>
        <v/>
      </c>
      <c r="C6" s="912" t="str">
        <f t="shared" ref="C6:D6" si="19">IF($B6="","",INDIRECT(ADDRESS($B6,C$1,1,,"Score")))</f>
        <v/>
      </c>
      <c r="D6" s="911" t="str">
        <f t="shared" si="19"/>
        <v/>
      </c>
      <c r="E6" s="910"/>
      <c r="F6" s="910"/>
      <c r="G6" s="913"/>
      <c r="H6" s="915"/>
      <c r="I6" s="914"/>
      <c r="J6" s="913" t="str">
        <f t="shared" ref="J6:L6" si="20">IF($B6="","",IF(ISBLANK(INDIRECT(ADDRESS($B6,J$1,1,,"Score"))),"",1))</f>
        <v/>
      </c>
      <c r="K6" s="913" t="str">
        <f t="shared" si="20"/>
        <v/>
      </c>
      <c r="L6" s="913" t="str">
        <f t="shared" si="20"/>
        <v/>
      </c>
      <c r="M6" s="911" t="str">
        <f t="shared" si="9"/>
        <v/>
      </c>
      <c r="N6" s="910"/>
      <c r="O6" s="910"/>
      <c r="P6" s="410"/>
      <c r="Q6" s="910"/>
      <c r="R6" s="911" t="str">
        <f>IF($R5="","",IF(INDIRECT(ADDRESS($R5+1,S$1-1,1,,"Score"))="SP",$R5+1,""))</f>
        <v/>
      </c>
      <c r="S6" s="912" t="str">
        <f t="shared" ref="S6:T6" si="21">IF($R6="","",INDIRECT(ADDRESS($R6,S$1,1,,"Score")))</f>
        <v/>
      </c>
      <c r="T6" s="911" t="str">
        <f t="shared" si="21"/>
        <v/>
      </c>
      <c r="U6" s="910"/>
      <c r="V6" s="910"/>
      <c r="W6" s="913"/>
      <c r="X6" s="915"/>
      <c r="Y6" s="914"/>
      <c r="Z6" s="913" t="str">
        <f t="shared" ref="Z6:AB6" si="22">IF($R6="","",IF(ISBLANK(INDIRECT(ADDRESS($R6,Z$1,1,,"Score"))),"",1))</f>
        <v/>
      </c>
      <c r="AA6" s="913" t="str">
        <f t="shared" si="22"/>
        <v/>
      </c>
      <c r="AB6" s="913" t="str">
        <f t="shared" si="22"/>
        <v/>
      </c>
      <c r="AC6" s="911" t="str">
        <f t="shared" si="12"/>
        <v/>
      </c>
      <c r="AD6" s="910"/>
      <c r="AE6" s="910"/>
    </row>
    <row r="7" ht="13.5" customHeight="1">
      <c r="A7" s="657">
        <f>A5+1</f>
        <v>3</v>
      </c>
      <c r="B7" s="410">
        <f>IF(ISNA(MATCH($A7,Score!A$4:A$41,0)),"",MATCH($A7,Score!A$4:A$41,0)+ROW(Score!A$3))</f>
        <v>6</v>
      </c>
      <c r="C7" s="876" t="str">
        <f t="shared" ref="C7:D7" si="23">IF($B7="","",INDIRECT(ADDRESS($B7,C$1,1,,"Score")))</f>
        <v>14</v>
      </c>
      <c r="D7" s="410">
        <f t="shared" si="23"/>
        <v>0</v>
      </c>
      <c r="E7" s="657">
        <f>IF(B7="","",SUM(D7,D8))</f>
        <v>0</v>
      </c>
      <c r="F7" s="657">
        <f>IF(B7="","",E7-U7)</f>
        <v>-4</v>
      </c>
      <c r="G7" s="908" t="str">
        <f t="shared" ref="G7:H7" si="24">IF($B7="","",IF(ISBLANK(INDIRECT(ADDRESS($B7,G$1,1,,"Score"))),"",1))</f>
        <v/>
      </c>
      <c r="H7" s="908" t="str">
        <f t="shared" si="24"/>
        <v/>
      </c>
      <c r="I7" s="909" t="str">
        <f>IF(H7=1,F7,"")</f>
        <v/>
      </c>
      <c r="J7" s="908" t="str">
        <f t="shared" ref="J7:L7" si="25">IF($B7="","",IF(ISBLANK(INDIRECT(ADDRESS($B7,J$1,1,,"Score"))),"",1))</f>
        <v/>
      </c>
      <c r="K7" s="908" t="str">
        <f t="shared" si="25"/>
        <v/>
      </c>
      <c r="L7" s="908">
        <f t="shared" si="25"/>
        <v>1</v>
      </c>
      <c r="M7" s="410">
        <f t="shared" si="9"/>
        <v>0</v>
      </c>
      <c r="N7" s="657" t="str">
        <f>IF(ISNA(MATCH($A7,'Game Clock'!A$11:A$48,0)),"",INDIRECT(ADDRESS(MATCH($A7,'Game Clock'!A$11:A$48,0)+ROW('Game Clock'!A$10),N$1,1,,"Game Clock")))</f>
        <v/>
      </c>
      <c r="O7" s="657" t="str">
        <f>IF(OR(N7="",N7=0),"",60*E7/N7)</f>
        <v/>
      </c>
      <c r="P7" s="410"/>
      <c r="Q7" s="657">
        <f>Q5+1</f>
        <v>3</v>
      </c>
      <c r="R7" s="410">
        <f>IF(ISNA(MATCH($Q7,Score!T$4:T$41,0)),"",MATCH($Q7,Score!T$4:T$41,0)++ROW(Score!T$3))</f>
        <v>6</v>
      </c>
      <c r="S7" s="876" t="str">
        <f t="shared" ref="S7:T7" si="26">IF($R7="","",INDIRECT(ADDRESS($R7,S$1,1,,"Score")))</f>
        <v>14</v>
      </c>
      <c r="T7" s="410">
        <f t="shared" si="26"/>
        <v>4</v>
      </c>
      <c r="U7" s="657">
        <f>IF(R7="","",SUM(T7,T8))</f>
        <v>4</v>
      </c>
      <c r="V7" s="657">
        <f>IF(R7="","",U7-E7)</f>
        <v>4</v>
      </c>
      <c r="W7" s="908" t="str">
        <f t="shared" ref="W7:X7" si="27">IF($R7="","",IF(ISBLANK(INDIRECT(ADDRESS($R7,W$1,1,,"Score"))),"",1))</f>
        <v/>
      </c>
      <c r="X7" s="908">
        <f t="shared" si="27"/>
        <v>1</v>
      </c>
      <c r="Y7" s="909">
        <f>IF(X7=1,V7,"")</f>
        <v>4</v>
      </c>
      <c r="Z7" s="908">
        <f t="shared" ref="Z7:AB7" si="28">IF($R7="","",IF(ISBLANK(INDIRECT(ADDRESS($R7,Z$1,1,,"Score"))),"",1))</f>
        <v>1</v>
      </c>
      <c r="AA7" s="908" t="str">
        <f t="shared" si="28"/>
        <v/>
      </c>
      <c r="AB7" s="908" t="str">
        <f t="shared" si="28"/>
        <v/>
      </c>
      <c r="AC7" s="410">
        <f t="shared" si="12"/>
        <v>1</v>
      </c>
      <c r="AD7" s="657" t="str">
        <f>N7</f>
        <v/>
      </c>
      <c r="AE7" s="657" t="str">
        <f>IF(OR(AD7="",AD7=0),"",60*U7/AD7)</f>
        <v/>
      </c>
    </row>
    <row r="8" ht="13.5" customHeight="1">
      <c r="A8" s="657"/>
      <c r="B8" s="410">
        <f>IF($B7="","",IF(INDIRECT(ADDRESS($B7+1,C$1-1,1,,"Score"))="SP",$B7+1,""))</f>
        <v>7</v>
      </c>
      <c r="C8" s="876" t="str">
        <f t="shared" ref="C8:D8" si="29">IF($B8="","",INDIRECT(ADDRESS($B8,C$1,1,,"Score")))</f>
        <v>1128</v>
      </c>
      <c r="D8" s="410">
        <f t="shared" si="29"/>
        <v>0</v>
      </c>
      <c r="E8" s="657"/>
      <c r="F8" s="657"/>
      <c r="G8" s="908"/>
      <c r="H8" s="908"/>
      <c r="I8" s="909"/>
      <c r="J8" s="908" t="str">
        <f t="shared" ref="J8:L8" si="30">IF($B8="","",IF(ISBLANK(INDIRECT(ADDRESS($B8,J$1,1,,"Score"))),"",1))</f>
        <v/>
      </c>
      <c r="K8" s="908" t="str">
        <f t="shared" si="30"/>
        <v/>
      </c>
      <c r="L8" s="908" t="str">
        <f t="shared" si="30"/>
        <v/>
      </c>
      <c r="M8" s="410">
        <f t="shared" si="9"/>
        <v>1</v>
      </c>
      <c r="N8" s="657"/>
      <c r="O8" s="657"/>
      <c r="P8" s="410"/>
      <c r="Q8" s="657"/>
      <c r="R8" s="410" t="str">
        <f>IF($R7="","",IF(INDIRECT(ADDRESS($R7+1,S$1-1,1,,"Score"))="SP",$R7+1,""))</f>
        <v/>
      </c>
      <c r="S8" s="876" t="str">
        <f t="shared" ref="S8:T8" si="31">IF($R8="","",INDIRECT(ADDRESS($R8,S$1,1,,"Score")))</f>
        <v/>
      </c>
      <c r="T8" s="410" t="str">
        <f t="shared" si="31"/>
        <v/>
      </c>
      <c r="U8" s="657"/>
      <c r="V8" s="657"/>
      <c r="W8" s="908"/>
      <c r="X8" s="908"/>
      <c r="Y8" s="909"/>
      <c r="Z8" s="908" t="str">
        <f t="shared" ref="Z8:AB8" si="32">IF($R8="","",IF(ISBLANK(INDIRECT(ADDRESS($R8,Z$1,1,,"Score"))),"",1))</f>
        <v/>
      </c>
      <c r="AA8" s="908" t="str">
        <f t="shared" si="32"/>
        <v/>
      </c>
      <c r="AB8" s="908" t="str">
        <f t="shared" si="32"/>
        <v/>
      </c>
      <c r="AC8" s="410" t="str">
        <f t="shared" si="12"/>
        <v/>
      </c>
      <c r="AD8" s="657"/>
      <c r="AE8" s="657"/>
    </row>
    <row r="9" ht="13.5" customHeight="1">
      <c r="A9" s="910">
        <f>A7+1</f>
        <v>4</v>
      </c>
      <c r="B9" s="911">
        <f>IF(ISNA(MATCH($A9,Score!A$4:A$41,0)),"",MATCH($A9,Score!A$4:A$41,0)+ROW(Score!A$3))</f>
        <v>8</v>
      </c>
      <c r="C9" s="912" t="str">
        <f t="shared" ref="C9:D9" si="33">IF($B9="","",INDIRECT(ADDRESS($B9,C$1,1,,"Score")))</f>
        <v>651</v>
      </c>
      <c r="D9" s="911">
        <f t="shared" si="33"/>
        <v>4</v>
      </c>
      <c r="E9" s="910">
        <f>IF(B9="","",SUM(D9,D10))</f>
        <v>4</v>
      </c>
      <c r="F9" s="910">
        <f>IF(B9="","",E9-U9)</f>
        <v>4</v>
      </c>
      <c r="G9" s="913" t="str">
        <f t="shared" ref="G9:H9" si="34">IF($B9="","",IF(ISBLANK(INDIRECT(ADDRESS($B9,G$1,1,,"Score"))),"",1))</f>
        <v/>
      </c>
      <c r="H9" s="913">
        <f t="shared" si="34"/>
        <v>1</v>
      </c>
      <c r="I9" s="914">
        <f>IF(H9=1,F9,"")</f>
        <v>4</v>
      </c>
      <c r="J9" s="913">
        <f t="shared" ref="J9:L9" si="35">IF($B9="","",IF(ISBLANK(INDIRECT(ADDRESS($B9,J$1,1,,"Score"))),"",1))</f>
        <v>1</v>
      </c>
      <c r="K9" s="913" t="str">
        <f t="shared" si="35"/>
        <v/>
      </c>
      <c r="L9" s="913" t="str">
        <f t="shared" si="35"/>
        <v/>
      </c>
      <c r="M9" s="911">
        <f t="shared" si="9"/>
        <v>1</v>
      </c>
      <c r="N9" s="657" t="str">
        <f>IF(ISNA(MATCH($A9,'Game Clock'!A$11:A$48,0)),"",INDIRECT(ADDRESS(MATCH($A9,'Game Clock'!A$11:A$48,0)+ROW('Game Clock'!A$10),N$1,1,,"Game Clock")))</f>
        <v/>
      </c>
      <c r="O9" s="910" t="str">
        <f>IF(OR(N9="",N9=0),"",60*E9/N9)</f>
        <v/>
      </c>
      <c r="P9" s="410"/>
      <c r="Q9" s="910">
        <f>Q7+1</f>
        <v>4</v>
      </c>
      <c r="R9" s="911">
        <f>IF(ISNA(MATCH($Q9,Score!T$4:T$41,0)),"",MATCH($Q9,Score!T$4:T$41,0)++ROW(Score!T$3))</f>
        <v>8</v>
      </c>
      <c r="S9" s="912" t="str">
        <f t="shared" ref="S9:T9" si="36">IF($R9="","",INDIRECT(ADDRESS($R9,S$1,1,,"Score")))</f>
        <v>802</v>
      </c>
      <c r="T9" s="911">
        <f t="shared" si="36"/>
        <v>0</v>
      </c>
      <c r="U9" s="910">
        <f>IF(R9="","",SUM(T9,T10))</f>
        <v>0</v>
      </c>
      <c r="V9" s="910">
        <f>IF(R9="","",U9-E9)</f>
        <v>-4</v>
      </c>
      <c r="W9" s="913" t="str">
        <f t="shared" ref="W9:X9" si="37">IF($R9="","",IF(ISBLANK(INDIRECT(ADDRESS($R9,W$1,1,,"Score"))),"",1))</f>
        <v/>
      </c>
      <c r="X9" s="913" t="str">
        <f t="shared" si="37"/>
        <v/>
      </c>
      <c r="Y9" s="914" t="str">
        <f>IF(X9=1,V9,"")</f>
        <v/>
      </c>
      <c r="Z9" s="913" t="str">
        <f t="shared" ref="Z9:AB9" si="38">IF($R9="","",IF(ISBLANK(INDIRECT(ADDRESS($R9,Z$1,1,,"Score"))),"",1))</f>
        <v/>
      </c>
      <c r="AA9" s="913" t="str">
        <f t="shared" si="38"/>
        <v/>
      </c>
      <c r="AB9" s="913">
        <f t="shared" si="38"/>
        <v>1</v>
      </c>
      <c r="AC9" s="911">
        <f t="shared" si="12"/>
        <v>0</v>
      </c>
      <c r="AD9" s="910" t="str">
        <f>N9</f>
        <v/>
      </c>
      <c r="AE9" s="910" t="str">
        <f>IF(OR(AD9="",AD9=0),"",60*U9/AD9)</f>
        <v/>
      </c>
    </row>
    <row r="10" ht="13.5" customHeight="1">
      <c r="A10" s="910"/>
      <c r="B10" s="911" t="str">
        <f>IF($B9="","",IF(INDIRECT(ADDRESS($B9+1,C$1-1,1,,"Score"))="SP",$B9+1,""))</f>
        <v/>
      </c>
      <c r="C10" s="912" t="str">
        <f t="shared" ref="C10:D10" si="39">IF($B10="","",INDIRECT(ADDRESS($B10,C$1,1,,"Score")))</f>
        <v/>
      </c>
      <c r="D10" s="911" t="str">
        <f t="shared" si="39"/>
        <v/>
      </c>
      <c r="E10" s="910"/>
      <c r="F10" s="910"/>
      <c r="G10" s="913"/>
      <c r="H10" s="915"/>
      <c r="I10" s="914"/>
      <c r="J10" s="913" t="str">
        <f t="shared" ref="J10:L10" si="40">IF($B10="","",IF(ISBLANK(INDIRECT(ADDRESS($B10,J$1,1,,"Score"))),"",1))</f>
        <v/>
      </c>
      <c r="K10" s="913" t="str">
        <f t="shared" si="40"/>
        <v/>
      </c>
      <c r="L10" s="913" t="str">
        <f t="shared" si="40"/>
        <v/>
      </c>
      <c r="M10" s="911" t="str">
        <f t="shared" si="9"/>
        <v/>
      </c>
      <c r="N10" s="910"/>
      <c r="O10" s="910"/>
      <c r="P10" s="410"/>
      <c r="Q10" s="910"/>
      <c r="R10" s="911">
        <f>IF($R9="","",IF(INDIRECT(ADDRESS($R9+1,S$1-1,1,,"Score"))="SP",$R9+1,""))</f>
        <v>9</v>
      </c>
      <c r="S10" s="912" t="str">
        <f t="shared" ref="S10:T10" si="41">IF($R10="","",INDIRECT(ADDRESS($R10,S$1,1,,"Score")))</f>
        <v>420</v>
      </c>
      <c r="T10" s="911">
        <f t="shared" si="41"/>
        <v>0</v>
      </c>
      <c r="U10" s="910"/>
      <c r="V10" s="910"/>
      <c r="W10" s="913"/>
      <c r="X10" s="915"/>
      <c r="Y10" s="914"/>
      <c r="Z10" s="913" t="str">
        <f t="shared" ref="Z10:AB10" si="42">IF($R10="","",IF(ISBLANK(INDIRECT(ADDRESS($R10,Z$1,1,,"Score"))),"",1))</f>
        <v/>
      </c>
      <c r="AA10" s="913" t="str">
        <f t="shared" si="42"/>
        <v/>
      </c>
      <c r="AB10" s="913" t="str">
        <f t="shared" si="42"/>
        <v/>
      </c>
      <c r="AC10" s="911">
        <f t="shared" si="12"/>
        <v>1</v>
      </c>
      <c r="AD10" s="910"/>
      <c r="AE10" s="910"/>
    </row>
    <row r="11" ht="13.5" customHeight="1">
      <c r="A11" s="657">
        <f>A9+1</f>
        <v>5</v>
      </c>
      <c r="B11" s="410">
        <f>IF(ISNA(MATCH($A11,Score!A$4:A$41,0)),"",MATCH($A11,Score!A$4:A$41,0)+ROW(Score!A$3))</f>
        <v>10</v>
      </c>
      <c r="C11" s="876" t="str">
        <f t="shared" ref="C11:D11" si="43">IF($B11="","",INDIRECT(ADDRESS($B11,C$1,1,,"Score")))</f>
        <v>18</v>
      </c>
      <c r="D11" s="410">
        <f t="shared" si="43"/>
        <v>5</v>
      </c>
      <c r="E11" s="657">
        <f>IF(B11="","",SUM(D11,D12))</f>
        <v>5</v>
      </c>
      <c r="F11" s="657">
        <f>IF(B11="","",E11-U11)</f>
        <v>5</v>
      </c>
      <c r="G11" s="908" t="str">
        <f t="shared" ref="G11:H11" si="44">IF($B11="","",IF(ISBLANK(INDIRECT(ADDRESS($B11,G$1,1,,"Score"))),"",1))</f>
        <v/>
      </c>
      <c r="H11" s="908">
        <f t="shared" si="44"/>
        <v>1</v>
      </c>
      <c r="I11" s="909">
        <f>IF(H11=1,F11,"")</f>
        <v>5</v>
      </c>
      <c r="J11" s="908">
        <f t="shared" ref="J11:L11" si="45">IF($B11="","",IF(ISBLANK(INDIRECT(ADDRESS($B11,J$1,1,,"Score"))),"",1))</f>
        <v>1</v>
      </c>
      <c r="K11" s="908" t="str">
        <f t="shared" si="45"/>
        <v/>
      </c>
      <c r="L11" s="908" t="str">
        <f t="shared" si="45"/>
        <v/>
      </c>
      <c r="M11" s="410">
        <f t="shared" si="9"/>
        <v>2</v>
      </c>
      <c r="N11" s="657" t="str">
        <f>IF(ISNA(MATCH($A11,'Game Clock'!A$11:A$48,0)),"",INDIRECT(ADDRESS(MATCH($A11,'Game Clock'!A$11:A$48,0)+ROW('Game Clock'!A$10),N$1,1,,"Game Clock")))</f>
        <v/>
      </c>
      <c r="O11" s="657" t="str">
        <f>IF(OR(N11="",N11=0),"",60*E11/N11)</f>
        <v/>
      </c>
      <c r="P11" s="410"/>
      <c r="Q11" s="657">
        <f>Q9+1</f>
        <v>5</v>
      </c>
      <c r="R11" s="410">
        <f>IF(ISNA(MATCH($Q11,Score!T$4:T$41,0)),"",MATCH($Q11,Score!T$4:T$41,0)++ROW(Score!T$3))</f>
        <v>10</v>
      </c>
      <c r="S11" s="876" t="str">
        <f t="shared" ref="S11:T11" si="46">IF($R11="","",INDIRECT(ADDRESS($R11,S$1,1,,"Score")))</f>
        <v>731</v>
      </c>
      <c r="T11" s="410">
        <f t="shared" si="46"/>
        <v>0</v>
      </c>
      <c r="U11" s="657">
        <f>IF(R11="","",SUM(T11,T12))</f>
        <v>0</v>
      </c>
      <c r="V11" s="657">
        <f>IF(R11="","",U11-E11)</f>
        <v>-5</v>
      </c>
      <c r="W11" s="908" t="str">
        <f t="shared" ref="W11:X11" si="47">IF($R11="","",IF(ISBLANK(INDIRECT(ADDRESS($R11,W$1,1,,"Score"))),"",1))</f>
        <v/>
      </c>
      <c r="X11" s="908" t="str">
        <f t="shared" si="47"/>
        <v/>
      </c>
      <c r="Y11" s="909" t="str">
        <f>IF(X11=1,V11,"")</f>
        <v/>
      </c>
      <c r="Z11" s="908" t="str">
        <f t="shared" ref="Z11:AB11" si="48">IF($R11="","",IF(ISBLANK(INDIRECT(ADDRESS($R11,Z$1,1,,"Score"))),"",1))</f>
        <v/>
      </c>
      <c r="AA11" s="908" t="str">
        <f t="shared" si="48"/>
        <v/>
      </c>
      <c r="AB11" s="908" t="str">
        <f t="shared" si="48"/>
        <v/>
      </c>
      <c r="AC11" s="410">
        <f t="shared" si="12"/>
        <v>1</v>
      </c>
      <c r="AD11" s="657" t="str">
        <f>N11</f>
        <v/>
      </c>
      <c r="AE11" s="657" t="str">
        <f>IF(OR(AD11="",AD11=0),"",60*U11/AD11)</f>
        <v/>
      </c>
    </row>
    <row r="12" ht="13.5" customHeight="1">
      <c r="A12" s="657"/>
      <c r="B12" s="410" t="str">
        <f>IF($B11="","",IF(INDIRECT(ADDRESS($B11+1,C$1-1,1,,"Score"))="SP",$B11+1,""))</f>
        <v/>
      </c>
      <c r="C12" s="876" t="str">
        <f t="shared" ref="C12:D12" si="49">IF($B12="","",INDIRECT(ADDRESS($B12,C$1,1,,"Score")))</f>
        <v/>
      </c>
      <c r="D12" s="410" t="str">
        <f t="shared" si="49"/>
        <v/>
      </c>
      <c r="E12" s="657"/>
      <c r="F12" s="657"/>
      <c r="G12" s="908"/>
      <c r="H12" s="908"/>
      <c r="I12" s="909"/>
      <c r="J12" s="908" t="str">
        <f t="shared" ref="J12:L12" si="50">IF($B12="","",IF(ISBLANK(INDIRECT(ADDRESS($B12,J$1,1,,"Score"))),"",1))</f>
        <v/>
      </c>
      <c r="K12" s="908" t="str">
        <f t="shared" si="50"/>
        <v/>
      </c>
      <c r="L12" s="908" t="str">
        <f t="shared" si="50"/>
        <v/>
      </c>
      <c r="M12" s="410" t="str">
        <f t="shared" si="9"/>
        <v/>
      </c>
      <c r="N12" s="657"/>
      <c r="O12" s="657"/>
      <c r="P12" s="410"/>
      <c r="Q12" s="657"/>
      <c r="R12" s="410" t="str">
        <f>IF($R11="","",IF(INDIRECT(ADDRESS($R11+1,S$1-1,1,,"Score"))="SP",$R11+1,""))</f>
        <v/>
      </c>
      <c r="S12" s="876" t="str">
        <f t="shared" ref="S12:T12" si="51">IF($R12="","",INDIRECT(ADDRESS($R12,S$1,1,,"Score")))</f>
        <v/>
      </c>
      <c r="T12" s="410" t="str">
        <f t="shared" si="51"/>
        <v/>
      </c>
      <c r="U12" s="657"/>
      <c r="V12" s="657"/>
      <c r="W12" s="908"/>
      <c r="X12" s="908"/>
      <c r="Y12" s="909"/>
      <c r="Z12" s="908" t="str">
        <f t="shared" ref="Z12:AB12" si="52">IF($R12="","",IF(ISBLANK(INDIRECT(ADDRESS($R12,Z$1,1,,"Score"))),"",1))</f>
        <v/>
      </c>
      <c r="AA12" s="908" t="str">
        <f t="shared" si="52"/>
        <v/>
      </c>
      <c r="AB12" s="908" t="str">
        <f t="shared" si="52"/>
        <v/>
      </c>
      <c r="AC12" s="410" t="str">
        <f t="shared" si="12"/>
        <v/>
      </c>
      <c r="AD12" s="657"/>
      <c r="AE12" s="657"/>
    </row>
    <row r="13" ht="13.5" customHeight="1">
      <c r="A13" s="910">
        <f>A11+1</f>
        <v>6</v>
      </c>
      <c r="B13" s="911">
        <f>IF(ISNA(MATCH($A13,Score!A$4:A$41,0)),"",MATCH($A13,Score!A$4:A$41,0)+ROW(Score!A$3))</f>
        <v>11</v>
      </c>
      <c r="C13" s="912" t="str">
        <f t="shared" ref="C13:D13" si="53">IF($B13="","",INDIRECT(ADDRESS($B13,C$1,1,,"Score")))</f>
        <v>1618</v>
      </c>
      <c r="D13" s="911">
        <f t="shared" si="53"/>
        <v>2</v>
      </c>
      <c r="E13" s="910">
        <f>IF(B13="","",SUM(D13,D14))</f>
        <v>2</v>
      </c>
      <c r="F13" s="910">
        <f>IF(B13="","",E13-U13)</f>
        <v>-2</v>
      </c>
      <c r="G13" s="913" t="str">
        <f t="shared" ref="G13:H13" si="54">IF($B13="","",IF(ISBLANK(INDIRECT(ADDRESS($B13,G$1,1,,"Score"))),"",1))</f>
        <v/>
      </c>
      <c r="H13" s="913" t="str">
        <f t="shared" si="54"/>
        <v/>
      </c>
      <c r="I13" s="914" t="str">
        <f>IF(H13=1,F13,"")</f>
        <v/>
      </c>
      <c r="J13" s="913" t="str">
        <f t="shared" ref="J13:L13" si="55">IF($B13="","",IF(ISBLANK(INDIRECT(ADDRESS($B13,J$1,1,,"Score"))),"",1))</f>
        <v/>
      </c>
      <c r="K13" s="913" t="str">
        <f t="shared" si="55"/>
        <v/>
      </c>
      <c r="L13" s="913" t="str">
        <f t="shared" si="55"/>
        <v/>
      </c>
      <c r="M13" s="911">
        <f t="shared" si="9"/>
        <v>1</v>
      </c>
      <c r="N13" s="657" t="str">
        <f>IF(ISNA(MATCH($A13,'Game Clock'!A$11:A$48,0)),"",INDIRECT(ADDRESS(MATCH($A13,'Game Clock'!A$11:A$48,0)+ROW('Game Clock'!A$10),N$1,1,,"Game Clock")))</f>
        <v/>
      </c>
      <c r="O13" s="910" t="str">
        <f>IF(OR(N13="",N13=0),"",60*E13/N13)</f>
        <v/>
      </c>
      <c r="P13" s="410"/>
      <c r="Q13" s="910">
        <f>Q11+1</f>
        <v>6</v>
      </c>
      <c r="R13" s="911">
        <f>IF(ISNA(MATCH($Q13,Score!T$4:T$41,0)),"",MATCH($Q13,Score!T$4:T$41,0)++ROW(Score!T$3))</f>
        <v>11</v>
      </c>
      <c r="S13" s="912" t="str">
        <f t="shared" ref="S13:T13" si="56">IF($R13="","",INDIRECT(ADDRESS($R13,S$1,1,,"Score")))</f>
        <v>31</v>
      </c>
      <c r="T13" s="911">
        <f t="shared" si="56"/>
        <v>4</v>
      </c>
      <c r="U13" s="910">
        <f>IF(R13="","",SUM(T13,T14))</f>
        <v>4</v>
      </c>
      <c r="V13" s="910">
        <f>IF(R13="","",U13-E13)</f>
        <v>2</v>
      </c>
      <c r="W13" s="913" t="str">
        <f t="shared" ref="W13:X13" si="57">IF($R13="","",IF(ISBLANK(INDIRECT(ADDRESS($R13,W$1,1,,"Score"))),"",1))</f>
        <v/>
      </c>
      <c r="X13" s="913">
        <f t="shared" si="57"/>
        <v>1</v>
      </c>
      <c r="Y13" s="914">
        <f>IF(X13=1,V13,"")</f>
        <v>2</v>
      </c>
      <c r="Z13" s="913">
        <f t="shared" ref="Z13:AB13" si="58">IF($R13="","",IF(ISBLANK(INDIRECT(ADDRESS($R13,Z$1,1,,"Score"))),"",1))</f>
        <v>1</v>
      </c>
      <c r="AA13" s="913" t="str">
        <f t="shared" si="58"/>
        <v/>
      </c>
      <c r="AB13" s="913" t="str">
        <f t="shared" si="58"/>
        <v/>
      </c>
      <c r="AC13" s="911">
        <f t="shared" si="12"/>
        <v>1</v>
      </c>
      <c r="AD13" s="910" t="str">
        <f>N13</f>
        <v/>
      </c>
      <c r="AE13" s="910" t="str">
        <f>IF(OR(AD13="",AD13=0),"",60*U13/AD13)</f>
        <v/>
      </c>
    </row>
    <row r="14" ht="13.5" customHeight="1">
      <c r="A14" s="910"/>
      <c r="B14" s="911" t="str">
        <f>IF($B13="","",IF(INDIRECT(ADDRESS($B13+1,C$1-1,1,,"Score"))="SP",$B13+1,""))</f>
        <v/>
      </c>
      <c r="C14" s="912" t="str">
        <f t="shared" ref="C14:D14" si="59">IF($B14="","",INDIRECT(ADDRESS($B14,C$1,1,,"Score")))</f>
        <v/>
      </c>
      <c r="D14" s="911" t="str">
        <f t="shared" si="59"/>
        <v/>
      </c>
      <c r="E14" s="910"/>
      <c r="F14" s="910"/>
      <c r="G14" s="913"/>
      <c r="H14" s="915"/>
      <c r="I14" s="914"/>
      <c r="J14" s="913" t="str">
        <f t="shared" ref="J14:L14" si="60">IF($B14="","",IF(ISBLANK(INDIRECT(ADDRESS($B14,J$1,1,,"Score"))),"",1))</f>
        <v/>
      </c>
      <c r="K14" s="913" t="str">
        <f t="shared" si="60"/>
        <v/>
      </c>
      <c r="L14" s="913" t="str">
        <f t="shared" si="60"/>
        <v/>
      </c>
      <c r="M14" s="911" t="str">
        <f t="shared" si="9"/>
        <v/>
      </c>
      <c r="N14" s="910"/>
      <c r="O14" s="910"/>
      <c r="P14" s="410"/>
      <c r="Q14" s="910"/>
      <c r="R14" s="911" t="str">
        <f>IF($R13="","",IF(INDIRECT(ADDRESS($R13+1,S$1-1,1,,"Score"))="SP",$R13+1,""))</f>
        <v/>
      </c>
      <c r="S14" s="912" t="str">
        <f t="shared" ref="S14:T14" si="61">IF($R14="","",INDIRECT(ADDRESS($R14,S$1,1,,"Score")))</f>
        <v/>
      </c>
      <c r="T14" s="911" t="str">
        <f t="shared" si="61"/>
        <v/>
      </c>
      <c r="U14" s="910"/>
      <c r="V14" s="910"/>
      <c r="W14" s="913"/>
      <c r="X14" s="915"/>
      <c r="Y14" s="914"/>
      <c r="Z14" s="913" t="str">
        <f t="shared" ref="Z14:AB14" si="62">IF($R14="","",IF(ISBLANK(INDIRECT(ADDRESS($R14,Z$1,1,,"Score"))),"",1))</f>
        <v/>
      </c>
      <c r="AA14" s="913" t="str">
        <f t="shared" si="62"/>
        <v/>
      </c>
      <c r="AB14" s="913" t="str">
        <f t="shared" si="62"/>
        <v/>
      </c>
      <c r="AC14" s="911" t="str">
        <f t="shared" si="12"/>
        <v/>
      </c>
      <c r="AD14" s="910"/>
      <c r="AE14" s="910"/>
    </row>
    <row r="15" ht="13.5" customHeight="1">
      <c r="A15" s="657">
        <f>A13+1</f>
        <v>7</v>
      </c>
      <c r="B15" s="410">
        <f>IF(ISNA(MATCH($A15,Score!A$4:A$41,0)),"",MATCH($A15,Score!A$4:A$41,0)+ROW(Score!A$3))</f>
        <v>12</v>
      </c>
      <c r="C15" s="876" t="str">
        <f t="shared" ref="C15:D15" si="63">IF($B15="","",INDIRECT(ADDRESS($B15,C$1,1,,"Score")))</f>
        <v>187</v>
      </c>
      <c r="D15" s="410">
        <f t="shared" si="63"/>
        <v>0</v>
      </c>
      <c r="E15" s="657">
        <f>IF(B15="","",SUM(D15,D16))</f>
        <v>0</v>
      </c>
      <c r="F15" s="657">
        <f>IF(B15="","",E15-U15)</f>
        <v>-1</v>
      </c>
      <c r="G15" s="908" t="str">
        <f t="shared" ref="G15:H15" si="64">IF($B15="","",IF(ISBLANK(INDIRECT(ADDRESS($B15,G$1,1,,"Score"))),"",1))</f>
        <v/>
      </c>
      <c r="H15" s="908" t="str">
        <f t="shared" si="64"/>
        <v/>
      </c>
      <c r="I15" s="909" t="str">
        <f>IF(H15=1,F15,"")</f>
        <v/>
      </c>
      <c r="J15" s="908" t="str">
        <f t="shared" ref="J15:L15" si="65">IF($B15="","",IF(ISBLANK(INDIRECT(ADDRESS($B15,J$1,1,,"Score"))),"",1))</f>
        <v/>
      </c>
      <c r="K15" s="908" t="str">
        <f t="shared" si="65"/>
        <v/>
      </c>
      <c r="L15" s="908" t="str">
        <f t="shared" si="65"/>
        <v/>
      </c>
      <c r="M15" s="410">
        <f t="shared" si="9"/>
        <v>1</v>
      </c>
      <c r="N15" s="657" t="str">
        <f>IF(ISNA(MATCH($A15,'Game Clock'!A$11:A$48,0)),"",INDIRECT(ADDRESS(MATCH($A15,'Game Clock'!A$11:A$48,0)+ROW('Game Clock'!A$10),N$1,1,,"Game Clock")))</f>
        <v/>
      </c>
      <c r="O15" s="657" t="str">
        <f>IF(OR(N15="",N15=0),"",60*E15/N15)</f>
        <v/>
      </c>
      <c r="P15" s="410"/>
      <c r="Q15" s="657">
        <f>Q13+1</f>
        <v>7</v>
      </c>
      <c r="R15" s="410">
        <f>IF(ISNA(MATCH($Q15,Score!T$4:T$41,0)),"",MATCH($Q15,Score!T$4:T$41,0)++ROW(Score!T$3))</f>
        <v>12</v>
      </c>
      <c r="S15" s="876" t="str">
        <f t="shared" ref="S15:T15" si="66">IF($R15="","",INDIRECT(ADDRESS($R15,S$1,1,,"Score")))</f>
        <v>14</v>
      </c>
      <c r="T15" s="410">
        <f t="shared" si="66"/>
        <v>1</v>
      </c>
      <c r="U15" s="657">
        <f>IF(R15="","",SUM(T15,T16))</f>
        <v>1</v>
      </c>
      <c r="V15" s="657">
        <f>IF(R15="","",U15-E15)</f>
        <v>1</v>
      </c>
      <c r="W15" s="908" t="str">
        <f t="shared" ref="W15:X15" si="67">IF($R15="","",IF(ISBLANK(INDIRECT(ADDRESS($R15,W$1,1,,"Score"))),"",1))</f>
        <v/>
      </c>
      <c r="X15" s="908">
        <f t="shared" si="67"/>
        <v>1</v>
      </c>
      <c r="Y15" s="909">
        <f>IF(X15=1,V15,"")</f>
        <v>1</v>
      </c>
      <c r="Z15" s="908">
        <f t="shared" ref="Z15:AB15" si="68">IF($R15="","",IF(ISBLANK(INDIRECT(ADDRESS($R15,Z$1,1,,"Score"))),"",1))</f>
        <v>1</v>
      </c>
      <c r="AA15" s="908" t="str">
        <f t="shared" si="68"/>
        <v/>
      </c>
      <c r="AB15" s="908" t="str">
        <f t="shared" si="68"/>
        <v/>
      </c>
      <c r="AC15" s="410">
        <f t="shared" si="12"/>
        <v>1</v>
      </c>
      <c r="AD15" s="657" t="str">
        <f>N15</f>
        <v/>
      </c>
      <c r="AE15" s="657" t="str">
        <f>IF(OR(AD15="",AD15=0),"",60*U15/AD15)</f>
        <v/>
      </c>
    </row>
    <row r="16" ht="13.5" customHeight="1">
      <c r="A16" s="657"/>
      <c r="B16" s="410" t="str">
        <f>IF($B15="","",IF(INDIRECT(ADDRESS($B15+1,C$1-1,1,,"Score"))="SP",$B15+1,""))</f>
        <v/>
      </c>
      <c r="C16" s="876" t="str">
        <f t="shared" ref="C16:D16" si="69">IF($B16="","",INDIRECT(ADDRESS($B16,C$1,1,,"Score")))</f>
        <v/>
      </c>
      <c r="D16" s="410" t="str">
        <f t="shared" si="69"/>
        <v/>
      </c>
      <c r="E16" s="657"/>
      <c r="F16" s="657"/>
      <c r="G16" s="908"/>
      <c r="H16" s="908"/>
      <c r="I16" s="909"/>
      <c r="J16" s="908" t="str">
        <f t="shared" ref="J16:L16" si="70">IF($B16="","",IF(ISBLANK(INDIRECT(ADDRESS($B16,J$1,1,,"Score"))),"",1))</f>
        <v/>
      </c>
      <c r="K16" s="908" t="str">
        <f t="shared" si="70"/>
        <v/>
      </c>
      <c r="L16" s="908" t="str">
        <f t="shared" si="70"/>
        <v/>
      </c>
      <c r="M16" s="410" t="str">
        <f t="shared" si="9"/>
        <v/>
      </c>
      <c r="N16" s="657"/>
      <c r="O16" s="657"/>
      <c r="P16" s="410"/>
      <c r="Q16" s="657"/>
      <c r="R16" s="410" t="str">
        <f>IF($R15="","",IF(INDIRECT(ADDRESS($R15+1,S$1-1,1,,"Score"))="SP",$R15+1,""))</f>
        <v/>
      </c>
      <c r="S16" s="876" t="str">
        <f t="shared" ref="S16:T16" si="71">IF($R16="","",INDIRECT(ADDRESS($R16,S$1,1,,"Score")))</f>
        <v/>
      </c>
      <c r="T16" s="410" t="str">
        <f t="shared" si="71"/>
        <v/>
      </c>
      <c r="U16" s="657"/>
      <c r="V16" s="657"/>
      <c r="W16" s="908"/>
      <c r="X16" s="908"/>
      <c r="Y16" s="909"/>
      <c r="Z16" s="908" t="str">
        <f t="shared" ref="Z16:AB16" si="72">IF($R16="","",IF(ISBLANK(INDIRECT(ADDRESS($R16,Z$1,1,,"Score"))),"",1))</f>
        <v/>
      </c>
      <c r="AA16" s="908" t="str">
        <f t="shared" si="72"/>
        <v/>
      </c>
      <c r="AB16" s="908" t="str">
        <f t="shared" si="72"/>
        <v/>
      </c>
      <c r="AC16" s="410" t="str">
        <f t="shared" si="12"/>
        <v/>
      </c>
      <c r="AD16" s="657"/>
      <c r="AE16" s="657"/>
    </row>
    <row r="17" ht="13.5" customHeight="1">
      <c r="A17" s="910">
        <f>A15+1</f>
        <v>8</v>
      </c>
      <c r="B17" s="911">
        <f>IF(ISNA(MATCH($A17,Score!A$4:A$41,0)),"",MATCH($A17,Score!A$4:A$41,0)+ROW(Score!A$3))</f>
        <v>13</v>
      </c>
      <c r="C17" s="912" t="str">
        <f t="shared" ref="C17:D17" si="73">IF($B17="","",INDIRECT(ADDRESS($B17,C$1,1,,"Score")))</f>
        <v>14</v>
      </c>
      <c r="D17" s="911">
        <f t="shared" si="73"/>
        <v>8</v>
      </c>
      <c r="E17" s="910">
        <f>IF(B17="","",SUM(D17,D18))</f>
        <v>8</v>
      </c>
      <c r="F17" s="910">
        <f>IF(B17="","",E17-U17)</f>
        <v>8</v>
      </c>
      <c r="G17" s="913" t="str">
        <f t="shared" ref="G17:H17" si="74">IF($B17="","",IF(ISBLANK(INDIRECT(ADDRESS($B17,G$1,1,,"Score"))),"",1))</f>
        <v/>
      </c>
      <c r="H17" s="913">
        <f t="shared" si="74"/>
        <v>1</v>
      </c>
      <c r="I17" s="914">
        <f>IF(H17=1,F17,"")</f>
        <v>8</v>
      </c>
      <c r="J17" s="913">
        <f t="shared" ref="J17:L17" si="75">IF($B17="","",IF(ISBLANK(INDIRECT(ADDRESS($B17,J$1,1,,"Score"))),"",1))</f>
        <v>1</v>
      </c>
      <c r="K17" s="913" t="str">
        <f t="shared" si="75"/>
        <v/>
      </c>
      <c r="L17" s="913" t="str">
        <f t="shared" si="75"/>
        <v/>
      </c>
      <c r="M17" s="911">
        <f t="shared" si="9"/>
        <v>2</v>
      </c>
      <c r="N17" s="657" t="str">
        <f>IF(ISNA(MATCH($A17,'Game Clock'!A$11:A$48,0)),"",INDIRECT(ADDRESS(MATCH($A17,'Game Clock'!A$11:A$48,0)+ROW('Game Clock'!A$10),N$1,1,,"Game Clock")))</f>
        <v/>
      </c>
      <c r="O17" s="910" t="str">
        <f>IF(OR(N17="",N17=0),"",60*E17/N17)</f>
        <v/>
      </c>
      <c r="P17" s="410"/>
      <c r="Q17" s="910">
        <f>Q15+1</f>
        <v>8</v>
      </c>
      <c r="R17" s="911">
        <f>IF(ISNA(MATCH($Q17,Score!T$4:T$41,0)),"",MATCH($Q17,Score!T$4:T$41,0)++ROW(Score!T$3))</f>
        <v>13</v>
      </c>
      <c r="S17" s="912" t="str">
        <f t="shared" ref="S17:T17" si="76">IF($R17="","",INDIRECT(ADDRESS($R17,S$1,1,,"Score")))</f>
        <v>802</v>
      </c>
      <c r="T17" s="911">
        <f t="shared" si="76"/>
        <v>0</v>
      </c>
      <c r="U17" s="910">
        <f>IF(R17="","",SUM(T17,T18))</f>
        <v>0</v>
      </c>
      <c r="V17" s="910">
        <f>IF(R17="","",U17-E17)</f>
        <v>-8</v>
      </c>
      <c r="W17" s="913" t="str">
        <f t="shared" ref="W17:X17" si="77">IF($R17="","",IF(ISBLANK(INDIRECT(ADDRESS($R17,W$1,1,,"Score"))),"",1))</f>
        <v/>
      </c>
      <c r="X17" s="913" t="str">
        <f t="shared" si="77"/>
        <v/>
      </c>
      <c r="Y17" s="914" t="str">
        <f>IF(X17=1,V17,"")</f>
        <v/>
      </c>
      <c r="Z17" s="913" t="str">
        <f t="shared" ref="Z17:AB17" si="78">IF($R17="","",IF(ISBLANK(INDIRECT(ADDRESS($R17,Z$1,1,,"Score"))),"",1))</f>
        <v/>
      </c>
      <c r="AA17" s="913" t="str">
        <f t="shared" si="78"/>
        <v/>
      </c>
      <c r="AB17" s="913" t="str">
        <f t="shared" si="78"/>
        <v/>
      </c>
      <c r="AC17" s="911">
        <f t="shared" si="12"/>
        <v>0</v>
      </c>
      <c r="AD17" s="910" t="str">
        <f>N17</f>
        <v/>
      </c>
      <c r="AE17" s="910" t="str">
        <f>IF(OR(AD17="",AD17=0),"",60*U17/AD17)</f>
        <v/>
      </c>
    </row>
    <row r="18" ht="13.5" customHeight="1">
      <c r="A18" s="910"/>
      <c r="B18" s="911" t="str">
        <f>IF($B17="","",IF(INDIRECT(ADDRESS($B17+1,C$1-1,1,,"Score"))="SP",$B17+1,""))</f>
        <v/>
      </c>
      <c r="C18" s="912" t="str">
        <f t="shared" ref="C18:D18" si="79">IF($B18="","",INDIRECT(ADDRESS($B18,C$1,1,,"Score")))</f>
        <v/>
      </c>
      <c r="D18" s="911" t="str">
        <f t="shared" si="79"/>
        <v/>
      </c>
      <c r="E18" s="910"/>
      <c r="F18" s="910"/>
      <c r="G18" s="913"/>
      <c r="H18" s="915"/>
      <c r="I18" s="914"/>
      <c r="J18" s="913" t="str">
        <f t="shared" ref="J18:L18" si="80">IF($B18="","",IF(ISBLANK(INDIRECT(ADDRESS($B18,J$1,1,,"Score"))),"",1))</f>
        <v/>
      </c>
      <c r="K18" s="913" t="str">
        <f t="shared" si="80"/>
        <v/>
      </c>
      <c r="L18" s="913" t="str">
        <f t="shared" si="80"/>
        <v/>
      </c>
      <c r="M18" s="911" t="str">
        <f t="shared" si="9"/>
        <v/>
      </c>
      <c r="N18" s="910"/>
      <c r="O18" s="910"/>
      <c r="P18" s="410"/>
      <c r="Q18" s="910"/>
      <c r="R18" s="911" t="str">
        <f>IF($R17="","",IF(INDIRECT(ADDRESS($R17+1,S$1-1,1,,"Score"))="SP",$R17+1,""))</f>
        <v/>
      </c>
      <c r="S18" s="912" t="str">
        <f t="shared" ref="S18:T18" si="81">IF($R18="","",INDIRECT(ADDRESS($R18,S$1,1,,"Score")))</f>
        <v/>
      </c>
      <c r="T18" s="911" t="str">
        <f t="shared" si="81"/>
        <v/>
      </c>
      <c r="U18" s="910"/>
      <c r="V18" s="910"/>
      <c r="W18" s="913"/>
      <c r="X18" s="915"/>
      <c r="Y18" s="914"/>
      <c r="Z18" s="913" t="str">
        <f t="shared" ref="Z18:AB18" si="82">IF($R18="","",IF(ISBLANK(INDIRECT(ADDRESS($R18,Z$1,1,,"Score"))),"",1))</f>
        <v/>
      </c>
      <c r="AA18" s="913" t="str">
        <f t="shared" si="82"/>
        <v/>
      </c>
      <c r="AB18" s="913" t="str">
        <f t="shared" si="82"/>
        <v/>
      </c>
      <c r="AC18" s="911" t="str">
        <f t="shared" si="12"/>
        <v/>
      </c>
      <c r="AD18" s="910"/>
      <c r="AE18" s="910"/>
    </row>
    <row r="19" ht="13.5" customHeight="1">
      <c r="A19" s="657">
        <f>A17+1</f>
        <v>9</v>
      </c>
      <c r="B19" s="410">
        <f>IF(ISNA(MATCH($A19,Score!A$4:A$41,0)),"",MATCH($A19,Score!A$4:A$41,0)+ROW(Score!A$3))</f>
        <v>14</v>
      </c>
      <c r="C19" s="876" t="str">
        <f t="shared" ref="C19:D19" si="83">IF($B19="","",INDIRECT(ADDRESS($B19,C$1,1,,"Score")))</f>
        <v>651</v>
      </c>
      <c r="D19" s="410">
        <f t="shared" si="83"/>
        <v>0</v>
      </c>
      <c r="E19" s="657">
        <f>IF(B19="","",SUM(D19,D20))</f>
        <v>0</v>
      </c>
      <c r="F19" s="657">
        <f>IF(B19="","",E19-U19)</f>
        <v>0</v>
      </c>
      <c r="G19" s="908" t="str">
        <f t="shared" ref="G19:H19" si="84">IF($B19="","",IF(ISBLANK(INDIRECT(ADDRESS($B19,G$1,1,,"Score"))),"",1))</f>
        <v/>
      </c>
      <c r="H19" s="908">
        <f t="shared" si="84"/>
        <v>1</v>
      </c>
      <c r="I19" s="909">
        <f>IF(H19=1,F19,"")</f>
        <v>0</v>
      </c>
      <c r="J19" s="908">
        <f t="shared" ref="J19:L19" si="85">IF($B19="","",IF(ISBLANK(INDIRECT(ADDRESS($B19,J$1,1,,"Score"))),"",1))</f>
        <v>1</v>
      </c>
      <c r="K19" s="908" t="str">
        <f t="shared" si="85"/>
        <v/>
      </c>
      <c r="L19" s="908" t="str">
        <f t="shared" si="85"/>
        <v/>
      </c>
      <c r="M19" s="410">
        <f t="shared" si="9"/>
        <v>1</v>
      </c>
      <c r="N19" s="657" t="str">
        <f>IF(ISNA(MATCH($A19,'Game Clock'!A$11:A$48,0)),"",INDIRECT(ADDRESS(MATCH($A19,'Game Clock'!A$11:A$48,0)+ROW('Game Clock'!A$10),N$1,1,,"Game Clock")))</f>
        <v/>
      </c>
      <c r="O19" s="657" t="str">
        <f>IF(OR(N19="",N19=0),"",60*E19/N19)</f>
        <v/>
      </c>
      <c r="P19" s="410"/>
      <c r="Q19" s="657">
        <f>Q17+1</f>
        <v>9</v>
      </c>
      <c r="R19" s="410">
        <f>IF(ISNA(MATCH($Q19,Score!T$4:T$41,0)),"",MATCH($Q19,Score!T$4:T$41,0)++ROW(Score!T$3))</f>
        <v>14</v>
      </c>
      <c r="S19" s="876" t="str">
        <f t="shared" ref="S19:T19" si="86">IF($R19="","",INDIRECT(ADDRESS($R19,S$1,1,,"Score")))</f>
        <v>731</v>
      </c>
      <c r="T19" s="410">
        <f t="shared" si="86"/>
        <v>0</v>
      </c>
      <c r="U19" s="657">
        <f>IF(R19="","",SUM(T19,T20))</f>
        <v>0</v>
      </c>
      <c r="V19" s="657">
        <f>IF(R19="","",U19-E19)</f>
        <v>0</v>
      </c>
      <c r="W19" s="908" t="str">
        <f t="shared" ref="W19:X19" si="87">IF($R19="","",IF(ISBLANK(INDIRECT(ADDRESS($R19,W$1,1,,"Score"))),"",1))</f>
        <v/>
      </c>
      <c r="X19" s="908" t="str">
        <f t="shared" si="87"/>
        <v/>
      </c>
      <c r="Y19" s="909" t="str">
        <f>IF(X19=1,V19,"")</f>
        <v/>
      </c>
      <c r="Z19" s="908" t="str">
        <f t="shared" ref="Z19:AB19" si="88">IF($R19="","",IF(ISBLANK(INDIRECT(ADDRESS($R19,Z$1,1,,"Score"))),"",1))</f>
        <v/>
      </c>
      <c r="AA19" s="908" t="str">
        <f t="shared" si="88"/>
        <v/>
      </c>
      <c r="AB19" s="908" t="str">
        <f t="shared" si="88"/>
        <v/>
      </c>
      <c r="AC19" s="410">
        <f t="shared" si="12"/>
        <v>1</v>
      </c>
      <c r="AD19" s="657" t="str">
        <f>N19</f>
        <v/>
      </c>
      <c r="AE19" s="657" t="str">
        <f>IF(OR(AD19="",AD19=0),"",60*U19/AD19)</f>
        <v/>
      </c>
    </row>
    <row r="20" ht="13.5" customHeight="1">
      <c r="A20" s="657"/>
      <c r="B20" s="410" t="str">
        <f>IF($B19="","",IF(INDIRECT(ADDRESS($B19+1,C$1-1,1,,"Score"))="SP",$B19+1,""))</f>
        <v/>
      </c>
      <c r="C20" s="876" t="str">
        <f t="shared" ref="C20:D20" si="89">IF($B20="","",INDIRECT(ADDRESS($B20,C$1,1,,"Score")))</f>
        <v/>
      </c>
      <c r="D20" s="410" t="str">
        <f t="shared" si="89"/>
        <v/>
      </c>
      <c r="E20" s="657"/>
      <c r="F20" s="657"/>
      <c r="G20" s="908"/>
      <c r="H20" s="908"/>
      <c r="I20" s="909"/>
      <c r="J20" s="908" t="str">
        <f t="shared" ref="J20:L20" si="90">IF($B20="","",IF(ISBLANK(INDIRECT(ADDRESS($B20,J$1,1,,"Score"))),"",1))</f>
        <v/>
      </c>
      <c r="K20" s="908" t="str">
        <f t="shared" si="90"/>
        <v/>
      </c>
      <c r="L20" s="908" t="str">
        <f t="shared" si="90"/>
        <v/>
      </c>
      <c r="M20" s="410" t="str">
        <f t="shared" si="9"/>
        <v/>
      </c>
      <c r="N20" s="657"/>
      <c r="O20" s="657"/>
      <c r="P20" s="410"/>
      <c r="Q20" s="657"/>
      <c r="R20" s="410" t="str">
        <f>IF($R19="","",IF(INDIRECT(ADDRESS($R19+1,S$1-1,1,,"Score"))="SP",$R19+1,""))</f>
        <v/>
      </c>
      <c r="S20" s="876" t="str">
        <f t="shared" ref="S20:T20" si="91">IF($R20="","",INDIRECT(ADDRESS($R20,S$1,1,,"Score")))</f>
        <v/>
      </c>
      <c r="T20" s="410" t="str">
        <f t="shared" si="91"/>
        <v/>
      </c>
      <c r="U20" s="657"/>
      <c r="V20" s="657"/>
      <c r="W20" s="908"/>
      <c r="X20" s="908"/>
      <c r="Y20" s="909"/>
      <c r="Z20" s="908" t="str">
        <f t="shared" ref="Z20:AB20" si="92">IF($R20="","",IF(ISBLANK(INDIRECT(ADDRESS($R20,Z$1,1,,"Score"))),"",1))</f>
        <v/>
      </c>
      <c r="AA20" s="908" t="str">
        <f t="shared" si="92"/>
        <v/>
      </c>
      <c r="AB20" s="908" t="str">
        <f t="shared" si="92"/>
        <v/>
      </c>
      <c r="AC20" s="410" t="str">
        <f t="shared" si="12"/>
        <v/>
      </c>
      <c r="AD20" s="657"/>
      <c r="AE20" s="657"/>
    </row>
    <row r="21" ht="13.5" customHeight="1">
      <c r="A21" s="910">
        <f>A19+1</f>
        <v>10</v>
      </c>
      <c r="B21" s="911">
        <f>IF(ISNA(MATCH($A21,Score!A$4:A$41,0)),"",MATCH($A21,Score!A$4:A$41,0)+ROW(Score!A$3))</f>
        <v>15</v>
      </c>
      <c r="C21" s="912" t="str">
        <f t="shared" ref="C21:D21" si="93">IF($B21="","",INDIRECT(ADDRESS($B21,C$1,1,,"Score")))</f>
        <v>18</v>
      </c>
      <c r="D21" s="911">
        <f t="shared" si="93"/>
        <v>4</v>
      </c>
      <c r="E21" s="910">
        <f>IF(B21="","",SUM(D21,D22))</f>
        <v>4</v>
      </c>
      <c r="F21" s="910">
        <f>IF(B21="","",E21-U21)</f>
        <v>0</v>
      </c>
      <c r="G21" s="913">
        <f t="shared" ref="G21:H21" si="94">IF($B21="","",IF(ISBLANK(INDIRECT(ADDRESS($B21,G$1,1,,"Score"))),"",1))</f>
        <v>1</v>
      </c>
      <c r="H21" s="913" t="str">
        <f t="shared" si="94"/>
        <v/>
      </c>
      <c r="I21" s="914" t="str">
        <f>IF(H21=1,F21,"")</f>
        <v/>
      </c>
      <c r="J21" s="913" t="str">
        <f t="shared" ref="J21:L21" si="95">IF($B21="","",IF(ISBLANK(INDIRECT(ADDRESS($B21,J$1,1,,"Score"))),"",1))</f>
        <v/>
      </c>
      <c r="K21" s="913" t="str">
        <f t="shared" si="95"/>
        <v/>
      </c>
      <c r="L21" s="913" t="str">
        <f t="shared" si="95"/>
        <v/>
      </c>
      <c r="M21" s="911">
        <f t="shared" si="9"/>
        <v>1</v>
      </c>
      <c r="N21" s="657" t="str">
        <f>IF(ISNA(MATCH($A21,'Game Clock'!A$11:A$48,0)),"",INDIRECT(ADDRESS(MATCH($A21,'Game Clock'!A$11:A$48,0)+ROW('Game Clock'!A$10),N$1,1,,"Game Clock")))</f>
        <v/>
      </c>
      <c r="O21" s="910" t="str">
        <f>IF(OR(N21="",N21=0),"",60*E21/N21)</f>
        <v/>
      </c>
      <c r="P21" s="410"/>
      <c r="Q21" s="910">
        <f>Q19+1</f>
        <v>10</v>
      </c>
      <c r="R21" s="911">
        <f>IF(ISNA(MATCH($Q21,Score!T$4:T$41,0)),"",MATCH($Q21,Score!T$4:T$41,0)++ROW(Score!T$3))</f>
        <v>15</v>
      </c>
      <c r="S21" s="912" t="str">
        <f t="shared" ref="S21:T21" si="96">IF($R21="","",INDIRECT(ADDRESS($R21,S$1,1,,"Score")))</f>
        <v>31</v>
      </c>
      <c r="T21" s="911">
        <f t="shared" si="96"/>
        <v>4</v>
      </c>
      <c r="U21" s="910">
        <f>IF(R21="","",SUM(T21,T22))</f>
        <v>4</v>
      </c>
      <c r="V21" s="910">
        <f>IF(R21="","",U21-E21)</f>
        <v>0</v>
      </c>
      <c r="W21" s="913" t="str">
        <f t="shared" ref="W21:X21" si="97">IF($R21="","",IF(ISBLANK(INDIRECT(ADDRESS($R21,W$1,1,,"Score"))),"",1))</f>
        <v/>
      </c>
      <c r="X21" s="913">
        <f t="shared" si="97"/>
        <v>1</v>
      </c>
      <c r="Y21" s="914">
        <f>IF(X21=1,V21,"")</f>
        <v>0</v>
      </c>
      <c r="Z21" s="913" t="str">
        <f t="shared" ref="Z21:AB21" si="98">IF($R21="","",IF(ISBLANK(INDIRECT(ADDRESS($R21,Z$1,1,,"Score"))),"",1))</f>
        <v/>
      </c>
      <c r="AA21" s="913" t="str">
        <f t="shared" si="98"/>
        <v/>
      </c>
      <c r="AB21" s="913" t="str">
        <f t="shared" si="98"/>
        <v/>
      </c>
      <c r="AC21" s="911">
        <f t="shared" si="12"/>
        <v>1</v>
      </c>
      <c r="AD21" s="910" t="str">
        <f>N21</f>
        <v/>
      </c>
      <c r="AE21" s="910" t="str">
        <f>IF(OR(AD21="",AD21=0),"",60*U21/AD21)</f>
        <v/>
      </c>
    </row>
    <row r="22" ht="13.5" customHeight="1">
      <c r="A22" s="910"/>
      <c r="B22" s="911" t="str">
        <f>IF($B21="","",IF(INDIRECT(ADDRESS($B21+1,C$1-1,1,,"Score"))="SP",$B21+1,""))</f>
        <v/>
      </c>
      <c r="C22" s="912" t="str">
        <f t="shared" ref="C22:D22" si="99">IF($B22="","",INDIRECT(ADDRESS($B22,C$1,1,,"Score")))</f>
        <v/>
      </c>
      <c r="D22" s="911" t="str">
        <f t="shared" si="99"/>
        <v/>
      </c>
      <c r="E22" s="910"/>
      <c r="F22" s="910"/>
      <c r="G22" s="913"/>
      <c r="H22" s="915"/>
      <c r="I22" s="914"/>
      <c r="J22" s="913" t="str">
        <f t="shared" ref="J22:L22" si="100">IF($B22="","",IF(ISBLANK(INDIRECT(ADDRESS($B22,J$1,1,,"Score"))),"",1))</f>
        <v/>
      </c>
      <c r="K22" s="913" t="str">
        <f t="shared" si="100"/>
        <v/>
      </c>
      <c r="L22" s="913" t="str">
        <f t="shared" si="100"/>
        <v/>
      </c>
      <c r="M22" s="911" t="str">
        <f t="shared" si="9"/>
        <v/>
      </c>
      <c r="N22" s="910"/>
      <c r="O22" s="910"/>
      <c r="P22" s="410"/>
      <c r="Q22" s="910"/>
      <c r="R22" s="911" t="str">
        <f>IF($R21="","",IF(INDIRECT(ADDRESS($R21+1,S$1-1,1,,"Score"))="SP",$R21+1,""))</f>
        <v/>
      </c>
      <c r="S22" s="912" t="str">
        <f t="shared" ref="S22:T22" si="101">IF($R22="","",INDIRECT(ADDRESS($R22,S$1,1,,"Score")))</f>
        <v/>
      </c>
      <c r="T22" s="911" t="str">
        <f t="shared" si="101"/>
        <v/>
      </c>
      <c r="U22" s="910"/>
      <c r="V22" s="910"/>
      <c r="W22" s="913"/>
      <c r="X22" s="915"/>
      <c r="Y22" s="914"/>
      <c r="Z22" s="913" t="str">
        <f t="shared" ref="Z22:AB22" si="102">IF($R22="","",IF(ISBLANK(INDIRECT(ADDRESS($R22,Z$1,1,,"Score"))),"",1))</f>
        <v/>
      </c>
      <c r="AA22" s="913" t="str">
        <f t="shared" si="102"/>
        <v/>
      </c>
      <c r="AB22" s="913" t="str">
        <f t="shared" si="102"/>
        <v/>
      </c>
      <c r="AC22" s="911" t="str">
        <f t="shared" si="12"/>
        <v/>
      </c>
      <c r="AD22" s="910"/>
      <c r="AE22" s="910"/>
    </row>
    <row r="23" ht="13.5" customHeight="1">
      <c r="A23" s="657">
        <f>A21+1</f>
        <v>11</v>
      </c>
      <c r="B23" s="410">
        <f>IF(ISNA(MATCH($A23,Score!A$4:A$41,0)),"",MATCH($A23,Score!A$4:A$41,0)+ROW(Score!A$3))</f>
        <v>16</v>
      </c>
      <c r="C23" s="876" t="str">
        <f t="shared" ref="C23:D23" si="103">IF($B23="","",INDIRECT(ADDRESS($B23,C$1,1,,"Score")))</f>
        <v>1618</v>
      </c>
      <c r="D23" s="410">
        <f t="shared" si="103"/>
        <v>4</v>
      </c>
      <c r="E23" s="657">
        <f>IF(B23="","",SUM(D23,D24))</f>
        <v>4</v>
      </c>
      <c r="F23" s="657">
        <f>IF(B23="","",E23-U23)</f>
        <v>4</v>
      </c>
      <c r="G23" s="908" t="str">
        <f t="shared" ref="G23:H23" si="104">IF($B23="","",IF(ISBLANK(INDIRECT(ADDRESS($B23,G$1,1,,"Score"))),"",1))</f>
        <v/>
      </c>
      <c r="H23" s="908">
        <f t="shared" si="104"/>
        <v>1</v>
      </c>
      <c r="I23" s="909">
        <f>IF(H23=1,F23,"")</f>
        <v>4</v>
      </c>
      <c r="J23" s="908">
        <f t="shared" ref="J23:L23" si="105">IF($B23="","",IF(ISBLANK(INDIRECT(ADDRESS($B23,J$1,1,,"Score"))),"",1))</f>
        <v>1</v>
      </c>
      <c r="K23" s="908" t="str">
        <f t="shared" si="105"/>
        <v/>
      </c>
      <c r="L23" s="908" t="str">
        <f t="shared" si="105"/>
        <v/>
      </c>
      <c r="M23" s="410">
        <f t="shared" si="9"/>
        <v>2</v>
      </c>
      <c r="N23" s="657" t="str">
        <f>IF(ISNA(MATCH($A23,'Game Clock'!A$11:A$48,0)),"",INDIRECT(ADDRESS(MATCH($A23,'Game Clock'!A$11:A$48,0)+ROW('Game Clock'!A$10),N$1,1,,"Game Clock")))</f>
        <v/>
      </c>
      <c r="O23" s="657" t="str">
        <f>IF(OR(N23="",N23=0),"",60*E23/N23)</f>
        <v/>
      </c>
      <c r="P23" s="410"/>
      <c r="Q23" s="657">
        <f>Q21+1</f>
        <v>11</v>
      </c>
      <c r="R23" s="410">
        <f>IF(ISNA(MATCH($Q23,Score!T$4:T$41,0)),"",MATCH($Q23,Score!T$4:T$41,0)++ROW(Score!T$3))</f>
        <v>16</v>
      </c>
      <c r="S23" s="876" t="str">
        <f t="shared" ref="S23:T23" si="106">IF($R23="","",INDIRECT(ADDRESS($R23,S$1,1,,"Score")))</f>
        <v>731</v>
      </c>
      <c r="T23" s="410">
        <f t="shared" si="106"/>
        <v>0</v>
      </c>
      <c r="U23" s="657">
        <f>IF(R23="","",SUM(T23,T24))</f>
        <v>0</v>
      </c>
      <c r="V23" s="657">
        <f>IF(R23="","",U23-E23)</f>
        <v>-4</v>
      </c>
      <c r="W23" s="908" t="str">
        <f t="shared" ref="W23:X23" si="107">IF($R23="","",IF(ISBLANK(INDIRECT(ADDRESS($R23,W$1,1,,"Score"))),"",1))</f>
        <v/>
      </c>
      <c r="X23" s="908" t="str">
        <f t="shared" si="107"/>
        <v/>
      </c>
      <c r="Y23" s="909" t="str">
        <f>IF(X23=1,V23,"")</f>
        <v/>
      </c>
      <c r="Z23" s="908" t="str">
        <f t="shared" ref="Z23:AB23" si="108">IF($R23="","",IF(ISBLANK(INDIRECT(ADDRESS($R23,Z$1,1,,"Score"))),"",1))</f>
        <v/>
      </c>
      <c r="AA23" s="908" t="str">
        <f t="shared" si="108"/>
        <v/>
      </c>
      <c r="AB23" s="908" t="str">
        <f t="shared" si="108"/>
        <v/>
      </c>
      <c r="AC23" s="410">
        <f t="shared" si="12"/>
        <v>1</v>
      </c>
      <c r="AD23" s="657" t="str">
        <f>N23</f>
        <v/>
      </c>
      <c r="AE23" s="657" t="str">
        <f>IF(OR(AD23="",AD23=0),"",60*U23/AD23)</f>
        <v/>
      </c>
    </row>
    <row r="24" ht="13.5" customHeight="1">
      <c r="A24" s="657"/>
      <c r="B24" s="410" t="str">
        <f>IF($B23="","",IF(INDIRECT(ADDRESS($B23+1,C$1-1,1,,"Score"))="SP",$B23+1,""))</f>
        <v/>
      </c>
      <c r="C24" s="876" t="str">
        <f t="shared" ref="C24:D24" si="109">IF($B24="","",INDIRECT(ADDRESS($B24,C$1,1,,"Score")))</f>
        <v/>
      </c>
      <c r="D24" s="410" t="str">
        <f t="shared" si="109"/>
        <v/>
      </c>
      <c r="E24" s="657"/>
      <c r="F24" s="657"/>
      <c r="G24" s="908"/>
      <c r="H24" s="908"/>
      <c r="I24" s="909"/>
      <c r="J24" s="908" t="str">
        <f t="shared" ref="J24:L24" si="110">IF($B24="","",IF(ISBLANK(INDIRECT(ADDRESS($B24,J$1,1,,"Score"))),"",1))</f>
        <v/>
      </c>
      <c r="K24" s="908" t="str">
        <f t="shared" si="110"/>
        <v/>
      </c>
      <c r="L24" s="908" t="str">
        <f t="shared" si="110"/>
        <v/>
      </c>
      <c r="M24" s="410" t="str">
        <f t="shared" si="9"/>
        <v/>
      </c>
      <c r="N24" s="657"/>
      <c r="O24" s="657"/>
      <c r="P24" s="410"/>
      <c r="Q24" s="657"/>
      <c r="R24" s="410" t="str">
        <f>IF($R23="","",IF(INDIRECT(ADDRESS($R23+1,S$1-1,1,,"Score"))="SP",$R23+1,""))</f>
        <v/>
      </c>
      <c r="S24" s="876" t="str">
        <f t="shared" ref="S24:T24" si="111">IF($R24="","",INDIRECT(ADDRESS($R24,S$1,1,,"Score")))</f>
        <v/>
      </c>
      <c r="T24" s="410" t="str">
        <f t="shared" si="111"/>
        <v/>
      </c>
      <c r="U24" s="657"/>
      <c r="V24" s="657"/>
      <c r="W24" s="908"/>
      <c r="X24" s="908"/>
      <c r="Y24" s="909"/>
      <c r="Z24" s="908" t="str">
        <f t="shared" ref="Z24:AB24" si="112">IF($R24="","",IF(ISBLANK(INDIRECT(ADDRESS($R24,Z$1,1,,"Score"))),"",1))</f>
        <v/>
      </c>
      <c r="AA24" s="908" t="str">
        <f t="shared" si="112"/>
        <v/>
      </c>
      <c r="AB24" s="908" t="str">
        <f t="shared" si="112"/>
        <v/>
      </c>
      <c r="AC24" s="410" t="str">
        <f t="shared" si="12"/>
        <v/>
      </c>
      <c r="AD24" s="657"/>
      <c r="AE24" s="657"/>
    </row>
    <row r="25" ht="13.5" customHeight="1">
      <c r="A25" s="910">
        <f>A23+1</f>
        <v>12</v>
      </c>
      <c r="B25" s="911">
        <f>IF(ISNA(MATCH($A25,Score!A$4:A$41,0)),"",MATCH($A25,Score!A$4:A$41,0)+ROW(Score!A$3))</f>
        <v>17</v>
      </c>
      <c r="C25" s="912" t="str">
        <f t="shared" ref="C25:D25" si="113">IF($B25="","",INDIRECT(ADDRESS($B25,C$1,1,,"Score")))</f>
        <v>187</v>
      </c>
      <c r="D25" s="911">
        <f t="shared" si="113"/>
        <v>0</v>
      </c>
      <c r="E25" s="910">
        <f>IF(B25="","",SUM(D25,D26))</f>
        <v>0</v>
      </c>
      <c r="F25" s="910">
        <f>IF(B25="","",E25-U25)</f>
        <v>-7</v>
      </c>
      <c r="G25" s="913" t="str">
        <f t="shared" ref="G25:H25" si="114">IF($B25="","",IF(ISBLANK(INDIRECT(ADDRESS($B25,G$1,1,,"Score"))),"",1))</f>
        <v/>
      </c>
      <c r="H25" s="913" t="str">
        <f t="shared" si="114"/>
        <v/>
      </c>
      <c r="I25" s="914" t="str">
        <f>IF(H25=1,F25,"")</f>
        <v/>
      </c>
      <c r="J25" s="913" t="str">
        <f t="shared" ref="J25:L25" si="115">IF($B25="","",IF(ISBLANK(INDIRECT(ADDRESS($B25,J$1,1,,"Score"))),"",1))</f>
        <v/>
      </c>
      <c r="K25" s="913" t="str">
        <f t="shared" si="115"/>
        <v/>
      </c>
      <c r="L25" s="913">
        <f t="shared" si="115"/>
        <v>1</v>
      </c>
      <c r="M25" s="911">
        <f t="shared" si="9"/>
        <v>0</v>
      </c>
      <c r="N25" s="657" t="str">
        <f>IF(ISNA(MATCH($A25,'Game Clock'!A$11:A$48,0)),"",INDIRECT(ADDRESS(MATCH($A25,'Game Clock'!A$11:A$48,0)+ROW('Game Clock'!A$10),N$1,1,,"Game Clock")))</f>
        <v/>
      </c>
      <c r="O25" s="910" t="str">
        <f>IF(OR(N25="",N25=0),"",60*E25/N25)</f>
        <v/>
      </c>
      <c r="P25" s="410"/>
      <c r="Q25" s="910">
        <f>Q23+1</f>
        <v>12</v>
      </c>
      <c r="R25" s="911">
        <f>IF(ISNA(MATCH($Q25,Score!T$4:T$41,0)),"",MATCH($Q25,Score!T$4:T$41,0)++ROW(Score!T$3))</f>
        <v>17</v>
      </c>
      <c r="S25" s="912" t="str">
        <f t="shared" ref="S25:T25" si="116">IF($R25="","",INDIRECT(ADDRESS($R25,S$1,1,,"Score")))</f>
        <v>14</v>
      </c>
      <c r="T25" s="911">
        <f t="shared" si="116"/>
        <v>7</v>
      </c>
      <c r="U25" s="910">
        <f>IF(R25="","",SUM(T25,T26))</f>
        <v>7</v>
      </c>
      <c r="V25" s="910">
        <f>IF(R25="","",U25-E25)</f>
        <v>7</v>
      </c>
      <c r="W25" s="913" t="str">
        <f t="shared" ref="W25:X25" si="117">IF($R25="","",IF(ISBLANK(INDIRECT(ADDRESS($R25,W$1,1,,"Score"))),"",1))</f>
        <v/>
      </c>
      <c r="X25" s="913">
        <f t="shared" si="117"/>
        <v>1</v>
      </c>
      <c r="Y25" s="914">
        <f>IF(X25=1,V25,"")</f>
        <v>7</v>
      </c>
      <c r="Z25" s="913">
        <f t="shared" ref="Z25:AB25" si="118">IF($R25="","",IF(ISBLANK(INDIRECT(ADDRESS($R25,Z$1,1,,"Score"))),"",1))</f>
        <v>1</v>
      </c>
      <c r="AA25" s="913" t="str">
        <f t="shared" si="118"/>
        <v/>
      </c>
      <c r="AB25" s="913" t="str">
        <f t="shared" si="118"/>
        <v/>
      </c>
      <c r="AC25" s="911">
        <f t="shared" si="12"/>
        <v>2</v>
      </c>
      <c r="AD25" s="910" t="str">
        <f>N25</f>
        <v/>
      </c>
      <c r="AE25" s="910" t="str">
        <f>IF(OR(AD25="",AD25=0),"",60*U25/AD25)</f>
        <v/>
      </c>
    </row>
    <row r="26" ht="13.5" customHeight="1">
      <c r="A26" s="910"/>
      <c r="B26" s="911">
        <f>IF($B25="","",IF(INDIRECT(ADDRESS($B25+1,C$1-1,1,,"Score"))="SP",$B25+1,""))</f>
        <v>18</v>
      </c>
      <c r="C26" s="912" t="str">
        <f t="shared" ref="C26:D26" si="119">IF($B26="","",INDIRECT(ADDRESS($B26,C$1,1,,"Score")))</f>
        <v>99</v>
      </c>
      <c r="D26" s="911">
        <f t="shared" si="119"/>
        <v>0</v>
      </c>
      <c r="E26" s="910"/>
      <c r="F26" s="910"/>
      <c r="G26" s="913"/>
      <c r="H26" s="915"/>
      <c r="I26" s="914"/>
      <c r="J26" s="913" t="str">
        <f t="shared" ref="J26:L26" si="120">IF($B26="","",IF(ISBLANK(INDIRECT(ADDRESS($B26,J$1,1,,"Score"))),"",1))</f>
        <v/>
      </c>
      <c r="K26" s="913" t="str">
        <f t="shared" si="120"/>
        <v/>
      </c>
      <c r="L26" s="913" t="str">
        <f t="shared" si="120"/>
        <v/>
      </c>
      <c r="M26" s="911">
        <f t="shared" si="9"/>
        <v>1</v>
      </c>
      <c r="N26" s="910"/>
      <c r="O26" s="910"/>
      <c r="P26" s="410"/>
      <c r="Q26" s="910"/>
      <c r="R26" s="911" t="str">
        <f>IF($R25="","",IF(INDIRECT(ADDRESS($R25+1,S$1-1,1,,"Score"))="SP",$R25+1,""))</f>
        <v/>
      </c>
      <c r="S26" s="912" t="str">
        <f t="shared" ref="S26:T26" si="121">IF($R26="","",INDIRECT(ADDRESS($R26,S$1,1,,"Score")))</f>
        <v/>
      </c>
      <c r="T26" s="911" t="str">
        <f t="shared" si="121"/>
        <v/>
      </c>
      <c r="U26" s="910"/>
      <c r="V26" s="910"/>
      <c r="W26" s="913"/>
      <c r="X26" s="915"/>
      <c r="Y26" s="914"/>
      <c r="Z26" s="913" t="str">
        <f t="shared" ref="Z26:AB26" si="122">IF($R26="","",IF(ISBLANK(INDIRECT(ADDRESS($R26,Z$1,1,,"Score"))),"",1))</f>
        <v/>
      </c>
      <c r="AA26" s="913" t="str">
        <f t="shared" si="122"/>
        <v/>
      </c>
      <c r="AB26" s="913" t="str">
        <f t="shared" si="122"/>
        <v/>
      </c>
      <c r="AC26" s="911" t="str">
        <f t="shared" si="12"/>
        <v/>
      </c>
      <c r="AD26" s="910"/>
      <c r="AE26" s="910"/>
    </row>
    <row r="27" ht="13.5" customHeight="1">
      <c r="A27" s="657">
        <f>A25+1</f>
        <v>13</v>
      </c>
      <c r="B27" s="410">
        <f>IF(ISNA(MATCH($A27,Score!A$4:A$41,0)),"",MATCH($A27,Score!A$4:A$41,0)+ROW(Score!A$3))</f>
        <v>19</v>
      </c>
      <c r="C27" s="876" t="str">
        <f t="shared" ref="C27:D27" si="123">IF($B27="","",INDIRECT(ADDRESS($B27,C$1,1,,"Score")))</f>
        <v>14</v>
      </c>
      <c r="D27" s="410">
        <f t="shared" si="123"/>
        <v>4</v>
      </c>
      <c r="E27" s="657">
        <f>IF(B27="","",SUM(D27,D28))</f>
        <v>4</v>
      </c>
      <c r="F27" s="657">
        <f>IF(B27="","",E27-U27)</f>
        <v>4</v>
      </c>
      <c r="G27" s="908" t="str">
        <f t="shared" ref="G27:H27" si="124">IF($B27="","",IF(ISBLANK(INDIRECT(ADDRESS($B27,G$1,1,,"Score"))),"",1))</f>
        <v/>
      </c>
      <c r="H27" s="908">
        <f t="shared" si="124"/>
        <v>1</v>
      </c>
      <c r="I27" s="909">
        <f>IF(H27=1,F27,"")</f>
        <v>4</v>
      </c>
      <c r="J27" s="908">
        <f t="shared" ref="J27:L27" si="125">IF($B27="","",IF(ISBLANK(INDIRECT(ADDRESS($B27,J$1,1,,"Score"))),"",1))</f>
        <v>1</v>
      </c>
      <c r="K27" s="908" t="str">
        <f t="shared" si="125"/>
        <v/>
      </c>
      <c r="L27" s="908" t="str">
        <f t="shared" si="125"/>
        <v/>
      </c>
      <c r="M27" s="410">
        <f t="shared" si="9"/>
        <v>1</v>
      </c>
      <c r="N27" s="657" t="str">
        <f>IF(ISNA(MATCH($A27,'Game Clock'!A$11:A$48,0)),"",INDIRECT(ADDRESS(MATCH($A27,'Game Clock'!A$11:A$48,0)+ROW('Game Clock'!A$10),N$1,1,,"Game Clock")))</f>
        <v/>
      </c>
      <c r="O27" s="657" t="str">
        <f>IF(OR(N27="",N27=0),"",60*E27/N27)</f>
        <v/>
      </c>
      <c r="P27" s="410"/>
      <c r="Q27" s="657">
        <f>Q25+1</f>
        <v>13</v>
      </c>
      <c r="R27" s="410">
        <f>IF(ISNA(MATCH($Q27,Score!T$4:T$41,0)),"",MATCH($Q27,Score!T$4:T$41,0)++ROW(Score!T$3))</f>
        <v>19</v>
      </c>
      <c r="S27" s="876" t="str">
        <f t="shared" ref="S27:T27" si="126">IF($R27="","",INDIRECT(ADDRESS($R27,S$1,1,,"Score")))</f>
        <v>31</v>
      </c>
      <c r="T27" s="410">
        <f t="shared" si="126"/>
        <v>0</v>
      </c>
      <c r="U27" s="657">
        <f>IF(R27="","",SUM(T27,T28))</f>
        <v>0</v>
      </c>
      <c r="V27" s="657">
        <f>IF(R27="","",U27-E27)</f>
        <v>-4</v>
      </c>
      <c r="W27" s="908" t="str">
        <f t="shared" ref="W27:X27" si="127">IF($R27="","",IF(ISBLANK(INDIRECT(ADDRESS($R27,W$1,1,,"Score"))),"",1))</f>
        <v/>
      </c>
      <c r="X27" s="908" t="str">
        <f t="shared" si="127"/>
        <v/>
      </c>
      <c r="Y27" s="909" t="str">
        <f>IF(X27=1,V27,"")</f>
        <v/>
      </c>
      <c r="Z27" s="908" t="str">
        <f t="shared" ref="Z27:AB27" si="128">IF($R27="","",IF(ISBLANK(INDIRECT(ADDRESS($R27,Z$1,1,,"Score"))),"",1))</f>
        <v/>
      </c>
      <c r="AA27" s="908" t="str">
        <f t="shared" si="128"/>
        <v/>
      </c>
      <c r="AB27" s="908" t="str">
        <f t="shared" si="128"/>
        <v/>
      </c>
      <c r="AC27" s="410">
        <f t="shared" si="12"/>
        <v>1</v>
      </c>
      <c r="AD27" s="657" t="str">
        <f>N27</f>
        <v/>
      </c>
      <c r="AE27" s="657" t="str">
        <f>IF(OR(AD27="",AD27=0),"",60*U27/AD27)</f>
        <v/>
      </c>
    </row>
    <row r="28" ht="13.5" customHeight="1">
      <c r="A28" s="657"/>
      <c r="B28" s="410" t="str">
        <f>IF($B27="","",IF(INDIRECT(ADDRESS($B27+1,C$1-1,1,,"Score"))="SP",$B27+1,""))</f>
        <v/>
      </c>
      <c r="C28" s="876" t="str">
        <f t="shared" ref="C28:D28" si="129">IF($B28="","",INDIRECT(ADDRESS($B28,C$1,1,,"Score")))</f>
        <v/>
      </c>
      <c r="D28" s="410" t="str">
        <f t="shared" si="129"/>
        <v/>
      </c>
      <c r="E28" s="657"/>
      <c r="F28" s="657"/>
      <c r="G28" s="908"/>
      <c r="H28" s="908"/>
      <c r="I28" s="909"/>
      <c r="J28" s="908" t="str">
        <f t="shared" ref="J28:L28" si="130">IF($B28="","",IF(ISBLANK(INDIRECT(ADDRESS($B28,J$1,1,,"Score"))),"",1))</f>
        <v/>
      </c>
      <c r="K28" s="908" t="str">
        <f t="shared" si="130"/>
        <v/>
      </c>
      <c r="L28" s="908" t="str">
        <f t="shared" si="130"/>
        <v/>
      </c>
      <c r="M28" s="410" t="str">
        <f t="shared" si="9"/>
        <v/>
      </c>
      <c r="N28" s="657"/>
      <c r="O28" s="657"/>
      <c r="P28" s="410"/>
      <c r="Q28" s="657"/>
      <c r="R28" s="410" t="str">
        <f>IF($R27="","",IF(INDIRECT(ADDRESS($R27+1,S$1-1,1,,"Score"))="SP",$R27+1,""))</f>
        <v/>
      </c>
      <c r="S28" s="876" t="str">
        <f t="shared" ref="S28:T28" si="131">IF($R28="","",INDIRECT(ADDRESS($R28,S$1,1,,"Score")))</f>
        <v/>
      </c>
      <c r="T28" s="410" t="str">
        <f t="shared" si="131"/>
        <v/>
      </c>
      <c r="U28" s="657"/>
      <c r="V28" s="657"/>
      <c r="W28" s="908"/>
      <c r="X28" s="908"/>
      <c r="Y28" s="909"/>
      <c r="Z28" s="908" t="str">
        <f t="shared" ref="Z28:AB28" si="132">IF($R28="","",IF(ISBLANK(INDIRECT(ADDRESS($R28,Z$1,1,,"Score"))),"",1))</f>
        <v/>
      </c>
      <c r="AA28" s="908" t="str">
        <f t="shared" si="132"/>
        <v/>
      </c>
      <c r="AB28" s="908" t="str">
        <f t="shared" si="132"/>
        <v/>
      </c>
      <c r="AC28" s="410" t="str">
        <f t="shared" si="12"/>
        <v/>
      </c>
      <c r="AD28" s="657"/>
      <c r="AE28" s="657"/>
    </row>
    <row r="29" ht="13.5" customHeight="1">
      <c r="A29" s="910">
        <f>A27+1</f>
        <v>14</v>
      </c>
      <c r="B29" s="911">
        <f>IF(ISNA(MATCH($A29,Score!A$4:A$41,0)),"",MATCH($A29,Score!A$4:A$41,0)+ROW(Score!A$3))</f>
        <v>20</v>
      </c>
      <c r="C29" s="912" t="str">
        <f t="shared" ref="C29:D29" si="133">IF($B29="","",INDIRECT(ADDRESS($B29,C$1,1,,"Score")))</f>
        <v>651</v>
      </c>
      <c r="D29" s="911">
        <f t="shared" si="133"/>
        <v>7</v>
      </c>
      <c r="E29" s="910">
        <f>IF(B29="","",SUM(D29,D30))</f>
        <v>7</v>
      </c>
      <c r="F29" s="910">
        <f>IF(B29="","",E29-U29)</f>
        <v>7</v>
      </c>
      <c r="G29" s="913" t="str">
        <f t="shared" ref="G29:H29" si="134">IF($B29="","",IF(ISBLANK(INDIRECT(ADDRESS($B29,G$1,1,,"Score"))),"",1))</f>
        <v/>
      </c>
      <c r="H29" s="913">
        <f t="shared" si="134"/>
        <v>1</v>
      </c>
      <c r="I29" s="914">
        <f>IF(H29=1,F29,"")</f>
        <v>7</v>
      </c>
      <c r="J29" s="913">
        <f t="shared" ref="J29:L29" si="135">IF($B29="","",IF(ISBLANK(INDIRECT(ADDRESS($B29,J$1,1,,"Score"))),"",1))</f>
        <v>1</v>
      </c>
      <c r="K29" s="913" t="str">
        <f t="shared" si="135"/>
        <v/>
      </c>
      <c r="L29" s="913" t="str">
        <f t="shared" si="135"/>
        <v/>
      </c>
      <c r="M29" s="911">
        <f t="shared" si="9"/>
        <v>2</v>
      </c>
      <c r="N29" s="657" t="str">
        <f>IF(ISNA(MATCH($A29,'Game Clock'!A$11:A$48,0)),"",INDIRECT(ADDRESS(MATCH($A29,'Game Clock'!A$11:A$48,0)+ROW('Game Clock'!A$10),N$1,1,,"Game Clock")))</f>
        <v/>
      </c>
      <c r="O29" s="910" t="str">
        <f>IF(OR(N29="",N29=0),"",60*E29/N29)</f>
        <v/>
      </c>
      <c r="P29" s="410"/>
      <c r="Q29" s="910">
        <f>Q27+1</f>
        <v>14</v>
      </c>
      <c r="R29" s="911">
        <f>IF(ISNA(MATCH($Q29,Score!T$4:T$41,0)),"",MATCH($Q29,Score!T$4:T$41,0)++ROW(Score!T$3))</f>
        <v>20</v>
      </c>
      <c r="S29" s="912" t="str">
        <f t="shared" ref="S29:T29" si="136">IF($R29="","",INDIRECT(ADDRESS($R29,S$1,1,,"Score")))</f>
        <v>802</v>
      </c>
      <c r="T29" s="911">
        <f t="shared" si="136"/>
        <v>0</v>
      </c>
      <c r="U29" s="910">
        <f>IF(R29="","",SUM(T29,T30))</f>
        <v>0</v>
      </c>
      <c r="V29" s="910">
        <f>IF(R29="","",U29-E29)</f>
        <v>-7</v>
      </c>
      <c r="W29" s="913" t="str">
        <f t="shared" ref="W29:X29" si="137">IF($R29="","",IF(ISBLANK(INDIRECT(ADDRESS($R29,W$1,1,,"Score"))),"",1))</f>
        <v/>
      </c>
      <c r="X29" s="913" t="str">
        <f t="shared" si="137"/>
        <v/>
      </c>
      <c r="Y29" s="914" t="str">
        <f>IF(X29=1,V29,"")</f>
        <v/>
      </c>
      <c r="Z29" s="913" t="str">
        <f t="shared" ref="Z29:AB29" si="138">IF($R29="","",IF(ISBLANK(INDIRECT(ADDRESS($R29,Z$1,1,,"Score"))),"",1))</f>
        <v/>
      </c>
      <c r="AA29" s="913" t="str">
        <f t="shared" si="138"/>
        <v/>
      </c>
      <c r="AB29" s="913">
        <f t="shared" si="138"/>
        <v>1</v>
      </c>
      <c r="AC29" s="911">
        <f t="shared" si="12"/>
        <v>0</v>
      </c>
      <c r="AD29" s="910" t="str">
        <f>N29</f>
        <v/>
      </c>
      <c r="AE29" s="910" t="str">
        <f>IF(OR(AD29="",AD29=0),"",60*U29/AD29)</f>
        <v/>
      </c>
    </row>
    <row r="30" ht="13.5" customHeight="1">
      <c r="A30" s="910"/>
      <c r="B30" s="911" t="str">
        <f>IF($B29="","",IF(INDIRECT(ADDRESS($B29+1,C$1-1,1,,"Score"))="SP",$B29+1,""))</f>
        <v/>
      </c>
      <c r="C30" s="912" t="str">
        <f t="shared" ref="C30:D30" si="139">IF($B30="","",INDIRECT(ADDRESS($B30,C$1,1,,"Score")))</f>
        <v/>
      </c>
      <c r="D30" s="911" t="str">
        <f t="shared" si="139"/>
        <v/>
      </c>
      <c r="E30" s="910"/>
      <c r="F30" s="910"/>
      <c r="G30" s="913"/>
      <c r="H30" s="915"/>
      <c r="I30" s="914"/>
      <c r="J30" s="913" t="str">
        <f t="shared" ref="J30:L30" si="140">IF($B30="","",IF(ISBLANK(INDIRECT(ADDRESS($B30,J$1,1,,"Score"))),"",1))</f>
        <v/>
      </c>
      <c r="K30" s="913" t="str">
        <f t="shared" si="140"/>
        <v/>
      </c>
      <c r="L30" s="913" t="str">
        <f t="shared" si="140"/>
        <v/>
      </c>
      <c r="M30" s="911" t="str">
        <f t="shared" si="9"/>
        <v/>
      </c>
      <c r="N30" s="910"/>
      <c r="O30" s="910"/>
      <c r="P30" s="410"/>
      <c r="Q30" s="910"/>
      <c r="R30" s="911" t="str">
        <f>IF($R29="","",IF(INDIRECT(ADDRESS($R29+1,S$1-1,1,,"Score"))="SP",$R29+1,""))</f>
        <v/>
      </c>
      <c r="S30" s="912" t="str">
        <f t="shared" ref="S30:T30" si="141">IF($R30="","",INDIRECT(ADDRESS($R30,S$1,1,,"Score")))</f>
        <v/>
      </c>
      <c r="T30" s="911" t="str">
        <f t="shared" si="141"/>
        <v/>
      </c>
      <c r="U30" s="910"/>
      <c r="V30" s="910"/>
      <c r="W30" s="913"/>
      <c r="X30" s="915"/>
      <c r="Y30" s="914"/>
      <c r="Z30" s="913" t="str">
        <f t="shared" ref="Z30:AB30" si="142">IF($R30="","",IF(ISBLANK(INDIRECT(ADDRESS($R30,Z$1,1,,"Score"))),"",1))</f>
        <v/>
      </c>
      <c r="AA30" s="913" t="str">
        <f t="shared" si="142"/>
        <v/>
      </c>
      <c r="AB30" s="913" t="str">
        <f t="shared" si="142"/>
        <v/>
      </c>
      <c r="AC30" s="911" t="str">
        <f t="shared" si="12"/>
        <v/>
      </c>
      <c r="AD30" s="910"/>
      <c r="AE30" s="910"/>
    </row>
    <row r="31" ht="13.5" customHeight="1">
      <c r="A31" s="657">
        <f>A29+1</f>
        <v>15</v>
      </c>
      <c r="B31" s="410">
        <f>IF(ISNA(MATCH($A31,Score!A$4:A$41,0)),"",MATCH($A31,Score!A$4:A$41,0)+ROW(Score!A$3))</f>
        <v>21</v>
      </c>
      <c r="C31" s="876" t="str">
        <f t="shared" ref="C31:D31" si="143">IF($B31="","",INDIRECT(ADDRESS($B31,C$1,1,,"Score")))</f>
        <v>18</v>
      </c>
      <c r="D31" s="410">
        <f t="shared" si="143"/>
        <v>0</v>
      </c>
      <c r="E31" s="657">
        <f>IF(B31="","",SUM(D31,D32))</f>
        <v>0</v>
      </c>
      <c r="F31" s="657">
        <f>IF(B31="","",E31-U31)</f>
        <v>0</v>
      </c>
      <c r="G31" s="908" t="str">
        <f t="shared" ref="G31:H31" si="144">IF($B31="","",IF(ISBLANK(INDIRECT(ADDRESS($B31,G$1,1,,"Score"))),"",1))</f>
        <v/>
      </c>
      <c r="H31" s="908" t="str">
        <f t="shared" si="144"/>
        <v/>
      </c>
      <c r="I31" s="909" t="str">
        <f>IF(H31=1,F31,"")</f>
        <v/>
      </c>
      <c r="J31" s="908" t="str">
        <f t="shared" ref="J31:L31" si="145">IF($B31="","",IF(ISBLANK(INDIRECT(ADDRESS($B31,J$1,1,,"Score"))),"",1))</f>
        <v/>
      </c>
      <c r="K31" s="908">
        <f t="shared" si="145"/>
        <v>1</v>
      </c>
      <c r="L31" s="908">
        <f t="shared" si="145"/>
        <v>1</v>
      </c>
      <c r="M31" s="410">
        <f t="shared" si="9"/>
        <v>0</v>
      </c>
      <c r="N31" s="657" t="str">
        <f>IF(ISNA(MATCH($A31,'Game Clock'!A$11:A$48,0)),"",INDIRECT(ADDRESS(MATCH($A31,'Game Clock'!A$11:A$48,0)+ROW('Game Clock'!A$10),N$1,1,,"Game Clock")))</f>
        <v/>
      </c>
      <c r="O31" s="657" t="str">
        <f>IF(OR(N31="",N31=0),"",60*E31/N31)</f>
        <v/>
      </c>
      <c r="P31" s="410"/>
      <c r="Q31" s="657">
        <f>Q29+1</f>
        <v>15</v>
      </c>
      <c r="R31" s="410">
        <f>IF(ISNA(MATCH($Q31,Score!T$4:T$41,0)),"",MATCH($Q31,Score!T$4:T$41,0)++ROW(Score!T$3))</f>
        <v>21</v>
      </c>
      <c r="S31" s="876" t="str">
        <f t="shared" ref="S31:T31" si="146">IF($R31="","",INDIRECT(ADDRESS($R31,S$1,1,,"Score")))</f>
        <v>802</v>
      </c>
      <c r="T31" s="410">
        <f t="shared" si="146"/>
        <v>0</v>
      </c>
      <c r="U31" s="657">
        <f>IF(R31="","",SUM(T31,T32))</f>
        <v>0</v>
      </c>
      <c r="V31" s="657">
        <f>IF(R31="","",U31-E31)</f>
        <v>0</v>
      </c>
      <c r="W31" s="908">
        <f t="shared" ref="W31:X31" si="147">IF($R31="","",IF(ISBLANK(INDIRECT(ADDRESS($R31,W$1,1,,"Score"))),"",1))</f>
        <v>1</v>
      </c>
      <c r="X31" s="908" t="str">
        <f t="shared" si="147"/>
        <v/>
      </c>
      <c r="Y31" s="909" t="str">
        <f>IF(X31=1,V31,"")</f>
        <v/>
      </c>
      <c r="Z31" s="908" t="str">
        <f t="shared" ref="Z31:AB31" si="148">IF($R31="","",IF(ISBLANK(INDIRECT(ADDRESS($R31,Z$1,1,,"Score"))),"",1))</f>
        <v/>
      </c>
      <c r="AA31" s="908">
        <f t="shared" si="148"/>
        <v>1</v>
      </c>
      <c r="AB31" s="908">
        <f t="shared" si="148"/>
        <v>1</v>
      </c>
      <c r="AC31" s="410">
        <f t="shared" si="12"/>
        <v>0</v>
      </c>
      <c r="AD31" s="657" t="str">
        <f>N31</f>
        <v/>
      </c>
      <c r="AE31" s="657" t="str">
        <f>IF(OR(AD31="",AD31=0),"",60*U31/AD31)</f>
        <v/>
      </c>
    </row>
    <row r="32" ht="13.5" customHeight="1">
      <c r="A32" s="657"/>
      <c r="B32" s="410" t="str">
        <f>IF($B31="","",IF(INDIRECT(ADDRESS($B31+1,C$1-1,1,,"Score"))="SP",$B31+1,""))</f>
        <v/>
      </c>
      <c r="C32" s="876" t="str">
        <f t="shared" ref="C32:D32" si="149">IF($B32="","",INDIRECT(ADDRESS($B32,C$1,1,,"Score")))</f>
        <v/>
      </c>
      <c r="D32" s="410" t="str">
        <f t="shared" si="149"/>
        <v/>
      </c>
      <c r="E32" s="657"/>
      <c r="F32" s="657"/>
      <c r="G32" s="908"/>
      <c r="H32" s="908"/>
      <c r="I32" s="909"/>
      <c r="J32" s="908" t="str">
        <f t="shared" ref="J32:L32" si="150">IF($B32="","",IF(ISBLANK(INDIRECT(ADDRESS($B32,J$1,1,,"Score"))),"",1))</f>
        <v/>
      </c>
      <c r="K32" s="908" t="str">
        <f t="shared" si="150"/>
        <v/>
      </c>
      <c r="L32" s="908" t="str">
        <f t="shared" si="150"/>
        <v/>
      </c>
      <c r="M32" s="410" t="str">
        <f t="shared" si="9"/>
        <v/>
      </c>
      <c r="N32" s="657"/>
      <c r="O32" s="657"/>
      <c r="P32" s="410"/>
      <c r="Q32" s="657"/>
      <c r="R32" s="410" t="str">
        <f>IF($R31="","",IF(INDIRECT(ADDRESS($R31+1,S$1-1,1,,"Score"))="SP",$R31+1,""))</f>
        <v/>
      </c>
      <c r="S32" s="876" t="str">
        <f t="shared" ref="S32:T32" si="151">IF($R32="","",INDIRECT(ADDRESS($R32,S$1,1,,"Score")))</f>
        <v/>
      </c>
      <c r="T32" s="410" t="str">
        <f t="shared" si="151"/>
        <v/>
      </c>
      <c r="U32" s="657"/>
      <c r="V32" s="657"/>
      <c r="W32" s="908"/>
      <c r="X32" s="908"/>
      <c r="Y32" s="909"/>
      <c r="Z32" s="908" t="str">
        <f t="shared" ref="Z32:AB32" si="152">IF($R32="","",IF(ISBLANK(INDIRECT(ADDRESS($R32,Z$1,1,,"Score"))),"",1))</f>
        <v/>
      </c>
      <c r="AA32" s="908" t="str">
        <f t="shared" si="152"/>
        <v/>
      </c>
      <c r="AB32" s="908" t="str">
        <f t="shared" si="152"/>
        <v/>
      </c>
      <c r="AC32" s="410" t="str">
        <f t="shared" si="12"/>
        <v/>
      </c>
      <c r="AD32" s="657"/>
      <c r="AE32" s="657"/>
    </row>
    <row r="33" ht="13.5" customHeight="1">
      <c r="A33" s="910">
        <f>A31+1</f>
        <v>16</v>
      </c>
      <c r="B33" s="911">
        <f>IF(ISNA(MATCH($A33,Score!A$4:A$41,0)),"",MATCH($A33,Score!A$4:A$41,0)+ROW(Score!A$3))</f>
        <v>22</v>
      </c>
      <c r="C33" s="912" t="str">
        <f t="shared" ref="C33:D33" si="153">IF($B33="","",INDIRECT(ADDRESS($B33,C$1,1,,"Score")))</f>
        <v>1618</v>
      </c>
      <c r="D33" s="911">
        <f t="shared" si="153"/>
        <v>12</v>
      </c>
      <c r="E33" s="910">
        <f>IF(B33="","",SUM(D33,D34))</f>
        <v>12</v>
      </c>
      <c r="F33" s="910">
        <f>IF(B33="","",E33-U33)</f>
        <v>12</v>
      </c>
      <c r="G33" s="913" t="str">
        <f t="shared" ref="G33:H33" si="154">IF($B33="","",IF(ISBLANK(INDIRECT(ADDRESS($B33,G$1,1,,"Score"))),"",1))</f>
        <v/>
      </c>
      <c r="H33" s="913">
        <f t="shared" si="154"/>
        <v>1</v>
      </c>
      <c r="I33" s="914">
        <f>IF(H33=1,F33,"")</f>
        <v>12</v>
      </c>
      <c r="J33" s="913">
        <f t="shared" ref="J33:L33" si="155">IF($B33="","",IF(ISBLANK(INDIRECT(ADDRESS($B33,J$1,1,,"Score"))),"",1))</f>
        <v>1</v>
      </c>
      <c r="K33" s="913" t="str">
        <f t="shared" si="155"/>
        <v/>
      </c>
      <c r="L33" s="913" t="str">
        <f t="shared" si="155"/>
        <v/>
      </c>
      <c r="M33" s="911">
        <f t="shared" si="9"/>
        <v>3</v>
      </c>
      <c r="N33" s="657" t="str">
        <f>IF(ISNA(MATCH($A33,'Game Clock'!A$11:A$48,0)),"",INDIRECT(ADDRESS(MATCH($A33,'Game Clock'!A$11:A$48,0)+ROW('Game Clock'!A$10),N$1,1,,"Game Clock")))</f>
        <v/>
      </c>
      <c r="O33" s="910" t="str">
        <f>IF(OR(N33="",N33=0),"",60*E33/N33)</f>
        <v/>
      </c>
      <c r="P33" s="410"/>
      <c r="Q33" s="910">
        <f>Q31+1</f>
        <v>16</v>
      </c>
      <c r="R33" s="911">
        <f>IF(ISNA(MATCH($Q33,Score!T$4:T$41,0)),"",MATCH($Q33,Score!T$4:T$41,0)++ROW(Score!T$3))</f>
        <v>22</v>
      </c>
      <c r="S33" s="912" t="str">
        <f t="shared" ref="S33:T33" si="156">IF($R33="","",INDIRECT(ADDRESS($R33,S$1,1,,"Score")))</f>
        <v>802</v>
      </c>
      <c r="T33" s="911">
        <f t="shared" si="156"/>
        <v>0</v>
      </c>
      <c r="U33" s="910">
        <f>IF(R33="","",SUM(T33,T34))</f>
        <v>0</v>
      </c>
      <c r="V33" s="910">
        <f>IF(R33="","",U33-E33)</f>
        <v>-12</v>
      </c>
      <c r="W33" s="913" t="str">
        <f t="shared" ref="W33:X33" si="157">IF($R33="","",IF(ISBLANK(INDIRECT(ADDRESS($R33,W$1,1,,"Score"))),"",1))</f>
        <v/>
      </c>
      <c r="X33" s="913" t="str">
        <f t="shared" si="157"/>
        <v/>
      </c>
      <c r="Y33" s="914" t="str">
        <f>IF(X33=1,V33,"")</f>
        <v/>
      </c>
      <c r="Z33" s="913" t="str">
        <f t="shared" ref="Z33:AB33" si="158">IF($R33="","",IF(ISBLANK(INDIRECT(ADDRESS($R33,Z$1,1,,"Score"))),"",1))</f>
        <v/>
      </c>
      <c r="AA33" s="913" t="str">
        <f t="shared" si="158"/>
        <v/>
      </c>
      <c r="AB33" s="913">
        <f t="shared" si="158"/>
        <v>1</v>
      </c>
      <c r="AC33" s="911">
        <f t="shared" si="12"/>
        <v>0</v>
      </c>
      <c r="AD33" s="910" t="str">
        <f>N33</f>
        <v/>
      </c>
      <c r="AE33" s="910" t="str">
        <f>IF(OR(AD33="",AD33=0),"",60*U33/AD33)</f>
        <v/>
      </c>
    </row>
    <row r="34" ht="13.5" customHeight="1">
      <c r="A34" s="910"/>
      <c r="B34" s="911" t="str">
        <f>IF($B33="","",IF(INDIRECT(ADDRESS($B33+1,C$1-1,1,,"Score"))="SP",$B33+1,""))</f>
        <v/>
      </c>
      <c r="C34" s="912" t="str">
        <f t="shared" ref="C34:D34" si="159">IF($B34="","",INDIRECT(ADDRESS($B34,C$1,1,,"Score")))</f>
        <v/>
      </c>
      <c r="D34" s="911" t="str">
        <f t="shared" si="159"/>
        <v/>
      </c>
      <c r="E34" s="910"/>
      <c r="F34" s="910"/>
      <c r="G34" s="913"/>
      <c r="H34" s="915"/>
      <c r="I34" s="914"/>
      <c r="J34" s="913" t="str">
        <f t="shared" ref="J34:L34" si="160">IF($B34="","",IF(ISBLANK(INDIRECT(ADDRESS($B34,J$1,1,,"Score"))),"",1))</f>
        <v/>
      </c>
      <c r="K34" s="913" t="str">
        <f t="shared" si="160"/>
        <v/>
      </c>
      <c r="L34" s="913" t="str">
        <f t="shared" si="160"/>
        <v/>
      </c>
      <c r="M34" s="911" t="str">
        <f t="shared" si="9"/>
        <v/>
      </c>
      <c r="N34" s="910"/>
      <c r="O34" s="910"/>
      <c r="P34" s="410"/>
      <c r="Q34" s="910"/>
      <c r="R34" s="911" t="str">
        <f>IF($R33="","",IF(INDIRECT(ADDRESS($R33+1,S$1-1,1,,"Score"))="SP",$R33+1,""))</f>
        <v/>
      </c>
      <c r="S34" s="912" t="str">
        <f t="shared" ref="S34:T34" si="161">IF($R34="","",INDIRECT(ADDRESS($R34,S$1,1,,"Score")))</f>
        <v/>
      </c>
      <c r="T34" s="911" t="str">
        <f t="shared" si="161"/>
        <v/>
      </c>
      <c r="U34" s="910"/>
      <c r="V34" s="910"/>
      <c r="W34" s="913"/>
      <c r="X34" s="915"/>
      <c r="Y34" s="914"/>
      <c r="Z34" s="913" t="str">
        <f t="shared" ref="Z34:AB34" si="162">IF($R34="","",IF(ISBLANK(INDIRECT(ADDRESS($R34,Z$1,1,,"Score"))),"",1))</f>
        <v/>
      </c>
      <c r="AA34" s="913" t="str">
        <f t="shared" si="162"/>
        <v/>
      </c>
      <c r="AB34" s="913" t="str">
        <f t="shared" si="162"/>
        <v/>
      </c>
      <c r="AC34" s="911" t="str">
        <f t="shared" si="12"/>
        <v/>
      </c>
      <c r="AD34" s="910"/>
      <c r="AE34" s="910"/>
    </row>
    <row r="35" ht="13.5" customHeight="1">
      <c r="A35" s="657">
        <f>A33+1</f>
        <v>17</v>
      </c>
      <c r="B35" s="410">
        <f>IF(ISNA(MATCH($A35,Score!A$4:A$41,0)),"",MATCH($A35,Score!A$4:A$41,0)+ROW(Score!A$3))</f>
        <v>23</v>
      </c>
      <c r="C35" s="876" t="str">
        <f t="shared" ref="C35:D35" si="163">IF($B35="","",INDIRECT(ADDRESS($B35,C$1,1,,"Score")))</f>
        <v>187</v>
      </c>
      <c r="D35" s="410">
        <f t="shared" si="163"/>
        <v>2</v>
      </c>
      <c r="E35" s="657">
        <f>IF(B35="","",SUM(D35,D36))</f>
        <v>2</v>
      </c>
      <c r="F35" s="657">
        <f>IF(B35="","",E35-U35)</f>
        <v>2</v>
      </c>
      <c r="G35" s="908" t="str">
        <f t="shared" ref="G35:H35" si="164">IF($B35="","",IF(ISBLANK(INDIRECT(ADDRESS($B35,G$1,1,,"Score"))),"",1))</f>
        <v/>
      </c>
      <c r="H35" s="908">
        <f t="shared" si="164"/>
        <v>1</v>
      </c>
      <c r="I35" s="909">
        <f>IF(H35=1,F35,"")</f>
        <v>2</v>
      </c>
      <c r="J35" s="908">
        <f t="shared" ref="J35:L35" si="165">IF($B35="","",IF(ISBLANK(INDIRECT(ADDRESS($B35,J$1,1,,"Score"))),"",1))</f>
        <v>1</v>
      </c>
      <c r="K35" s="908" t="str">
        <f t="shared" si="165"/>
        <v/>
      </c>
      <c r="L35" s="908" t="str">
        <f t="shared" si="165"/>
        <v/>
      </c>
      <c r="M35" s="410">
        <f t="shared" si="9"/>
        <v>1</v>
      </c>
      <c r="N35" s="657" t="str">
        <f>IF(ISNA(MATCH($A35,'Game Clock'!A$11:A$48,0)),"",INDIRECT(ADDRESS(MATCH($A35,'Game Clock'!A$11:A$48,0)+ROW('Game Clock'!A$10),N$1,1,,"Game Clock")))</f>
        <v/>
      </c>
      <c r="O35" s="657" t="str">
        <f>IF(OR(N35="",N35=0),"",60*E35/N35)</f>
        <v/>
      </c>
      <c r="P35" s="410"/>
      <c r="Q35" s="657">
        <f>Q33+1</f>
        <v>17</v>
      </c>
      <c r="R35" s="410">
        <f>IF(ISNA(MATCH($Q35,Score!T$4:T$41,0)),"",MATCH($Q35,Score!T$4:T$41,0)++ROW(Score!T$3))</f>
        <v>23</v>
      </c>
      <c r="S35" s="876" t="str">
        <f t="shared" ref="S35:T35" si="166">IF($R35="","",INDIRECT(ADDRESS($R35,S$1,1,,"Score")))</f>
        <v>802</v>
      </c>
      <c r="T35" s="410">
        <f t="shared" si="166"/>
        <v>0</v>
      </c>
      <c r="U35" s="657">
        <f>IF(R35="","",SUM(T35,T36))</f>
        <v>0</v>
      </c>
      <c r="V35" s="657">
        <f>IF(R35="","",U35-E35)</f>
        <v>-2</v>
      </c>
      <c r="W35" s="908" t="str">
        <f t="shared" ref="W35:X35" si="167">IF($R35="","",IF(ISBLANK(INDIRECT(ADDRESS($R35,W$1,1,,"Score"))),"",1))</f>
        <v/>
      </c>
      <c r="X35" s="908" t="str">
        <f t="shared" si="167"/>
        <v/>
      </c>
      <c r="Y35" s="909" t="str">
        <f>IF(X35=1,V35,"")</f>
        <v/>
      </c>
      <c r="Z35" s="908" t="str">
        <f t="shared" ref="Z35:AB35" si="168">IF($R35="","",IF(ISBLANK(INDIRECT(ADDRESS($R35,Z$1,1,,"Score"))),"",1))</f>
        <v/>
      </c>
      <c r="AA35" s="908" t="str">
        <f t="shared" si="168"/>
        <v/>
      </c>
      <c r="AB35" s="908">
        <f t="shared" si="168"/>
        <v>1</v>
      </c>
      <c r="AC35" s="410">
        <f t="shared" si="12"/>
        <v>0</v>
      </c>
      <c r="AD35" s="657" t="str">
        <f>N35</f>
        <v/>
      </c>
      <c r="AE35" s="657" t="str">
        <f>IF(OR(AD35="",AD35=0),"",60*U35/AD35)</f>
        <v/>
      </c>
    </row>
    <row r="36" ht="13.5" customHeight="1">
      <c r="A36" s="657"/>
      <c r="B36" s="410" t="str">
        <f>IF($B35="","",IF(INDIRECT(ADDRESS($B35+1,C$1-1,1,,"Score"))="SP",$B35+1,""))</f>
        <v/>
      </c>
      <c r="C36" s="876" t="str">
        <f t="shared" ref="C36:D36" si="169">IF($B36="","",INDIRECT(ADDRESS($B36,C$1,1,,"Score")))</f>
        <v/>
      </c>
      <c r="D36" s="410" t="str">
        <f t="shared" si="169"/>
        <v/>
      </c>
      <c r="E36" s="657"/>
      <c r="F36" s="657"/>
      <c r="G36" s="908"/>
      <c r="H36" s="908"/>
      <c r="I36" s="909"/>
      <c r="J36" s="908" t="str">
        <f t="shared" ref="J36:L36" si="170">IF($B36="","",IF(ISBLANK(INDIRECT(ADDRESS($B36,J$1,1,,"Score"))),"",1))</f>
        <v/>
      </c>
      <c r="K36" s="908" t="str">
        <f t="shared" si="170"/>
        <v/>
      </c>
      <c r="L36" s="908" t="str">
        <f t="shared" si="170"/>
        <v/>
      </c>
      <c r="M36" s="410" t="str">
        <f t="shared" si="9"/>
        <v/>
      </c>
      <c r="N36" s="657"/>
      <c r="O36" s="657"/>
      <c r="P36" s="410"/>
      <c r="Q36" s="657"/>
      <c r="R36" s="410">
        <f>IF($R35="","",IF(INDIRECT(ADDRESS($R35+1,S$1-1,1,,"Score"))="SP",$R35+1,""))</f>
        <v>24</v>
      </c>
      <c r="S36" s="876" t="str">
        <f t="shared" ref="S36:T36" si="171">IF($R36="","",INDIRECT(ADDRESS($R36,S$1,1,,"Score")))</f>
        <v>62</v>
      </c>
      <c r="T36" s="410">
        <f t="shared" si="171"/>
        <v>0</v>
      </c>
      <c r="U36" s="657"/>
      <c r="V36" s="657"/>
      <c r="W36" s="908"/>
      <c r="X36" s="908"/>
      <c r="Y36" s="909"/>
      <c r="Z36" s="908" t="str">
        <f t="shared" ref="Z36:AB36" si="172">IF($R36="","",IF(ISBLANK(INDIRECT(ADDRESS($R36,Z$1,1,,"Score"))),"",1))</f>
        <v/>
      </c>
      <c r="AA36" s="908" t="str">
        <f t="shared" si="172"/>
        <v/>
      </c>
      <c r="AB36" s="908" t="str">
        <f t="shared" si="172"/>
        <v/>
      </c>
      <c r="AC36" s="410">
        <f t="shared" si="12"/>
        <v>1</v>
      </c>
      <c r="AD36" s="657"/>
      <c r="AE36" s="657"/>
    </row>
    <row r="37" ht="13.5" customHeight="1">
      <c r="A37" s="910">
        <f>A35+1</f>
        <v>18</v>
      </c>
      <c r="B37" s="911">
        <f>IF(ISNA(MATCH($A37,Score!A$4:A$41,0)),"",MATCH($A37,Score!A$4:A$41,0)+ROW(Score!A$3))</f>
        <v>25</v>
      </c>
      <c r="C37" s="912" t="str">
        <f t="shared" ref="C37:D37" si="173">IF($B37="","",INDIRECT(ADDRESS($B37,C$1,1,,"Score")))</f>
        <v>14</v>
      </c>
      <c r="D37" s="911">
        <f t="shared" si="173"/>
        <v>8</v>
      </c>
      <c r="E37" s="910">
        <f>IF(B37="","",SUM(D37,D38))</f>
        <v>8</v>
      </c>
      <c r="F37" s="910">
        <f>IF(B37="","",E37-U37)</f>
        <v>0</v>
      </c>
      <c r="G37" s="913" t="str">
        <f t="shared" ref="G37:H37" si="174">IF($B37="","",IF(ISBLANK(INDIRECT(ADDRESS($B37,G$1,1,,"Score"))),"",1))</f>
        <v/>
      </c>
      <c r="H37" s="913" t="str">
        <f t="shared" si="174"/>
        <v/>
      </c>
      <c r="I37" s="914" t="str">
        <f>IF(H37=1,F37,"")</f>
        <v/>
      </c>
      <c r="J37" s="913" t="str">
        <f t="shared" ref="J37:L37" si="175">IF($B37="","",IF(ISBLANK(INDIRECT(ADDRESS($B37,J$1,1,,"Score"))),"",1))</f>
        <v/>
      </c>
      <c r="K37" s="913" t="str">
        <f t="shared" si="175"/>
        <v/>
      </c>
      <c r="L37" s="913" t="str">
        <f t="shared" si="175"/>
        <v/>
      </c>
      <c r="M37" s="911">
        <f t="shared" si="9"/>
        <v>3</v>
      </c>
      <c r="N37" s="657" t="str">
        <f>IF(ISNA(MATCH($A37,'Game Clock'!A$11:A$48,0)),"",INDIRECT(ADDRESS(MATCH($A37,'Game Clock'!A$11:A$48,0)+ROW('Game Clock'!A$10),N$1,1,,"Game Clock")))</f>
        <v/>
      </c>
      <c r="O37" s="910" t="str">
        <f>IF(OR(N37="",N37=0),"",60*E37/N37)</f>
        <v/>
      </c>
      <c r="P37" s="410"/>
      <c r="Q37" s="910">
        <f>Q35+1</f>
        <v>18</v>
      </c>
      <c r="R37" s="911">
        <f>IF(ISNA(MATCH($Q37,Score!T$4:T$41,0)),"",MATCH($Q37,Score!T$4:T$41,0)++ROW(Score!T$3))</f>
        <v>25</v>
      </c>
      <c r="S37" s="912" t="str">
        <f t="shared" ref="S37:T37" si="176">IF($R37="","",INDIRECT(ADDRESS($R37,S$1,1,,"Score")))</f>
        <v>731</v>
      </c>
      <c r="T37" s="911">
        <f t="shared" si="176"/>
        <v>8</v>
      </c>
      <c r="U37" s="910">
        <f>IF(R37="","",SUM(T37,T38))</f>
        <v>8</v>
      </c>
      <c r="V37" s="910">
        <f>IF(R37="","",U37-E37)</f>
        <v>0</v>
      </c>
      <c r="W37" s="913" t="str">
        <f t="shared" ref="W37:X37" si="177">IF($R37="","",IF(ISBLANK(INDIRECT(ADDRESS($R37,W$1,1,,"Score"))),"",1))</f>
        <v/>
      </c>
      <c r="X37" s="913">
        <f t="shared" si="177"/>
        <v>1</v>
      </c>
      <c r="Y37" s="914">
        <f>IF(X37=1,V37,"")</f>
        <v>0</v>
      </c>
      <c r="Z37" s="913">
        <f t="shared" ref="Z37:AB37" si="178">IF($R37="","",IF(ISBLANK(INDIRECT(ADDRESS($R37,Z$1,1,,"Score"))),"",1))</f>
        <v>1</v>
      </c>
      <c r="AA37" s="913" t="str">
        <f t="shared" si="178"/>
        <v/>
      </c>
      <c r="AB37" s="913" t="str">
        <f t="shared" si="178"/>
        <v/>
      </c>
      <c r="AC37" s="911">
        <f t="shared" si="12"/>
        <v>3</v>
      </c>
      <c r="AD37" s="910" t="str">
        <f>N37</f>
        <v/>
      </c>
      <c r="AE37" s="910" t="str">
        <f>IF(OR(AD37="",AD37=0),"",60*U37/AD37)</f>
        <v/>
      </c>
    </row>
    <row r="38" ht="13.5" customHeight="1">
      <c r="A38" s="910"/>
      <c r="B38" s="911" t="str">
        <f>IF($B37="","",IF(INDIRECT(ADDRESS($B37+1,C$1-1,1,,"Score"))="SP",$B37+1,""))</f>
        <v/>
      </c>
      <c r="C38" s="912" t="str">
        <f t="shared" ref="C38:D38" si="179">IF($B38="","",INDIRECT(ADDRESS($B38,C$1,1,,"Score")))</f>
        <v/>
      </c>
      <c r="D38" s="911" t="str">
        <f t="shared" si="179"/>
        <v/>
      </c>
      <c r="E38" s="910"/>
      <c r="F38" s="910"/>
      <c r="G38" s="913"/>
      <c r="H38" s="915"/>
      <c r="I38" s="914"/>
      <c r="J38" s="913" t="str">
        <f t="shared" ref="J38:L38" si="180">IF($B38="","",IF(ISBLANK(INDIRECT(ADDRESS($B38,J$1,1,,"Score"))),"",1))</f>
        <v/>
      </c>
      <c r="K38" s="913" t="str">
        <f t="shared" si="180"/>
        <v/>
      </c>
      <c r="L38" s="913" t="str">
        <f t="shared" si="180"/>
        <v/>
      </c>
      <c r="M38" s="911" t="str">
        <f t="shared" si="9"/>
        <v/>
      </c>
      <c r="N38" s="910"/>
      <c r="O38" s="910"/>
      <c r="P38" s="410"/>
      <c r="Q38" s="910"/>
      <c r="R38" s="911" t="str">
        <f>IF($R37="","",IF(INDIRECT(ADDRESS($R37+1,S$1-1,1,,"Score"))="SP",$R37+1,""))</f>
        <v/>
      </c>
      <c r="S38" s="912" t="str">
        <f t="shared" ref="S38:T38" si="181">IF($R38="","",INDIRECT(ADDRESS($R38,S$1,1,,"Score")))</f>
        <v/>
      </c>
      <c r="T38" s="911" t="str">
        <f t="shared" si="181"/>
        <v/>
      </c>
      <c r="U38" s="910"/>
      <c r="V38" s="910"/>
      <c r="W38" s="913"/>
      <c r="X38" s="915"/>
      <c r="Y38" s="914"/>
      <c r="Z38" s="913" t="str">
        <f t="shared" ref="Z38:AB38" si="182">IF($R38="","",IF(ISBLANK(INDIRECT(ADDRESS($R38,Z$1,1,,"Score"))),"",1))</f>
        <v/>
      </c>
      <c r="AA38" s="913" t="str">
        <f t="shared" si="182"/>
        <v/>
      </c>
      <c r="AB38" s="913" t="str">
        <f t="shared" si="182"/>
        <v/>
      </c>
      <c r="AC38" s="911" t="str">
        <f t="shared" si="12"/>
        <v/>
      </c>
      <c r="AD38" s="910"/>
      <c r="AE38" s="910"/>
    </row>
    <row r="39" ht="13.5" customHeight="1">
      <c r="A39" s="657">
        <f>A37+1</f>
        <v>19</v>
      </c>
      <c r="B39" s="410">
        <f>IF(ISNA(MATCH($A39,Score!A$4:A$41,0)),"",MATCH($A39,Score!A$4:A$41,0)+ROW(Score!A$3))</f>
        <v>26</v>
      </c>
      <c r="C39" s="876" t="str">
        <f t="shared" ref="C39:D39" si="183">IF($B39="","",INDIRECT(ADDRESS($B39,C$1,1,,"Score")))</f>
        <v>651</v>
      </c>
      <c r="D39" s="410">
        <f t="shared" si="183"/>
        <v>4</v>
      </c>
      <c r="E39" s="657">
        <f>IF(B39="","",SUM(D39,D40))</f>
        <v>4</v>
      </c>
      <c r="F39" s="657">
        <f>IF(B39="","",E39-U39)</f>
        <v>4</v>
      </c>
      <c r="G39" s="908" t="str">
        <f t="shared" ref="G39:H39" si="184">IF($B39="","",IF(ISBLANK(INDIRECT(ADDRESS($B39,G$1,1,,"Score"))),"",1))</f>
        <v/>
      </c>
      <c r="H39" s="908">
        <f t="shared" si="184"/>
        <v>1</v>
      </c>
      <c r="I39" s="909">
        <f>IF(H39=1,F39,"")</f>
        <v>4</v>
      </c>
      <c r="J39" s="908">
        <f t="shared" ref="J39:L39" si="185">IF($B39="","",IF(ISBLANK(INDIRECT(ADDRESS($B39,J$1,1,,"Score"))),"",1))</f>
        <v>1</v>
      </c>
      <c r="K39" s="908" t="str">
        <f t="shared" si="185"/>
        <v/>
      </c>
      <c r="L39" s="908" t="str">
        <f t="shared" si="185"/>
        <v/>
      </c>
      <c r="M39" s="410">
        <f t="shared" si="9"/>
        <v>1</v>
      </c>
      <c r="N39" s="657" t="str">
        <f>IF(ISNA(MATCH($A39,'Game Clock'!A$11:A$48,0)),"",INDIRECT(ADDRESS(MATCH($A39,'Game Clock'!A$11:A$48,0)+ROW('Game Clock'!A$10),N$1,1,,"Game Clock")))</f>
        <v/>
      </c>
      <c r="O39" s="657" t="str">
        <f>IF(OR(N39="",N39=0),"",60*E39/N39)</f>
        <v/>
      </c>
      <c r="P39" s="410"/>
      <c r="Q39" s="657">
        <f>Q37+1</f>
        <v>19</v>
      </c>
      <c r="R39" s="410">
        <f>IF(ISNA(MATCH($Q39,Score!T$4:T$41,0)),"",MATCH($Q39,Score!T$4:T$41,0)++ROW(Score!T$3))</f>
        <v>26</v>
      </c>
      <c r="S39" s="876" t="str">
        <f t="shared" ref="S39:T39" si="186">IF($R39="","",INDIRECT(ADDRESS($R39,S$1,1,,"Score")))</f>
        <v>14</v>
      </c>
      <c r="T39" s="410">
        <f t="shared" si="186"/>
        <v>0</v>
      </c>
      <c r="U39" s="657">
        <f>IF(R39="","",SUM(T39,T40))</f>
        <v>0</v>
      </c>
      <c r="V39" s="657">
        <f>IF(R39="","",U39-E39)</f>
        <v>-4</v>
      </c>
      <c r="W39" s="908">
        <f t="shared" ref="W39:X39" si="187">IF($R39="","",IF(ISBLANK(INDIRECT(ADDRESS($R39,W$1,1,,"Score"))),"",1))</f>
        <v>1</v>
      </c>
      <c r="X39" s="908" t="str">
        <f t="shared" si="187"/>
        <v/>
      </c>
      <c r="Y39" s="909" t="str">
        <f>IF(X39=1,V39,"")</f>
        <v/>
      </c>
      <c r="Z39" s="908" t="str">
        <f t="shared" ref="Z39:AB39" si="188">IF($R39="","",IF(ISBLANK(INDIRECT(ADDRESS($R39,Z$1,1,,"Score"))),"",1))</f>
        <v/>
      </c>
      <c r="AA39" s="908" t="str">
        <f t="shared" si="188"/>
        <v/>
      </c>
      <c r="AB39" s="908">
        <f t="shared" si="188"/>
        <v>1</v>
      </c>
      <c r="AC39" s="410">
        <f t="shared" si="12"/>
        <v>0</v>
      </c>
      <c r="AD39" s="657" t="str">
        <f>N39</f>
        <v/>
      </c>
      <c r="AE39" s="657" t="str">
        <f>IF(OR(AD39="",AD39=0),"",60*U39/AD39)</f>
        <v/>
      </c>
    </row>
    <row r="40" ht="13.5" customHeight="1">
      <c r="A40" s="657"/>
      <c r="B40" s="410" t="str">
        <f>IF($B39="","",IF(INDIRECT(ADDRESS($B39+1,C$1-1,1,,"Score"))="SP",$B39+1,""))</f>
        <v/>
      </c>
      <c r="C40" s="876" t="str">
        <f t="shared" ref="C40:D40" si="189">IF($B40="","",INDIRECT(ADDRESS($B40,C$1,1,,"Score")))</f>
        <v/>
      </c>
      <c r="D40" s="410" t="str">
        <f t="shared" si="189"/>
        <v/>
      </c>
      <c r="E40" s="657"/>
      <c r="F40" s="657"/>
      <c r="G40" s="908"/>
      <c r="H40" s="908"/>
      <c r="I40" s="909"/>
      <c r="J40" s="908" t="str">
        <f t="shared" ref="J40:L40" si="190">IF($B40="","",IF(ISBLANK(INDIRECT(ADDRESS($B40,J$1,1,,"Score"))),"",1))</f>
        <v/>
      </c>
      <c r="K40" s="908" t="str">
        <f t="shared" si="190"/>
        <v/>
      </c>
      <c r="L40" s="908" t="str">
        <f t="shared" si="190"/>
        <v/>
      </c>
      <c r="M40" s="410" t="str">
        <f t="shared" si="9"/>
        <v/>
      </c>
      <c r="N40" s="657"/>
      <c r="O40" s="657"/>
      <c r="P40" s="410"/>
      <c r="Q40" s="657"/>
      <c r="R40" s="410">
        <f>IF($R39="","",IF(INDIRECT(ADDRESS($R39+1,S$1-1,1,,"Score"))="SP",$R39+1,""))</f>
        <v>27</v>
      </c>
      <c r="S40" s="876" t="str">
        <f t="shared" ref="S40:T40" si="191">IF($R40="","",INDIRECT(ADDRESS($R40,S$1,1,,"Score")))</f>
        <v>62</v>
      </c>
      <c r="T40" s="410">
        <f t="shared" si="191"/>
        <v>0</v>
      </c>
      <c r="U40" s="657"/>
      <c r="V40" s="657"/>
      <c r="W40" s="908"/>
      <c r="X40" s="908"/>
      <c r="Y40" s="909"/>
      <c r="Z40" s="908" t="str">
        <f t="shared" ref="Z40:AB40" si="192">IF($R40="","",IF(ISBLANK(INDIRECT(ADDRESS($R40,Z$1,1,,"Score"))),"",1))</f>
        <v/>
      </c>
      <c r="AA40" s="908" t="str">
        <f t="shared" si="192"/>
        <v/>
      </c>
      <c r="AB40" s="908" t="str">
        <f t="shared" si="192"/>
        <v/>
      </c>
      <c r="AC40" s="410">
        <f t="shared" si="12"/>
        <v>1</v>
      </c>
      <c r="AD40" s="657"/>
      <c r="AE40" s="657"/>
    </row>
    <row r="41" ht="13.5" customHeight="1">
      <c r="A41" s="910">
        <f>A39+1</f>
        <v>20</v>
      </c>
      <c r="B41" s="911">
        <f>IF(ISNA(MATCH($A41,Score!A$4:A$41,0)),"",MATCH($A41,Score!A$4:A$41,0)+ROW(Score!A$3))</f>
        <v>28</v>
      </c>
      <c r="C41" s="912" t="str">
        <f t="shared" ref="C41:D41" si="193">IF($B41="","",INDIRECT(ADDRESS($B41,C$1,1,,"Score")))</f>
        <v>1618</v>
      </c>
      <c r="D41" s="911">
        <f t="shared" si="193"/>
        <v>8</v>
      </c>
      <c r="E41" s="910">
        <f>IF(B41="","",SUM(D41,D42))</f>
        <v>8</v>
      </c>
      <c r="F41" s="910">
        <f>IF(B41="","",E41-U41)</f>
        <v>0</v>
      </c>
      <c r="G41" s="913" t="str">
        <f t="shared" ref="G41:H41" si="194">IF($B41="","",IF(ISBLANK(INDIRECT(ADDRESS($B41,G$1,1,,"Score"))),"",1))</f>
        <v/>
      </c>
      <c r="H41" s="913" t="str">
        <f t="shared" si="194"/>
        <v/>
      </c>
      <c r="I41" s="914" t="str">
        <f>IF(H41=1,F41,"")</f>
        <v/>
      </c>
      <c r="J41" s="913" t="str">
        <f t="shared" ref="J41:L41" si="195">IF($B41="","",IF(ISBLANK(INDIRECT(ADDRESS($B41,J$1,1,,"Score"))),"",1))</f>
        <v/>
      </c>
      <c r="K41" s="913" t="str">
        <f t="shared" si="195"/>
        <v/>
      </c>
      <c r="L41" s="913" t="str">
        <f t="shared" si="195"/>
        <v/>
      </c>
      <c r="M41" s="911">
        <f t="shared" si="9"/>
        <v>3</v>
      </c>
      <c r="N41" s="657" t="str">
        <f>IF(ISNA(MATCH($A41,'Game Clock'!A$11:A$48,0)),"",INDIRECT(ADDRESS(MATCH($A41,'Game Clock'!A$11:A$48,0)+ROW('Game Clock'!A$10),N$1,1,,"Game Clock")))</f>
        <v/>
      </c>
      <c r="O41" s="910" t="str">
        <f>IF(OR(N41="",N41=0),"",60*E41/N41)</f>
        <v/>
      </c>
      <c r="P41" s="410"/>
      <c r="Q41" s="910">
        <f>Q39+1</f>
        <v>20</v>
      </c>
      <c r="R41" s="911">
        <f>IF(ISNA(MATCH($Q41,Score!T$4:T$41,0)),"",MATCH($Q41,Score!T$4:T$41,0)++ROW(Score!T$3))</f>
        <v>28</v>
      </c>
      <c r="S41" s="912" t="str">
        <f t="shared" ref="S41:T41" si="196">IF($R41="","",INDIRECT(ADDRESS($R41,S$1,1,,"Score")))</f>
        <v>31</v>
      </c>
      <c r="T41" s="911">
        <f t="shared" si="196"/>
        <v>8</v>
      </c>
      <c r="U41" s="910">
        <f>IF(R41="","",SUM(T41,T42))</f>
        <v>8</v>
      </c>
      <c r="V41" s="910">
        <f>IF(R41="","",U41-E41)</f>
        <v>0</v>
      </c>
      <c r="W41" s="913" t="str">
        <f t="shared" ref="W41:X41" si="197">IF($R41="","",IF(ISBLANK(INDIRECT(ADDRESS($R41,W$1,1,,"Score"))),"",1))</f>
        <v/>
      </c>
      <c r="X41" s="913">
        <f t="shared" si="197"/>
        <v>1</v>
      </c>
      <c r="Y41" s="914">
        <f>IF(X41=1,V41,"")</f>
        <v>0</v>
      </c>
      <c r="Z41" s="913">
        <f t="shared" ref="Z41:AB41" si="198">IF($R41="","",IF(ISBLANK(INDIRECT(ADDRESS($R41,Z$1,1,,"Score"))),"",1))</f>
        <v>1</v>
      </c>
      <c r="AA41" s="913" t="str">
        <f t="shared" si="198"/>
        <v/>
      </c>
      <c r="AB41" s="913" t="str">
        <f t="shared" si="198"/>
        <v/>
      </c>
      <c r="AC41" s="911">
        <f t="shared" si="12"/>
        <v>2</v>
      </c>
      <c r="AD41" s="910" t="str">
        <f>N41</f>
        <v/>
      </c>
      <c r="AE41" s="910" t="str">
        <f>IF(OR(AD41="",AD41=0),"",60*U41/AD41)</f>
        <v/>
      </c>
    </row>
    <row r="42" ht="13.5" customHeight="1">
      <c r="A42" s="910"/>
      <c r="B42" s="911" t="str">
        <f>IF($B41="","",IF(INDIRECT(ADDRESS($B41+1,C$1-1,1,,"Score"))="SP",$B41+1,""))</f>
        <v/>
      </c>
      <c r="C42" s="912" t="str">
        <f t="shared" ref="C42:D42" si="199">IF($B42="","",INDIRECT(ADDRESS($B42,C$1,1,,"Score")))</f>
        <v/>
      </c>
      <c r="D42" s="911" t="str">
        <f t="shared" si="199"/>
        <v/>
      </c>
      <c r="E42" s="910"/>
      <c r="F42" s="910"/>
      <c r="G42" s="913"/>
      <c r="H42" s="915"/>
      <c r="I42" s="914"/>
      <c r="J42" s="913" t="str">
        <f t="shared" ref="J42:L42" si="200">IF($B42="","",IF(ISBLANK(INDIRECT(ADDRESS($B42,J$1,1,,"Score"))),"",1))</f>
        <v/>
      </c>
      <c r="K42" s="913" t="str">
        <f t="shared" si="200"/>
        <v/>
      </c>
      <c r="L42" s="913" t="str">
        <f t="shared" si="200"/>
        <v/>
      </c>
      <c r="M42" s="911" t="str">
        <f t="shared" si="9"/>
        <v/>
      </c>
      <c r="N42" s="910"/>
      <c r="O42" s="910"/>
      <c r="P42" s="410"/>
      <c r="Q42" s="910"/>
      <c r="R42" s="911" t="str">
        <f>IF($R41="","",IF(INDIRECT(ADDRESS($R41+1,S$1-1,1,,"Score"))="SP",$R41+1,""))</f>
        <v/>
      </c>
      <c r="S42" s="912" t="str">
        <f t="shared" ref="S42:T42" si="201">IF($R42="","",INDIRECT(ADDRESS($R42,S$1,1,,"Score")))</f>
        <v/>
      </c>
      <c r="T42" s="911" t="str">
        <f t="shared" si="201"/>
        <v/>
      </c>
      <c r="U42" s="910"/>
      <c r="V42" s="910"/>
      <c r="W42" s="913"/>
      <c r="X42" s="915"/>
      <c r="Y42" s="914"/>
      <c r="Z42" s="913" t="str">
        <f t="shared" ref="Z42:AB42" si="202">IF($R42="","",IF(ISBLANK(INDIRECT(ADDRESS($R42,Z$1,1,,"Score"))),"",1))</f>
        <v/>
      </c>
      <c r="AA42" s="913" t="str">
        <f t="shared" si="202"/>
        <v/>
      </c>
      <c r="AB42" s="913" t="str">
        <f t="shared" si="202"/>
        <v/>
      </c>
      <c r="AC42" s="911" t="str">
        <f t="shared" si="12"/>
        <v/>
      </c>
      <c r="AD42" s="910"/>
      <c r="AE42" s="910"/>
    </row>
    <row r="43" ht="13.5" customHeight="1">
      <c r="A43" s="657">
        <f>A41+1</f>
        <v>21</v>
      </c>
      <c r="B43" s="410">
        <f>IF(ISNA(MATCH($A43,Score!A$4:A$41,0)),"",MATCH($A43,Score!A$4:A$41,0)+ROW(Score!A$3))</f>
        <v>29</v>
      </c>
      <c r="C43" s="876" t="str">
        <f t="shared" ref="C43:D43" si="203">IF($B43="","",INDIRECT(ADDRESS($B43,C$1,1,,"Score")))</f>
        <v>187</v>
      </c>
      <c r="D43" s="410">
        <f t="shared" si="203"/>
        <v>0</v>
      </c>
      <c r="E43" s="657">
        <f>IF(B43="","",SUM(D43,D44))</f>
        <v>0</v>
      </c>
      <c r="F43" s="657">
        <f>IF(B43="","",E43-U43)</f>
        <v>-7</v>
      </c>
      <c r="G43" s="908" t="str">
        <f t="shared" ref="G43:H43" si="204">IF($B43="","",IF(ISBLANK(INDIRECT(ADDRESS($B43,G$1,1,,"Score"))),"",1))</f>
        <v/>
      </c>
      <c r="H43" s="908" t="str">
        <f t="shared" si="204"/>
        <v/>
      </c>
      <c r="I43" s="909" t="str">
        <f>IF(H43=1,F43,"")</f>
        <v/>
      </c>
      <c r="J43" s="908" t="str">
        <f t="shared" ref="J43:L43" si="205">IF($B43="","",IF(ISBLANK(INDIRECT(ADDRESS($B43,J$1,1,,"Score"))),"",1))</f>
        <v/>
      </c>
      <c r="K43" s="908" t="str">
        <f t="shared" si="205"/>
        <v/>
      </c>
      <c r="L43" s="908">
        <f t="shared" si="205"/>
        <v>1</v>
      </c>
      <c r="M43" s="410">
        <f t="shared" si="9"/>
        <v>0</v>
      </c>
      <c r="N43" s="657" t="str">
        <f>IF(ISNA(MATCH($A43,'Game Clock'!A$11:A$48,0)),"",INDIRECT(ADDRESS(MATCH($A43,'Game Clock'!A$11:A$48,0)+ROW('Game Clock'!A$10),N$1,1,,"Game Clock")))</f>
        <v/>
      </c>
      <c r="O43" s="657" t="str">
        <f>IF(OR(N43="",N43=0),"",60*E43/N43)</f>
        <v/>
      </c>
      <c r="P43" s="410"/>
      <c r="Q43" s="657">
        <f>Q41+1</f>
        <v>21</v>
      </c>
      <c r="R43" s="410">
        <f>IF(ISNA(MATCH($Q43,Score!T$4:T$41,0)),"",MATCH($Q43,Score!T$4:T$41,0)++ROW(Score!T$3))</f>
        <v>29</v>
      </c>
      <c r="S43" s="876" t="str">
        <f t="shared" ref="S43:T43" si="206">IF($R43="","",INDIRECT(ADDRESS($R43,S$1,1,,"Score")))</f>
        <v>731</v>
      </c>
      <c r="T43" s="410">
        <f t="shared" si="206"/>
        <v>7</v>
      </c>
      <c r="U43" s="657">
        <f>IF(R43="","",SUM(T43,T44))</f>
        <v>7</v>
      </c>
      <c r="V43" s="657">
        <f>IF(R43="","",U43-E43)</f>
        <v>7</v>
      </c>
      <c r="W43" s="908" t="str">
        <f t="shared" ref="W43:X43" si="207">IF($R43="","",IF(ISBLANK(INDIRECT(ADDRESS($R43,W$1,1,,"Score"))),"",1))</f>
        <v/>
      </c>
      <c r="X43" s="908">
        <f t="shared" si="207"/>
        <v>1</v>
      </c>
      <c r="Y43" s="909">
        <f>IF(X43=1,V43,"")</f>
        <v>7</v>
      </c>
      <c r="Z43" s="908" t="str">
        <f t="shared" ref="Z43:AB43" si="208">IF($R43="","",IF(ISBLANK(INDIRECT(ADDRESS($R43,Z$1,1,,"Score"))),"",1))</f>
        <v/>
      </c>
      <c r="AA43" s="908" t="str">
        <f t="shared" si="208"/>
        <v/>
      </c>
      <c r="AB43" s="908" t="str">
        <f t="shared" si="208"/>
        <v/>
      </c>
      <c r="AC43" s="410">
        <f t="shared" si="12"/>
        <v>2</v>
      </c>
      <c r="AD43" s="657" t="str">
        <f>N43</f>
        <v/>
      </c>
      <c r="AE43" s="657" t="str">
        <f>IF(OR(AD43="",AD43=0),"",60*U43/AD43)</f>
        <v/>
      </c>
    </row>
    <row r="44" ht="13.5" customHeight="1">
      <c r="A44" s="657"/>
      <c r="B44" s="410">
        <f>IF($B43="","",IF(INDIRECT(ADDRESS($B43+1,C$1-1,1,,"Score"))="SP",$B43+1,""))</f>
        <v>30</v>
      </c>
      <c r="C44" s="876" t="str">
        <f t="shared" ref="C44:D44" si="209">IF($B44="","",INDIRECT(ADDRESS($B44,C$1,1,,"Score")))</f>
        <v>99</v>
      </c>
      <c r="D44" s="410">
        <f t="shared" si="209"/>
        <v>0</v>
      </c>
      <c r="E44" s="657"/>
      <c r="F44" s="657"/>
      <c r="G44" s="908"/>
      <c r="H44" s="908"/>
      <c r="I44" s="909"/>
      <c r="J44" s="908" t="str">
        <f t="shared" ref="J44:L44" si="210">IF($B44="","",IF(ISBLANK(INDIRECT(ADDRESS($B44,J$1,1,,"Score"))),"",1))</f>
        <v/>
      </c>
      <c r="K44" s="908" t="str">
        <f t="shared" si="210"/>
        <v/>
      </c>
      <c r="L44" s="908">
        <f t="shared" si="210"/>
        <v>1</v>
      </c>
      <c r="M44" s="410">
        <f t="shared" si="9"/>
        <v>0</v>
      </c>
      <c r="N44" s="657"/>
      <c r="O44" s="657"/>
      <c r="P44" s="410"/>
      <c r="Q44" s="657"/>
      <c r="R44" s="410" t="str">
        <f>IF($R43="","",IF(INDIRECT(ADDRESS($R43+1,S$1-1,1,,"Score"))="SP",$R43+1,""))</f>
        <v/>
      </c>
      <c r="S44" s="876" t="str">
        <f t="shared" ref="S44:T44" si="211">IF($R44="","",INDIRECT(ADDRESS($R44,S$1,1,,"Score")))</f>
        <v/>
      </c>
      <c r="T44" s="410" t="str">
        <f t="shared" si="211"/>
        <v/>
      </c>
      <c r="U44" s="657"/>
      <c r="V44" s="657"/>
      <c r="W44" s="908"/>
      <c r="X44" s="908"/>
      <c r="Y44" s="909"/>
      <c r="Z44" s="908" t="str">
        <f t="shared" ref="Z44:AB44" si="212">IF($R44="","",IF(ISBLANK(INDIRECT(ADDRESS($R44,Z$1,1,,"Score"))),"",1))</f>
        <v/>
      </c>
      <c r="AA44" s="908" t="str">
        <f t="shared" si="212"/>
        <v/>
      </c>
      <c r="AB44" s="908" t="str">
        <f t="shared" si="212"/>
        <v/>
      </c>
      <c r="AC44" s="410" t="str">
        <f t="shared" si="12"/>
        <v/>
      </c>
      <c r="AD44" s="657"/>
      <c r="AE44" s="657"/>
    </row>
    <row r="45" ht="13.5" customHeight="1">
      <c r="A45" s="910">
        <f>A43+1</f>
        <v>22</v>
      </c>
      <c r="B45" s="911">
        <f>IF(ISNA(MATCH($A45,Score!A$4:A$41,0)),"",MATCH($A45,Score!A$4:A$41,0)+ROW(Score!A$3))</f>
        <v>31</v>
      </c>
      <c r="C45" s="912" t="str">
        <f t="shared" ref="C45:D45" si="213">IF($B45="","",INDIRECT(ADDRESS($B45,C$1,1,,"Score")))</f>
        <v>14</v>
      </c>
      <c r="D45" s="911">
        <f t="shared" si="213"/>
        <v>0</v>
      </c>
      <c r="E45" s="910">
        <f>IF(B45="","",SUM(D45,D46))</f>
        <v>0</v>
      </c>
      <c r="F45" s="910">
        <f>IF(B45="","",E45-U45)</f>
        <v>-4</v>
      </c>
      <c r="G45" s="913" t="str">
        <f t="shared" ref="G45:H45" si="214">IF($B45="","",IF(ISBLANK(INDIRECT(ADDRESS($B45,G$1,1,,"Score"))),"",1))</f>
        <v/>
      </c>
      <c r="H45" s="913" t="str">
        <f t="shared" si="214"/>
        <v/>
      </c>
      <c r="I45" s="914" t="str">
        <f>IF(H45=1,F45,"")</f>
        <v/>
      </c>
      <c r="J45" s="913" t="str">
        <f t="shared" ref="J45:L45" si="215">IF($B45="","",IF(ISBLANK(INDIRECT(ADDRESS($B45,J$1,1,,"Score"))),"",1))</f>
        <v/>
      </c>
      <c r="K45" s="913" t="str">
        <f t="shared" si="215"/>
        <v/>
      </c>
      <c r="L45" s="913">
        <f t="shared" si="215"/>
        <v>1</v>
      </c>
      <c r="M45" s="911">
        <f t="shared" si="9"/>
        <v>0</v>
      </c>
      <c r="N45" s="657" t="str">
        <f>IF(ISNA(MATCH($A45,'Game Clock'!A$11:A$48,0)),"",INDIRECT(ADDRESS(MATCH($A45,'Game Clock'!A$11:A$48,0)+ROW('Game Clock'!A$10),N$1,1,,"Game Clock")))</f>
        <v/>
      </c>
      <c r="O45" s="910" t="str">
        <f>IF(OR(N45="",N45=0),"",60*E45/N45)</f>
        <v/>
      </c>
      <c r="P45" s="410"/>
      <c r="Q45" s="910">
        <f>Q43+1</f>
        <v>22</v>
      </c>
      <c r="R45" s="911">
        <f>IF(ISNA(MATCH($Q45,Score!T$4:T$41,0)),"",MATCH($Q45,Score!T$4:T$41,0)++ROW(Score!T$3))</f>
        <v>31</v>
      </c>
      <c r="S45" s="912" t="str">
        <f t="shared" ref="S45:T45" si="216">IF($R45="","",INDIRECT(ADDRESS($R45,S$1,1,,"Score")))</f>
        <v>802</v>
      </c>
      <c r="T45" s="911">
        <f t="shared" si="216"/>
        <v>4</v>
      </c>
      <c r="U45" s="910">
        <f>IF(R45="","",SUM(T45,T46))</f>
        <v>4</v>
      </c>
      <c r="V45" s="910">
        <f>IF(R45="","",U45-E45)</f>
        <v>4</v>
      </c>
      <c r="W45" s="913" t="str">
        <f t="shared" ref="W45:X45" si="217">IF($R45="","",IF(ISBLANK(INDIRECT(ADDRESS($R45,W$1,1,,"Score"))),"",1))</f>
        <v/>
      </c>
      <c r="X45" s="913">
        <f t="shared" si="217"/>
        <v>1</v>
      </c>
      <c r="Y45" s="914">
        <f>IF(X45=1,V45,"")</f>
        <v>4</v>
      </c>
      <c r="Z45" s="913">
        <f t="shared" ref="Z45:AB45" si="218">IF($R45="","",IF(ISBLANK(INDIRECT(ADDRESS($R45,Z$1,1,,"Score"))),"",1))</f>
        <v>1</v>
      </c>
      <c r="AA45" s="913" t="str">
        <f t="shared" si="218"/>
        <v/>
      </c>
      <c r="AB45" s="913" t="str">
        <f t="shared" si="218"/>
        <v/>
      </c>
      <c r="AC45" s="911">
        <f t="shared" si="12"/>
        <v>2</v>
      </c>
      <c r="AD45" s="910" t="str">
        <f>N45</f>
        <v/>
      </c>
      <c r="AE45" s="910" t="str">
        <f>IF(OR(AD45="",AD45=0),"",60*U45/AD45)</f>
        <v/>
      </c>
    </row>
    <row r="46" ht="13.5" customHeight="1">
      <c r="A46" s="910"/>
      <c r="B46" s="911">
        <f>IF($B45="","",IF(INDIRECT(ADDRESS($B45+1,C$1-1,1,,"Score"))="SP",$B45+1,""))</f>
        <v>32</v>
      </c>
      <c r="C46" s="912" t="str">
        <f t="shared" ref="C46:D46" si="219">IF($B46="","",INDIRECT(ADDRESS($B46,C$1,1,,"Score")))</f>
        <v>1128</v>
      </c>
      <c r="D46" s="911">
        <f t="shared" si="219"/>
        <v>0</v>
      </c>
      <c r="E46" s="910"/>
      <c r="F46" s="910"/>
      <c r="G46" s="913"/>
      <c r="H46" s="915"/>
      <c r="I46" s="914"/>
      <c r="J46" s="913" t="str">
        <f t="shared" ref="J46:L46" si="220">IF($B46="","",IF(ISBLANK(INDIRECT(ADDRESS($B46,J$1,1,,"Score"))),"",1))</f>
        <v/>
      </c>
      <c r="K46" s="913" t="str">
        <f t="shared" si="220"/>
        <v/>
      </c>
      <c r="L46" s="913" t="str">
        <f t="shared" si="220"/>
        <v/>
      </c>
      <c r="M46" s="911">
        <f t="shared" si="9"/>
        <v>1</v>
      </c>
      <c r="N46" s="910"/>
      <c r="O46" s="910"/>
      <c r="P46" s="410"/>
      <c r="Q46" s="910"/>
      <c r="R46" s="911" t="str">
        <f>IF($R45="","",IF(INDIRECT(ADDRESS($R45+1,S$1-1,1,,"Score"))="SP",$R45+1,""))</f>
        <v/>
      </c>
      <c r="S46" s="912" t="str">
        <f t="shared" ref="S46:T46" si="221">IF($R46="","",INDIRECT(ADDRESS($R46,S$1,1,,"Score")))</f>
        <v/>
      </c>
      <c r="T46" s="911" t="str">
        <f t="shared" si="221"/>
        <v/>
      </c>
      <c r="U46" s="910"/>
      <c r="V46" s="910"/>
      <c r="W46" s="913"/>
      <c r="X46" s="915"/>
      <c r="Y46" s="914"/>
      <c r="Z46" s="913" t="str">
        <f t="shared" ref="Z46:AB46" si="222">IF($R46="","",IF(ISBLANK(INDIRECT(ADDRESS($R46,Z$1,1,,"Score"))),"",1))</f>
        <v/>
      </c>
      <c r="AA46" s="913" t="str">
        <f t="shared" si="222"/>
        <v/>
      </c>
      <c r="AB46" s="913" t="str">
        <f t="shared" si="222"/>
        <v/>
      </c>
      <c r="AC46" s="911" t="str">
        <f t="shared" si="12"/>
        <v/>
      </c>
      <c r="AD46" s="910"/>
      <c r="AE46" s="910"/>
    </row>
    <row r="47" ht="13.5" customHeight="1">
      <c r="A47" s="657">
        <f>A45+1</f>
        <v>23</v>
      </c>
      <c r="B47" s="410" t="str">
        <f>IF(ISNA(MATCH($A47,Score!A$4:A$41,0)),"",MATCH($A47,Score!A$4:A$41,0)+ROW(Score!A$3))</f>
        <v/>
      </c>
      <c r="C47" s="876" t="str">
        <f t="shared" ref="C47:D47" si="223">IF($B47="","",INDIRECT(ADDRESS($B47,C$1,1,,"Score")))</f>
        <v/>
      </c>
      <c r="D47" s="410" t="str">
        <f t="shared" si="223"/>
        <v/>
      </c>
      <c r="E47" s="657" t="str">
        <f>IF(B47="","",SUM(D47,D48))</f>
        <v/>
      </c>
      <c r="F47" s="657" t="str">
        <f>IF(B47="","",E47-U47)</f>
        <v/>
      </c>
      <c r="G47" s="908" t="str">
        <f t="shared" ref="G47:H47" si="224">IF($B47="","",IF(ISBLANK(INDIRECT(ADDRESS($B47,G$1,1,,"Score"))),"",1))</f>
        <v/>
      </c>
      <c r="H47" s="908" t="str">
        <f t="shared" si="224"/>
        <v/>
      </c>
      <c r="I47" s="909" t="str">
        <f>IF(H47=1,F47,"")</f>
        <v/>
      </c>
      <c r="J47" s="908" t="str">
        <f t="shared" ref="J47:L47" si="225">IF($B47="","",IF(ISBLANK(INDIRECT(ADDRESS($B47,J$1,1,,"Score"))),"",1))</f>
        <v/>
      </c>
      <c r="K47" s="908" t="str">
        <f t="shared" si="225"/>
        <v/>
      </c>
      <c r="L47" s="908" t="str">
        <f t="shared" si="225"/>
        <v/>
      </c>
      <c r="M47" s="410" t="str">
        <f t="shared" si="9"/>
        <v/>
      </c>
      <c r="N47" s="657" t="str">
        <f>IF(ISNA(MATCH($A47,'Game Clock'!A$11:A$48,0)),"",INDIRECT(ADDRESS(MATCH($A47,'Game Clock'!A$11:A$48,0)+ROW('Game Clock'!A$10),N$1,1,,"Game Clock")))</f>
        <v/>
      </c>
      <c r="O47" s="657" t="str">
        <f>IF(OR(N47="",N47=0),"",60*E47/N47)</f>
        <v/>
      </c>
      <c r="P47" s="410"/>
      <c r="Q47" s="657">
        <f>Q45+1</f>
        <v>23</v>
      </c>
      <c r="R47" s="410" t="str">
        <f>IF(ISNA(MATCH($Q47,Score!T$4:T$41,0)),"",MATCH($Q47,Score!T$4:T$41,0)++ROW(Score!T$3))</f>
        <v/>
      </c>
      <c r="S47" s="876" t="str">
        <f t="shared" ref="S47:T47" si="226">IF($R47="","",INDIRECT(ADDRESS($R47,S$1,1,,"Score")))</f>
        <v/>
      </c>
      <c r="T47" s="410" t="str">
        <f t="shared" si="226"/>
        <v/>
      </c>
      <c r="U47" s="657" t="str">
        <f>IF(R47="","",SUM(T47,T48))</f>
        <v/>
      </c>
      <c r="V47" s="657" t="str">
        <f>IF(R47="","",U47-E47)</f>
        <v/>
      </c>
      <c r="W47" s="908" t="str">
        <f t="shared" ref="W47:X47" si="227">IF($R47="","",IF(ISBLANK(INDIRECT(ADDRESS($R47,W$1,1,,"Score"))),"",1))</f>
        <v/>
      </c>
      <c r="X47" s="908" t="str">
        <f t="shared" si="227"/>
        <v/>
      </c>
      <c r="Y47" s="909" t="str">
        <f>IF(X47=1,V47,"")</f>
        <v/>
      </c>
      <c r="Z47" s="908" t="str">
        <f t="shared" ref="Z47:AB47" si="228">IF($R47="","",IF(ISBLANK(INDIRECT(ADDRESS($R47,Z$1,1,,"Score"))),"",1))</f>
        <v/>
      </c>
      <c r="AA47" s="908" t="str">
        <f t="shared" si="228"/>
        <v/>
      </c>
      <c r="AB47" s="908" t="str">
        <f t="shared" si="228"/>
        <v/>
      </c>
      <c r="AC47" s="410" t="str">
        <f t="shared" si="12"/>
        <v/>
      </c>
      <c r="AD47" s="657" t="str">
        <f>N47</f>
        <v/>
      </c>
      <c r="AE47" s="657" t="str">
        <f>IF(OR(AD47="",AD47=0),"",60*U47/AD47)</f>
        <v/>
      </c>
    </row>
    <row r="48" ht="13.5" customHeight="1">
      <c r="A48" s="657"/>
      <c r="B48" s="410" t="str">
        <f>IF($B47="","",IF(INDIRECT(ADDRESS($B47+1,C$1-1,1,,"Score"))="SP",$B47+1,""))</f>
        <v/>
      </c>
      <c r="C48" s="876" t="str">
        <f t="shared" ref="C48:D48" si="229">IF($B48="","",INDIRECT(ADDRESS($B48,C$1,1,,"Score")))</f>
        <v/>
      </c>
      <c r="D48" s="410" t="str">
        <f t="shared" si="229"/>
        <v/>
      </c>
      <c r="E48" s="657"/>
      <c r="F48" s="657"/>
      <c r="G48" s="908"/>
      <c r="H48" s="908"/>
      <c r="I48" s="909"/>
      <c r="J48" s="908" t="str">
        <f t="shared" ref="J48:L48" si="230">IF($B48="","",IF(ISBLANK(INDIRECT(ADDRESS($B48,J$1,1,,"Score"))),"",1))</f>
        <v/>
      </c>
      <c r="K48" s="908" t="str">
        <f t="shared" si="230"/>
        <v/>
      </c>
      <c r="L48" s="908" t="str">
        <f t="shared" si="230"/>
        <v/>
      </c>
      <c r="M48" s="410" t="str">
        <f t="shared" si="9"/>
        <v/>
      </c>
      <c r="N48" s="657"/>
      <c r="O48" s="657"/>
      <c r="P48" s="410"/>
      <c r="Q48" s="657"/>
      <c r="R48" s="410" t="str">
        <f>IF($R47="","",IF(INDIRECT(ADDRESS($R47+1,S$1-1,1,,"Score"))="SP",$R47+1,""))</f>
        <v/>
      </c>
      <c r="S48" s="876" t="str">
        <f t="shared" ref="S48:T48" si="231">IF($R48="","",INDIRECT(ADDRESS($R48,S$1,1,,"Score")))</f>
        <v/>
      </c>
      <c r="T48" s="410" t="str">
        <f t="shared" si="231"/>
        <v/>
      </c>
      <c r="U48" s="657"/>
      <c r="V48" s="657"/>
      <c r="W48" s="908"/>
      <c r="X48" s="908"/>
      <c r="Y48" s="909"/>
      <c r="Z48" s="908" t="str">
        <f t="shared" ref="Z48:AB48" si="232">IF($R48="","",IF(ISBLANK(INDIRECT(ADDRESS($R48,Z$1,1,,"Score"))),"",1))</f>
        <v/>
      </c>
      <c r="AA48" s="908" t="str">
        <f t="shared" si="232"/>
        <v/>
      </c>
      <c r="AB48" s="908" t="str">
        <f t="shared" si="232"/>
        <v/>
      </c>
      <c r="AC48" s="410" t="str">
        <f t="shared" si="12"/>
        <v/>
      </c>
      <c r="AD48" s="657"/>
      <c r="AE48" s="657"/>
    </row>
    <row r="49" ht="13.5" customHeight="1">
      <c r="A49" s="910">
        <f>A47+1</f>
        <v>24</v>
      </c>
      <c r="B49" s="911" t="str">
        <f>IF(ISNA(MATCH($A49,Score!A$4:A$41,0)),"",MATCH($A49,Score!A$4:A$41,0)+ROW(Score!A$3))</f>
        <v/>
      </c>
      <c r="C49" s="912" t="str">
        <f t="shared" ref="C49:D49" si="233">IF($B49="","",INDIRECT(ADDRESS($B49,C$1,1,,"Score")))</f>
        <v/>
      </c>
      <c r="D49" s="911" t="str">
        <f t="shared" si="233"/>
        <v/>
      </c>
      <c r="E49" s="910" t="str">
        <f>IF(B49="","",SUM(D49,D50))</f>
        <v/>
      </c>
      <c r="F49" s="910" t="str">
        <f>IF(B49="","",E49-U49)</f>
        <v/>
      </c>
      <c r="G49" s="913" t="str">
        <f t="shared" ref="G49:H49" si="234">IF($B49="","",IF(ISBLANK(INDIRECT(ADDRESS($B49,G$1,1,,"Score"))),"",1))</f>
        <v/>
      </c>
      <c r="H49" s="913" t="str">
        <f t="shared" si="234"/>
        <v/>
      </c>
      <c r="I49" s="914" t="str">
        <f>IF(H49=1,F49,"")</f>
        <v/>
      </c>
      <c r="J49" s="913" t="str">
        <f t="shared" ref="J49:L49" si="235">IF($B49="","",IF(ISBLANK(INDIRECT(ADDRESS($B49,J$1,1,,"Score"))),"",1))</f>
        <v/>
      </c>
      <c r="K49" s="913" t="str">
        <f t="shared" si="235"/>
        <v/>
      </c>
      <c r="L49" s="913" t="str">
        <f t="shared" si="235"/>
        <v/>
      </c>
      <c r="M49" s="911" t="str">
        <f t="shared" si="9"/>
        <v/>
      </c>
      <c r="N49" s="657" t="str">
        <f>IF(ISNA(MATCH($A49,'Game Clock'!A$11:A$48,0)),"",INDIRECT(ADDRESS(MATCH($A49,'Game Clock'!A$11:A$48,0)+ROW('Game Clock'!A$10),N$1,1,,"Game Clock")))</f>
        <v/>
      </c>
      <c r="O49" s="910" t="str">
        <f>IF(OR(N49="",N49=0),"",60*E49/N49)</f>
        <v/>
      </c>
      <c r="P49" s="410"/>
      <c r="Q49" s="910">
        <f>Q47+1</f>
        <v>24</v>
      </c>
      <c r="R49" s="911" t="str">
        <f>IF(ISNA(MATCH($Q49,Score!T$4:T$41,0)),"",MATCH($Q49,Score!T$4:T$41,0)++ROW(Score!T$3))</f>
        <v/>
      </c>
      <c r="S49" s="912" t="str">
        <f t="shared" ref="S49:T49" si="236">IF($R49="","",INDIRECT(ADDRESS($R49,S$1,1,,"Score")))</f>
        <v/>
      </c>
      <c r="T49" s="911" t="str">
        <f t="shared" si="236"/>
        <v/>
      </c>
      <c r="U49" s="910" t="str">
        <f>IF(R49="","",SUM(T49,T50))</f>
        <v/>
      </c>
      <c r="V49" s="910" t="str">
        <f>IF(R49="","",U49-E49)</f>
        <v/>
      </c>
      <c r="W49" s="913" t="str">
        <f t="shared" ref="W49:X49" si="237">IF($R49="","",IF(ISBLANK(INDIRECT(ADDRESS($R49,W$1,1,,"Score"))),"",1))</f>
        <v/>
      </c>
      <c r="X49" s="913" t="str">
        <f t="shared" si="237"/>
        <v/>
      </c>
      <c r="Y49" s="914" t="str">
        <f>IF(X49=1,V49,"")</f>
        <v/>
      </c>
      <c r="Z49" s="913" t="str">
        <f t="shared" ref="Z49:AB49" si="238">IF($R49="","",IF(ISBLANK(INDIRECT(ADDRESS($R49,Z$1,1,,"Score"))),"",1))</f>
        <v/>
      </c>
      <c r="AA49" s="913" t="str">
        <f t="shared" si="238"/>
        <v/>
      </c>
      <c r="AB49" s="913" t="str">
        <f t="shared" si="238"/>
        <v/>
      </c>
      <c r="AC49" s="911" t="str">
        <f t="shared" si="12"/>
        <v/>
      </c>
      <c r="AD49" s="910" t="str">
        <f>N49</f>
        <v/>
      </c>
      <c r="AE49" s="910" t="str">
        <f>IF(OR(AD49="",AD49=0),"",60*U49/AD49)</f>
        <v/>
      </c>
    </row>
    <row r="50" ht="13.5" customHeight="1">
      <c r="A50" s="910"/>
      <c r="B50" s="911" t="str">
        <f>IF($B49="","",IF(INDIRECT(ADDRESS($B49+1,C$1-1,1,,"Score"))="SP",$B49+1,""))</f>
        <v/>
      </c>
      <c r="C50" s="912" t="str">
        <f t="shared" ref="C50:D50" si="239">IF($B50="","",INDIRECT(ADDRESS($B50,C$1,1,,"Score")))</f>
        <v/>
      </c>
      <c r="D50" s="911" t="str">
        <f t="shared" si="239"/>
        <v/>
      </c>
      <c r="E50" s="910"/>
      <c r="F50" s="910"/>
      <c r="G50" s="913"/>
      <c r="H50" s="915"/>
      <c r="I50" s="914"/>
      <c r="J50" s="913" t="str">
        <f t="shared" ref="J50:L50" si="240">IF($B50="","",IF(ISBLANK(INDIRECT(ADDRESS($B50,J$1,1,,"Score"))),"",1))</f>
        <v/>
      </c>
      <c r="K50" s="913" t="str">
        <f t="shared" si="240"/>
        <v/>
      </c>
      <c r="L50" s="913" t="str">
        <f t="shared" si="240"/>
        <v/>
      </c>
      <c r="M50" s="911" t="str">
        <f t="shared" si="9"/>
        <v/>
      </c>
      <c r="N50" s="910"/>
      <c r="O50" s="910"/>
      <c r="P50" s="410"/>
      <c r="Q50" s="910"/>
      <c r="R50" s="911" t="str">
        <f>IF($R49="","",IF(INDIRECT(ADDRESS($R49+1,S$1-1,1,,"Score"))="SP",$R49+1,""))</f>
        <v/>
      </c>
      <c r="S50" s="912" t="str">
        <f t="shared" ref="S50:T50" si="241">IF($R50="","",INDIRECT(ADDRESS($R50,S$1,1,,"Score")))</f>
        <v/>
      </c>
      <c r="T50" s="911" t="str">
        <f t="shared" si="241"/>
        <v/>
      </c>
      <c r="U50" s="910"/>
      <c r="V50" s="910"/>
      <c r="W50" s="913"/>
      <c r="X50" s="915"/>
      <c r="Y50" s="914"/>
      <c r="Z50" s="913" t="str">
        <f t="shared" ref="Z50:AB50" si="242">IF($R50="","",IF(ISBLANK(INDIRECT(ADDRESS($R50,Z$1,1,,"Score"))),"",1))</f>
        <v/>
      </c>
      <c r="AA50" s="913" t="str">
        <f t="shared" si="242"/>
        <v/>
      </c>
      <c r="AB50" s="913" t="str">
        <f t="shared" si="242"/>
        <v/>
      </c>
      <c r="AC50" s="911" t="str">
        <f t="shared" si="12"/>
        <v/>
      </c>
      <c r="AD50" s="910"/>
      <c r="AE50" s="910"/>
    </row>
    <row r="51" ht="13.5" customHeight="1">
      <c r="A51" s="657">
        <f>A49+1</f>
        <v>25</v>
      </c>
      <c r="B51" s="410" t="str">
        <f>IF(ISNA(MATCH($A51,Score!A$4:A$41,0)),"",MATCH($A51,Score!A$4:A$41,0)+ROW(Score!A$3))</f>
        <v/>
      </c>
      <c r="C51" s="876" t="str">
        <f t="shared" ref="C51:D51" si="243">IF($B51="","",INDIRECT(ADDRESS($B51,C$1,1,,"Score")))</f>
        <v/>
      </c>
      <c r="D51" s="410" t="str">
        <f t="shared" si="243"/>
        <v/>
      </c>
      <c r="E51" s="657" t="str">
        <f>IF(B51="","",SUM(D51,D52))</f>
        <v/>
      </c>
      <c r="F51" s="657" t="str">
        <f>IF(B51="","",E51-U51)</f>
        <v/>
      </c>
      <c r="G51" s="908" t="str">
        <f t="shared" ref="G51:H51" si="244">IF($B51="","",IF(ISBLANK(INDIRECT(ADDRESS($B51,G$1,1,,"Score"))),"",1))</f>
        <v/>
      </c>
      <c r="H51" s="908" t="str">
        <f t="shared" si="244"/>
        <v/>
      </c>
      <c r="I51" s="909" t="str">
        <f>IF(H51=1,F51,"")</f>
        <v/>
      </c>
      <c r="J51" s="908" t="str">
        <f t="shared" ref="J51:L51" si="245">IF($B51="","",IF(ISBLANK(INDIRECT(ADDRESS($B51,J$1,1,,"Score"))),"",1))</f>
        <v/>
      </c>
      <c r="K51" s="908" t="str">
        <f t="shared" si="245"/>
        <v/>
      </c>
      <c r="L51" s="908" t="str">
        <f t="shared" si="245"/>
        <v/>
      </c>
      <c r="M51" s="410" t="str">
        <f t="shared" si="9"/>
        <v/>
      </c>
      <c r="N51" s="657" t="str">
        <f>IF(ISNA(MATCH($A51,'Game Clock'!A$11:A$48,0)),"",INDIRECT(ADDRESS(MATCH($A51,'Game Clock'!A$11:A$48,0)+ROW('Game Clock'!A$10),N$1,1,,"Game Clock")))</f>
        <v/>
      </c>
      <c r="O51" s="657" t="str">
        <f>IF(OR(N51="",N51=0),"",60*E51/N51)</f>
        <v/>
      </c>
      <c r="P51" s="410"/>
      <c r="Q51" s="657">
        <f>Q49+1</f>
        <v>25</v>
      </c>
      <c r="R51" s="410" t="str">
        <f>IF(ISNA(MATCH($Q51,Score!T$4:T$41,0)),"",MATCH($Q51,Score!T$4:T$41,0)++ROW(Score!T$3))</f>
        <v/>
      </c>
      <c r="S51" s="876" t="str">
        <f t="shared" ref="S51:T51" si="246">IF($R51="","",INDIRECT(ADDRESS($R51,S$1,1,,"Score")))</f>
        <v/>
      </c>
      <c r="T51" s="410" t="str">
        <f t="shared" si="246"/>
        <v/>
      </c>
      <c r="U51" s="657" t="str">
        <f>IF(R51="","",SUM(T51,T52))</f>
        <v/>
      </c>
      <c r="V51" s="657" t="str">
        <f>IF(R51="","",U51-E51)</f>
        <v/>
      </c>
      <c r="W51" s="908" t="str">
        <f t="shared" ref="W51:X51" si="247">IF($R51="","",IF(ISBLANK(INDIRECT(ADDRESS($R51,W$1,1,,"Score"))),"",1))</f>
        <v/>
      </c>
      <c r="X51" s="908" t="str">
        <f t="shared" si="247"/>
        <v/>
      </c>
      <c r="Y51" s="909" t="str">
        <f>IF(X51=1,V51,"")</f>
        <v/>
      </c>
      <c r="Z51" s="908" t="str">
        <f t="shared" ref="Z51:AB51" si="248">IF($R51="","",IF(ISBLANK(INDIRECT(ADDRESS($R51,Z$1,1,,"Score"))),"",1))</f>
        <v/>
      </c>
      <c r="AA51" s="908" t="str">
        <f t="shared" si="248"/>
        <v/>
      </c>
      <c r="AB51" s="908" t="str">
        <f t="shared" si="248"/>
        <v/>
      </c>
      <c r="AC51" s="410" t="str">
        <f t="shared" si="12"/>
        <v/>
      </c>
      <c r="AD51" s="657" t="str">
        <f>N51</f>
        <v/>
      </c>
      <c r="AE51" s="657" t="str">
        <f>IF(OR(AD51="",AD51=0),"",60*U51/AD51)</f>
        <v/>
      </c>
    </row>
    <row r="52" ht="13.5" customHeight="1">
      <c r="A52" s="657"/>
      <c r="B52" s="410" t="str">
        <f>IF($B51="","",IF(INDIRECT(ADDRESS($B51+1,C$1-1,1,,"Score"))="SP",$B51+1,""))</f>
        <v/>
      </c>
      <c r="C52" s="876" t="str">
        <f t="shared" ref="C52:D52" si="249">IF($B52="","",INDIRECT(ADDRESS($B52,C$1,1,,"Score")))</f>
        <v/>
      </c>
      <c r="D52" s="410" t="str">
        <f t="shared" si="249"/>
        <v/>
      </c>
      <c r="E52" s="657"/>
      <c r="F52" s="657"/>
      <c r="G52" s="908"/>
      <c r="H52" s="908"/>
      <c r="I52" s="909"/>
      <c r="J52" s="908" t="str">
        <f t="shared" ref="J52:L52" si="250">IF($B52="","",IF(ISBLANK(INDIRECT(ADDRESS($B52,J$1,1,,"Score"))),"",1))</f>
        <v/>
      </c>
      <c r="K52" s="908" t="str">
        <f t="shared" si="250"/>
        <v/>
      </c>
      <c r="L52" s="908" t="str">
        <f t="shared" si="250"/>
        <v/>
      </c>
      <c r="M52" s="410" t="str">
        <f t="shared" si="9"/>
        <v/>
      </c>
      <c r="N52" s="657"/>
      <c r="O52" s="657"/>
      <c r="P52" s="410"/>
      <c r="Q52" s="657"/>
      <c r="R52" s="410" t="str">
        <f>IF($R51="","",IF(INDIRECT(ADDRESS($R51+1,S$1-1,1,,"Score"))="SP",$R51+1,""))</f>
        <v/>
      </c>
      <c r="S52" s="876" t="str">
        <f t="shared" ref="S52:T52" si="251">IF($R52="","",INDIRECT(ADDRESS($R52,S$1,1,,"Score")))</f>
        <v/>
      </c>
      <c r="T52" s="410" t="str">
        <f t="shared" si="251"/>
        <v/>
      </c>
      <c r="U52" s="657"/>
      <c r="V52" s="657"/>
      <c r="W52" s="908"/>
      <c r="X52" s="908"/>
      <c r="Y52" s="909"/>
      <c r="Z52" s="908" t="str">
        <f t="shared" ref="Z52:AB52" si="252">IF($R52="","",IF(ISBLANK(INDIRECT(ADDRESS($R52,Z$1,1,,"Score"))),"",1))</f>
        <v/>
      </c>
      <c r="AA52" s="908" t="str">
        <f t="shared" si="252"/>
        <v/>
      </c>
      <c r="AB52" s="908" t="str">
        <f t="shared" si="252"/>
        <v/>
      </c>
      <c r="AC52" s="410" t="str">
        <f t="shared" si="12"/>
        <v/>
      </c>
      <c r="AD52" s="657"/>
      <c r="AE52" s="657"/>
    </row>
    <row r="53" ht="13.5" customHeight="1">
      <c r="A53" s="910">
        <f>A51+1</f>
        <v>26</v>
      </c>
      <c r="B53" s="911" t="str">
        <f>IF(ISNA(MATCH($A53,Score!A$4:A$41,0)),"",MATCH($A53,Score!A$4:A$41,0)+ROW(Score!A$3))</f>
        <v/>
      </c>
      <c r="C53" s="912" t="str">
        <f t="shared" ref="C53:D53" si="253">IF($B53="","",INDIRECT(ADDRESS($B53,C$1,1,,"Score")))</f>
        <v/>
      </c>
      <c r="D53" s="911" t="str">
        <f t="shared" si="253"/>
        <v/>
      </c>
      <c r="E53" s="910" t="str">
        <f>IF(B53="","",SUM(D53,D54))</f>
        <v/>
      </c>
      <c r="F53" s="910" t="str">
        <f>IF(B53="","",E53-U53)</f>
        <v/>
      </c>
      <c r="G53" s="913" t="str">
        <f t="shared" ref="G53:H53" si="254">IF($B53="","",IF(ISBLANK(INDIRECT(ADDRESS($B53,G$1,1,,"Score"))),"",1))</f>
        <v/>
      </c>
      <c r="H53" s="913" t="str">
        <f t="shared" si="254"/>
        <v/>
      </c>
      <c r="I53" s="914" t="str">
        <f>IF(H53=1,F53,"")</f>
        <v/>
      </c>
      <c r="J53" s="913" t="str">
        <f t="shared" ref="J53:L53" si="255">IF($B53="","",IF(ISBLANK(INDIRECT(ADDRESS($B53,J$1,1,,"Score"))),"",1))</f>
        <v/>
      </c>
      <c r="K53" s="913" t="str">
        <f t="shared" si="255"/>
        <v/>
      </c>
      <c r="L53" s="913" t="str">
        <f t="shared" si="255"/>
        <v/>
      </c>
      <c r="M53" s="911" t="str">
        <f t="shared" si="9"/>
        <v/>
      </c>
      <c r="N53" s="657" t="str">
        <f>IF(ISNA(MATCH($A53,'Game Clock'!A$11:A$48,0)),"",INDIRECT(ADDRESS(MATCH($A53,'Game Clock'!A$11:A$48,0)+ROW('Game Clock'!A$10),N$1,1,,"Game Clock")))</f>
        <v/>
      </c>
      <c r="O53" s="910" t="str">
        <f>IF(OR(N53="",N53=0),"",60*E53/N53)</f>
        <v/>
      </c>
      <c r="P53" s="410"/>
      <c r="Q53" s="910">
        <f>Q51+1</f>
        <v>26</v>
      </c>
      <c r="R53" s="911" t="str">
        <f>IF(ISNA(MATCH($Q53,Score!T$4:T$41,0)),"",MATCH($Q53,Score!T$4:T$41,0)++ROW(Score!T$3))</f>
        <v/>
      </c>
      <c r="S53" s="912" t="str">
        <f t="shared" ref="S53:T53" si="256">IF($R53="","",INDIRECT(ADDRESS($R53,S$1,1,,"Score")))</f>
        <v/>
      </c>
      <c r="T53" s="911" t="str">
        <f t="shared" si="256"/>
        <v/>
      </c>
      <c r="U53" s="910" t="str">
        <f>IF(R53="","",SUM(T53,T54))</f>
        <v/>
      </c>
      <c r="V53" s="910" t="str">
        <f>IF(R53="","",U53-E53)</f>
        <v/>
      </c>
      <c r="W53" s="913" t="str">
        <f t="shared" ref="W53:X53" si="257">IF($R53="","",IF(ISBLANK(INDIRECT(ADDRESS($R53,W$1,1,,"Score"))),"",1))</f>
        <v/>
      </c>
      <c r="X53" s="913" t="str">
        <f t="shared" si="257"/>
        <v/>
      </c>
      <c r="Y53" s="914" t="str">
        <f>IF(X53=1,V53,"")</f>
        <v/>
      </c>
      <c r="Z53" s="913" t="str">
        <f t="shared" ref="Z53:AB53" si="258">IF($R53="","",IF(ISBLANK(INDIRECT(ADDRESS($R53,Z$1,1,,"Score"))),"",1))</f>
        <v/>
      </c>
      <c r="AA53" s="913" t="str">
        <f t="shared" si="258"/>
        <v/>
      </c>
      <c r="AB53" s="913" t="str">
        <f t="shared" si="258"/>
        <v/>
      </c>
      <c r="AC53" s="911" t="str">
        <f t="shared" si="12"/>
        <v/>
      </c>
      <c r="AD53" s="910" t="str">
        <f>N53</f>
        <v/>
      </c>
      <c r="AE53" s="910" t="str">
        <f>IF(OR(AD53="",AD53=0),"",60*U53/AD53)</f>
        <v/>
      </c>
    </row>
    <row r="54" ht="13.5" customHeight="1">
      <c r="A54" s="910"/>
      <c r="B54" s="911" t="str">
        <f>IF($B53="","",IF(INDIRECT(ADDRESS($B53+1,C$1-1,1,,"Score"))="SP",$B53+1,""))</f>
        <v/>
      </c>
      <c r="C54" s="912" t="str">
        <f t="shared" ref="C54:D54" si="259">IF($B54="","",INDIRECT(ADDRESS($B54,C$1,1,,"Score")))</f>
        <v/>
      </c>
      <c r="D54" s="911" t="str">
        <f t="shared" si="259"/>
        <v/>
      </c>
      <c r="E54" s="910"/>
      <c r="F54" s="910"/>
      <c r="G54" s="913"/>
      <c r="H54" s="915"/>
      <c r="I54" s="914"/>
      <c r="J54" s="913" t="str">
        <f t="shared" ref="J54:L54" si="260">IF($B54="","",IF(ISBLANK(INDIRECT(ADDRESS($B54,J$1,1,,"Score"))),"",1))</f>
        <v/>
      </c>
      <c r="K54" s="913" t="str">
        <f t="shared" si="260"/>
        <v/>
      </c>
      <c r="L54" s="913" t="str">
        <f t="shared" si="260"/>
        <v/>
      </c>
      <c r="M54" s="911" t="str">
        <f t="shared" si="9"/>
        <v/>
      </c>
      <c r="N54" s="910"/>
      <c r="O54" s="910"/>
      <c r="P54" s="410"/>
      <c r="Q54" s="910"/>
      <c r="R54" s="911" t="str">
        <f>IF($R53="","",IF(INDIRECT(ADDRESS($R53+1,S$1-1,1,,"Score"))="SP",$R53+1,""))</f>
        <v/>
      </c>
      <c r="S54" s="912" t="str">
        <f t="shared" ref="S54:T54" si="261">IF($R54="","",INDIRECT(ADDRESS($R54,S$1,1,,"Score")))</f>
        <v/>
      </c>
      <c r="T54" s="911" t="str">
        <f t="shared" si="261"/>
        <v/>
      </c>
      <c r="U54" s="910"/>
      <c r="V54" s="910"/>
      <c r="W54" s="913"/>
      <c r="X54" s="915"/>
      <c r="Y54" s="914"/>
      <c r="Z54" s="913" t="str">
        <f t="shared" ref="Z54:AB54" si="262">IF($R54="","",IF(ISBLANK(INDIRECT(ADDRESS($R54,Z$1,1,,"Score"))),"",1))</f>
        <v/>
      </c>
      <c r="AA54" s="913" t="str">
        <f t="shared" si="262"/>
        <v/>
      </c>
      <c r="AB54" s="913" t="str">
        <f t="shared" si="262"/>
        <v/>
      </c>
      <c r="AC54" s="911" t="str">
        <f t="shared" si="12"/>
        <v/>
      </c>
      <c r="AD54" s="910"/>
      <c r="AE54" s="910"/>
    </row>
    <row r="55" ht="13.5" customHeight="1">
      <c r="A55" s="657">
        <f>A53+1</f>
        <v>27</v>
      </c>
      <c r="B55" s="410" t="str">
        <f>IF(ISNA(MATCH($A55,Score!A$4:A$41,0)),"",MATCH($A55,Score!A$4:A$41,0)+ROW(Score!A$3))</f>
        <v/>
      </c>
      <c r="C55" s="876" t="str">
        <f t="shared" ref="C55:D55" si="263">IF($B55="","",INDIRECT(ADDRESS($B55,C$1,1,,"Score")))</f>
        <v/>
      </c>
      <c r="D55" s="410" t="str">
        <f t="shared" si="263"/>
        <v/>
      </c>
      <c r="E55" s="657" t="str">
        <f>IF(B55="","",SUM(D55,D56))</f>
        <v/>
      </c>
      <c r="F55" s="657" t="str">
        <f>IF(B55="","",E55-U55)</f>
        <v/>
      </c>
      <c r="G55" s="908" t="str">
        <f t="shared" ref="G55:H55" si="264">IF($B55="","",IF(ISBLANK(INDIRECT(ADDRESS($B55,G$1,1,,"Score"))),"",1))</f>
        <v/>
      </c>
      <c r="H55" s="908" t="str">
        <f t="shared" si="264"/>
        <v/>
      </c>
      <c r="I55" s="909" t="str">
        <f>IF(H55=1,F55,"")</f>
        <v/>
      </c>
      <c r="J55" s="908" t="str">
        <f t="shared" ref="J55:L55" si="265">IF($B55="","",IF(ISBLANK(INDIRECT(ADDRESS($B55,J$1,1,,"Score"))),"",1))</f>
        <v/>
      </c>
      <c r="K55" s="908" t="str">
        <f t="shared" si="265"/>
        <v/>
      </c>
      <c r="L55" s="908" t="str">
        <f t="shared" si="265"/>
        <v/>
      </c>
      <c r="M55" s="410" t="str">
        <f t="shared" si="9"/>
        <v/>
      </c>
      <c r="N55" s="657" t="str">
        <f>IF(ISNA(MATCH($A55,'Game Clock'!A$11:A$48,0)),"",INDIRECT(ADDRESS(MATCH($A55,'Game Clock'!A$11:A$48,0)+ROW('Game Clock'!A$10),N$1,1,,"Game Clock")))</f>
        <v/>
      </c>
      <c r="O55" s="657" t="str">
        <f>IF(OR(N55="",N55=0),"",60*E55/N55)</f>
        <v/>
      </c>
      <c r="P55" s="410"/>
      <c r="Q55" s="657">
        <f>Q53+1</f>
        <v>27</v>
      </c>
      <c r="R55" s="410" t="str">
        <f>IF(ISNA(MATCH($Q55,Score!T$4:T$41,0)),"",MATCH($Q55,Score!T$4:T$41,0)++ROW(Score!T$3))</f>
        <v/>
      </c>
      <c r="S55" s="876" t="str">
        <f t="shared" ref="S55:T55" si="266">IF($R55="","",INDIRECT(ADDRESS($R55,S$1,1,,"Score")))</f>
        <v/>
      </c>
      <c r="T55" s="410" t="str">
        <f t="shared" si="266"/>
        <v/>
      </c>
      <c r="U55" s="657" t="str">
        <f>IF(R55="","",SUM(T55,T56))</f>
        <v/>
      </c>
      <c r="V55" s="657" t="str">
        <f>IF(R55="","",U55-E55)</f>
        <v/>
      </c>
      <c r="W55" s="908" t="str">
        <f t="shared" ref="W55:X55" si="267">IF($R55="","",IF(ISBLANK(INDIRECT(ADDRESS($R55,W$1,1,,"Score"))),"",1))</f>
        <v/>
      </c>
      <c r="X55" s="908" t="str">
        <f t="shared" si="267"/>
        <v/>
      </c>
      <c r="Y55" s="909" t="str">
        <f>IF(X55=1,V55,"")</f>
        <v/>
      </c>
      <c r="Z55" s="908" t="str">
        <f t="shared" ref="Z55:AB55" si="268">IF($R55="","",IF(ISBLANK(INDIRECT(ADDRESS($R55,Z$1,1,,"Score"))),"",1))</f>
        <v/>
      </c>
      <c r="AA55" s="908" t="str">
        <f t="shared" si="268"/>
        <v/>
      </c>
      <c r="AB55" s="908" t="str">
        <f t="shared" si="268"/>
        <v/>
      </c>
      <c r="AC55" s="410" t="str">
        <f t="shared" si="12"/>
        <v/>
      </c>
      <c r="AD55" s="657" t="str">
        <f>N55</f>
        <v/>
      </c>
      <c r="AE55" s="657" t="str">
        <f>IF(OR(AD55="",AD55=0),"",60*U55/AD55)</f>
        <v/>
      </c>
    </row>
    <row r="56" ht="13.5" customHeight="1">
      <c r="A56" s="657"/>
      <c r="B56" s="410" t="str">
        <f>IF($B55="","",IF(INDIRECT(ADDRESS($B55+1,C$1-1,1,,"Score"))="SP",$B55+1,""))</f>
        <v/>
      </c>
      <c r="C56" s="876" t="str">
        <f t="shared" ref="C56:D56" si="269">IF($B56="","",INDIRECT(ADDRESS($B56,C$1,1,,"Score")))</f>
        <v/>
      </c>
      <c r="D56" s="410" t="str">
        <f t="shared" si="269"/>
        <v/>
      </c>
      <c r="E56" s="657"/>
      <c r="F56" s="657"/>
      <c r="G56" s="908"/>
      <c r="H56" s="908"/>
      <c r="I56" s="909"/>
      <c r="J56" s="908" t="str">
        <f t="shared" ref="J56:L56" si="270">IF($B56="","",IF(ISBLANK(INDIRECT(ADDRESS($B56,J$1,1,,"Score"))),"",1))</f>
        <v/>
      </c>
      <c r="K56" s="908" t="str">
        <f t="shared" si="270"/>
        <v/>
      </c>
      <c r="L56" s="908" t="str">
        <f t="shared" si="270"/>
        <v/>
      </c>
      <c r="M56" s="410" t="str">
        <f t="shared" si="9"/>
        <v/>
      </c>
      <c r="N56" s="657"/>
      <c r="O56" s="657"/>
      <c r="P56" s="410"/>
      <c r="Q56" s="657"/>
      <c r="R56" s="410" t="str">
        <f>IF($R55="","",IF(INDIRECT(ADDRESS($R55+1,S$1-1,1,,"Score"))="SP",$R55+1,""))</f>
        <v/>
      </c>
      <c r="S56" s="876" t="str">
        <f t="shared" ref="S56:T56" si="271">IF($R56="","",INDIRECT(ADDRESS($R56,S$1,1,,"Score")))</f>
        <v/>
      </c>
      <c r="T56" s="410" t="str">
        <f t="shared" si="271"/>
        <v/>
      </c>
      <c r="U56" s="657"/>
      <c r="V56" s="657"/>
      <c r="W56" s="908"/>
      <c r="X56" s="908"/>
      <c r="Y56" s="909"/>
      <c r="Z56" s="908" t="str">
        <f t="shared" ref="Z56:AB56" si="272">IF($R56="","",IF(ISBLANK(INDIRECT(ADDRESS($R56,Z$1,1,,"Score"))),"",1))</f>
        <v/>
      </c>
      <c r="AA56" s="908" t="str">
        <f t="shared" si="272"/>
        <v/>
      </c>
      <c r="AB56" s="908" t="str">
        <f t="shared" si="272"/>
        <v/>
      </c>
      <c r="AC56" s="410" t="str">
        <f t="shared" si="12"/>
        <v/>
      </c>
      <c r="AD56" s="657"/>
      <c r="AE56" s="657"/>
    </row>
    <row r="57" ht="13.5" customHeight="1">
      <c r="A57" s="910">
        <f>A55+1</f>
        <v>28</v>
      </c>
      <c r="B57" s="911" t="str">
        <f>IF(ISNA(MATCH($A57,Score!A$4:A$41,0)),"",MATCH($A57,Score!A$4:A$41,0)+ROW(Score!A$3))</f>
        <v/>
      </c>
      <c r="C57" s="912" t="str">
        <f t="shared" ref="C57:D57" si="273">IF($B57="","",INDIRECT(ADDRESS($B57,C$1,1,,"Score")))</f>
        <v/>
      </c>
      <c r="D57" s="911" t="str">
        <f t="shared" si="273"/>
        <v/>
      </c>
      <c r="E57" s="910" t="str">
        <f>IF(B57="","",SUM(D57,D58))</f>
        <v/>
      </c>
      <c r="F57" s="910" t="str">
        <f>IF(B57="","",E57-U57)</f>
        <v/>
      </c>
      <c r="G57" s="913" t="str">
        <f t="shared" ref="G57:H57" si="274">IF($B57="","",IF(ISBLANK(INDIRECT(ADDRESS($B57,G$1,1,,"Score"))),"",1))</f>
        <v/>
      </c>
      <c r="H57" s="913" t="str">
        <f t="shared" si="274"/>
        <v/>
      </c>
      <c r="I57" s="914" t="str">
        <f>IF(H57=1,F57,"")</f>
        <v/>
      </c>
      <c r="J57" s="913" t="str">
        <f t="shared" ref="J57:L57" si="275">IF($B57="","",IF(ISBLANK(INDIRECT(ADDRESS($B57,J$1,1,,"Score"))),"",1))</f>
        <v/>
      </c>
      <c r="K57" s="913" t="str">
        <f t="shared" si="275"/>
        <v/>
      </c>
      <c r="L57" s="913" t="str">
        <f t="shared" si="275"/>
        <v/>
      </c>
      <c r="M57" s="911" t="str">
        <f t="shared" si="9"/>
        <v/>
      </c>
      <c r="N57" s="657" t="str">
        <f>IF(ISNA(MATCH($A57,'Game Clock'!A$11:A$48,0)),"",INDIRECT(ADDRESS(MATCH($A57,'Game Clock'!A$11:A$48,0)+ROW('Game Clock'!A$10),N$1,1,,"Game Clock")))</f>
        <v/>
      </c>
      <c r="O57" s="910" t="str">
        <f>IF(OR(N57="",N57=0),"",60*E57/N57)</f>
        <v/>
      </c>
      <c r="P57" s="410"/>
      <c r="Q57" s="910">
        <f>Q55+1</f>
        <v>28</v>
      </c>
      <c r="R57" s="911" t="str">
        <f>IF(ISNA(MATCH($Q57,Score!T$4:T$41,0)),"",MATCH($Q57,Score!T$4:T$41,0)++ROW(Score!T$3))</f>
        <v/>
      </c>
      <c r="S57" s="912" t="str">
        <f t="shared" ref="S57:T57" si="276">IF($R57="","",INDIRECT(ADDRESS($R57,S$1,1,,"Score")))</f>
        <v/>
      </c>
      <c r="T57" s="911" t="str">
        <f t="shared" si="276"/>
        <v/>
      </c>
      <c r="U57" s="910" t="str">
        <f>IF(R57="","",SUM(T57,T58))</f>
        <v/>
      </c>
      <c r="V57" s="910" t="str">
        <f>IF(R57="","",U57-E57)</f>
        <v/>
      </c>
      <c r="W57" s="913" t="str">
        <f t="shared" ref="W57:X57" si="277">IF($R57="","",IF(ISBLANK(INDIRECT(ADDRESS($R57,W$1,1,,"Score"))),"",1))</f>
        <v/>
      </c>
      <c r="X57" s="913" t="str">
        <f t="shared" si="277"/>
        <v/>
      </c>
      <c r="Y57" s="914" t="str">
        <f>IF(X57=1,V57,"")</f>
        <v/>
      </c>
      <c r="Z57" s="913" t="str">
        <f t="shared" ref="Z57:AB57" si="278">IF($R57="","",IF(ISBLANK(INDIRECT(ADDRESS($R57,Z$1,1,,"Score"))),"",1))</f>
        <v/>
      </c>
      <c r="AA57" s="913" t="str">
        <f t="shared" si="278"/>
        <v/>
      </c>
      <c r="AB57" s="913" t="str">
        <f t="shared" si="278"/>
        <v/>
      </c>
      <c r="AC57" s="911" t="str">
        <f t="shared" si="12"/>
        <v/>
      </c>
      <c r="AD57" s="910" t="str">
        <f>N57</f>
        <v/>
      </c>
      <c r="AE57" s="910" t="str">
        <f>IF(OR(AD57="",AD57=0),"",60*U57/AD57)</f>
        <v/>
      </c>
    </row>
    <row r="58" ht="13.5" customHeight="1">
      <c r="A58" s="910"/>
      <c r="B58" s="911" t="str">
        <f>IF($B57="","",IF(INDIRECT(ADDRESS($B57+1,C$1-1,1,,"Score"))="SP",$B57+1,""))</f>
        <v/>
      </c>
      <c r="C58" s="912" t="str">
        <f t="shared" ref="C58:D58" si="279">IF($B58="","",INDIRECT(ADDRESS($B58,C$1,1,,"Score")))</f>
        <v/>
      </c>
      <c r="D58" s="911" t="str">
        <f t="shared" si="279"/>
        <v/>
      </c>
      <c r="E58" s="910"/>
      <c r="F58" s="910"/>
      <c r="G58" s="913"/>
      <c r="H58" s="915"/>
      <c r="I58" s="914"/>
      <c r="J58" s="913" t="str">
        <f t="shared" ref="J58:L58" si="280">IF($B58="","",IF(ISBLANK(INDIRECT(ADDRESS($B58,J$1,1,,"Score"))),"",1))</f>
        <v/>
      </c>
      <c r="K58" s="913" t="str">
        <f t="shared" si="280"/>
        <v/>
      </c>
      <c r="L58" s="913" t="str">
        <f t="shared" si="280"/>
        <v/>
      </c>
      <c r="M58" s="911" t="str">
        <f t="shared" si="9"/>
        <v/>
      </c>
      <c r="N58" s="910"/>
      <c r="O58" s="910"/>
      <c r="P58" s="410"/>
      <c r="Q58" s="910"/>
      <c r="R58" s="911" t="str">
        <f>IF($R57="","",IF(INDIRECT(ADDRESS($R57+1,S$1-1,1,,"Score"))="SP",$R57+1,""))</f>
        <v/>
      </c>
      <c r="S58" s="912" t="str">
        <f t="shared" ref="S58:T58" si="281">IF($R58="","",INDIRECT(ADDRESS($R58,S$1,1,,"Score")))</f>
        <v/>
      </c>
      <c r="T58" s="911" t="str">
        <f t="shared" si="281"/>
        <v/>
      </c>
      <c r="U58" s="910"/>
      <c r="V58" s="910"/>
      <c r="W58" s="913"/>
      <c r="X58" s="915"/>
      <c r="Y58" s="914"/>
      <c r="Z58" s="913" t="str">
        <f t="shared" ref="Z58:AB58" si="282">IF($R58="","",IF(ISBLANK(INDIRECT(ADDRESS($R58,Z$1,1,,"Score"))),"",1))</f>
        <v/>
      </c>
      <c r="AA58" s="913" t="str">
        <f t="shared" si="282"/>
        <v/>
      </c>
      <c r="AB58" s="913" t="str">
        <f t="shared" si="282"/>
        <v/>
      </c>
      <c r="AC58" s="911" t="str">
        <f t="shared" si="12"/>
        <v/>
      </c>
      <c r="AD58" s="910"/>
      <c r="AE58" s="910"/>
    </row>
    <row r="59" ht="13.5" customHeight="1">
      <c r="A59" s="657">
        <f>A57+1</f>
        <v>29</v>
      </c>
      <c r="B59" s="410" t="str">
        <f>IF(ISNA(MATCH($A59,Score!A$4:A$41,0)),"",MATCH($A59,Score!A$4:A$41,0)+ROW(Score!A$3))</f>
        <v/>
      </c>
      <c r="C59" s="876" t="str">
        <f t="shared" ref="C59:D59" si="283">IF($B59="","",INDIRECT(ADDRESS($B59,C$1,1,,"Score")))</f>
        <v/>
      </c>
      <c r="D59" s="410" t="str">
        <f t="shared" si="283"/>
        <v/>
      </c>
      <c r="E59" s="657" t="str">
        <f>IF(B59="","",SUM(D59,D60))</f>
        <v/>
      </c>
      <c r="F59" s="657" t="str">
        <f>IF(B59="","",E59-U59)</f>
        <v/>
      </c>
      <c r="G59" s="908" t="str">
        <f t="shared" ref="G59:H59" si="284">IF($B59="","",IF(ISBLANK(INDIRECT(ADDRESS($B59,G$1,1,,"Score"))),"",1))</f>
        <v/>
      </c>
      <c r="H59" s="908" t="str">
        <f t="shared" si="284"/>
        <v/>
      </c>
      <c r="I59" s="909" t="str">
        <f>IF(H59=1,F59,"")</f>
        <v/>
      </c>
      <c r="J59" s="908" t="str">
        <f t="shared" ref="J59:L59" si="285">IF($B59="","",IF(ISBLANK(INDIRECT(ADDRESS($B59,J$1,1,,"Score"))),"",1))</f>
        <v/>
      </c>
      <c r="K59" s="908" t="str">
        <f t="shared" si="285"/>
        <v/>
      </c>
      <c r="L59" s="908" t="str">
        <f t="shared" si="285"/>
        <v/>
      </c>
      <c r="M59" s="410" t="str">
        <f t="shared" si="9"/>
        <v/>
      </c>
      <c r="N59" s="657" t="str">
        <f>IF(ISNA(MATCH($A59,'Game Clock'!A$11:A$48,0)),"",INDIRECT(ADDRESS(MATCH($A59,'Game Clock'!A$11:A$48,0)+ROW('Game Clock'!A$10),N$1,1,,"Game Clock")))</f>
        <v/>
      </c>
      <c r="O59" s="657" t="str">
        <f>IF(OR(N59="",N59=0),"",60*E59/N59)</f>
        <v/>
      </c>
      <c r="P59" s="410"/>
      <c r="Q59" s="657">
        <f>Q57+1</f>
        <v>29</v>
      </c>
      <c r="R59" s="410" t="str">
        <f>IF(ISNA(MATCH($Q59,Score!T$4:T$41,0)),"",MATCH($Q59,Score!T$4:T$41,0)++ROW(Score!T$3))</f>
        <v/>
      </c>
      <c r="S59" s="876" t="str">
        <f t="shared" ref="S59:T59" si="286">IF($R59="","",INDIRECT(ADDRESS($R59,S$1,1,,"Score")))</f>
        <v/>
      </c>
      <c r="T59" s="410" t="str">
        <f t="shared" si="286"/>
        <v/>
      </c>
      <c r="U59" s="657" t="str">
        <f>IF(R59="","",SUM(T59,T60))</f>
        <v/>
      </c>
      <c r="V59" s="657" t="str">
        <f>IF(R59="","",U59-E59)</f>
        <v/>
      </c>
      <c r="W59" s="908" t="str">
        <f t="shared" ref="W59:X59" si="287">IF($R59="","",IF(ISBLANK(INDIRECT(ADDRESS($R59,W$1,1,,"Score"))),"",1))</f>
        <v/>
      </c>
      <c r="X59" s="908" t="str">
        <f t="shared" si="287"/>
        <v/>
      </c>
      <c r="Y59" s="909" t="str">
        <f>IF(X59=1,V59,"")</f>
        <v/>
      </c>
      <c r="Z59" s="908" t="str">
        <f t="shared" ref="Z59:AB59" si="288">IF($R59="","",IF(ISBLANK(INDIRECT(ADDRESS($R59,Z$1,1,,"Score"))),"",1))</f>
        <v/>
      </c>
      <c r="AA59" s="908" t="str">
        <f t="shared" si="288"/>
        <v/>
      </c>
      <c r="AB59" s="908" t="str">
        <f t="shared" si="288"/>
        <v/>
      </c>
      <c r="AC59" s="410" t="str">
        <f t="shared" si="12"/>
        <v/>
      </c>
      <c r="AD59" s="657" t="str">
        <f>N59</f>
        <v/>
      </c>
      <c r="AE59" s="657" t="str">
        <f>IF(OR(AD59="",AD59=0),"",60*U59/AD59)</f>
        <v/>
      </c>
    </row>
    <row r="60" ht="13.5" customHeight="1">
      <c r="A60" s="657"/>
      <c r="B60" s="410" t="str">
        <f>IF($B59="","",IF(INDIRECT(ADDRESS($B59+1,C$1-1,1,,"Score"))="SP",$B59+1,""))</f>
        <v/>
      </c>
      <c r="C60" s="876" t="str">
        <f t="shared" ref="C60:D60" si="289">IF($B60="","",INDIRECT(ADDRESS($B60,C$1,1,,"Score")))</f>
        <v/>
      </c>
      <c r="D60" s="410" t="str">
        <f t="shared" si="289"/>
        <v/>
      </c>
      <c r="E60" s="657"/>
      <c r="F60" s="657"/>
      <c r="G60" s="908"/>
      <c r="H60" s="908"/>
      <c r="I60" s="909"/>
      <c r="J60" s="908" t="str">
        <f t="shared" ref="J60:L60" si="290">IF($B60="","",IF(ISBLANK(INDIRECT(ADDRESS($B60,J$1,1,,"Score"))),"",1))</f>
        <v/>
      </c>
      <c r="K60" s="908" t="str">
        <f t="shared" si="290"/>
        <v/>
      </c>
      <c r="L60" s="908" t="str">
        <f t="shared" si="290"/>
        <v/>
      </c>
      <c r="M60" s="410" t="str">
        <f t="shared" si="9"/>
        <v/>
      </c>
      <c r="N60" s="657"/>
      <c r="O60" s="657"/>
      <c r="P60" s="410"/>
      <c r="Q60" s="657"/>
      <c r="R60" s="410" t="str">
        <f>IF($R59="","",IF(INDIRECT(ADDRESS($R59+1,S$1-1,1,,"Score"))="SP",$R59+1,""))</f>
        <v/>
      </c>
      <c r="S60" s="876" t="str">
        <f t="shared" ref="S60:T60" si="291">IF($R60="","",INDIRECT(ADDRESS($R60,S$1,1,,"Score")))</f>
        <v/>
      </c>
      <c r="T60" s="410" t="str">
        <f t="shared" si="291"/>
        <v/>
      </c>
      <c r="U60" s="657"/>
      <c r="V60" s="657"/>
      <c r="W60" s="908"/>
      <c r="X60" s="908"/>
      <c r="Y60" s="909"/>
      <c r="Z60" s="908" t="str">
        <f t="shared" ref="Z60:AB60" si="292">IF($R60="","",IF(ISBLANK(INDIRECT(ADDRESS($R60,Z$1,1,,"Score"))),"",1))</f>
        <v/>
      </c>
      <c r="AA60" s="908" t="str">
        <f t="shared" si="292"/>
        <v/>
      </c>
      <c r="AB60" s="908" t="str">
        <f t="shared" si="292"/>
        <v/>
      </c>
      <c r="AC60" s="410" t="str">
        <f t="shared" si="12"/>
        <v/>
      </c>
      <c r="AD60" s="657"/>
      <c r="AE60" s="657"/>
    </row>
    <row r="61" ht="13.5" customHeight="1">
      <c r="A61" s="910">
        <f>A59+1</f>
        <v>30</v>
      </c>
      <c r="B61" s="911" t="str">
        <f>IF(ISNA(MATCH($A61,Score!A$4:A$41,0)),"",MATCH($A61,Score!A$4:A$41,0)+ROW(Score!A$3))</f>
        <v/>
      </c>
      <c r="C61" s="912" t="str">
        <f t="shared" ref="C61:D61" si="293">IF($B61="","",INDIRECT(ADDRESS($B61,C$1,1,,"Score")))</f>
        <v/>
      </c>
      <c r="D61" s="911" t="str">
        <f t="shared" si="293"/>
        <v/>
      </c>
      <c r="E61" s="910" t="str">
        <f>IF(B61="","",SUM(D61,D62))</f>
        <v/>
      </c>
      <c r="F61" s="910" t="str">
        <f>IF(B61="","",E61-U61)</f>
        <v/>
      </c>
      <c r="G61" s="913" t="str">
        <f t="shared" ref="G61:H61" si="294">IF($B61="","",IF(ISBLANK(INDIRECT(ADDRESS($B61,G$1,1,,"Score"))),"",1))</f>
        <v/>
      </c>
      <c r="H61" s="913" t="str">
        <f t="shared" si="294"/>
        <v/>
      </c>
      <c r="I61" s="914" t="str">
        <f>IF(H61=1,F61,"")</f>
        <v/>
      </c>
      <c r="J61" s="913" t="str">
        <f t="shared" ref="J61:L61" si="295">IF($B61="","",IF(ISBLANK(INDIRECT(ADDRESS($B61,J$1,1,,"Score"))),"",1))</f>
        <v/>
      </c>
      <c r="K61" s="913" t="str">
        <f t="shared" si="295"/>
        <v/>
      </c>
      <c r="L61" s="913" t="str">
        <f t="shared" si="295"/>
        <v/>
      </c>
      <c r="M61" s="911" t="str">
        <f t="shared" si="9"/>
        <v/>
      </c>
      <c r="N61" s="657" t="str">
        <f>IF(ISNA(MATCH($A61,'Game Clock'!A$11:A$48,0)),"",INDIRECT(ADDRESS(MATCH($A61,'Game Clock'!A$11:A$48,0)+ROW('Game Clock'!A$10),N$1,1,,"Game Clock")))</f>
        <v/>
      </c>
      <c r="O61" s="910" t="str">
        <f>IF(OR(N61="",N61=0),"",60*E61/N61)</f>
        <v/>
      </c>
      <c r="P61" s="410"/>
      <c r="Q61" s="910">
        <f>Q59+1</f>
        <v>30</v>
      </c>
      <c r="R61" s="911" t="str">
        <f>IF(ISNA(MATCH($Q61,Score!T$4:T$41,0)),"",MATCH($Q61,Score!T$4:T$41,0)++ROW(Score!T$3))</f>
        <v/>
      </c>
      <c r="S61" s="912" t="str">
        <f t="shared" ref="S61:T61" si="296">IF($R61="","",INDIRECT(ADDRESS($R61,S$1,1,,"Score")))</f>
        <v/>
      </c>
      <c r="T61" s="911" t="str">
        <f t="shared" si="296"/>
        <v/>
      </c>
      <c r="U61" s="910" t="str">
        <f>IF(R61="","",SUM(T61,T62))</f>
        <v/>
      </c>
      <c r="V61" s="910" t="str">
        <f>IF(R61="","",U61-E61)</f>
        <v/>
      </c>
      <c r="W61" s="913" t="str">
        <f t="shared" ref="W61:X61" si="297">IF($R61="","",IF(ISBLANK(INDIRECT(ADDRESS($R61,W$1,1,,"Score"))),"",1))</f>
        <v/>
      </c>
      <c r="X61" s="913" t="str">
        <f t="shared" si="297"/>
        <v/>
      </c>
      <c r="Y61" s="914" t="str">
        <f>IF(X61=1,V61,"")</f>
        <v/>
      </c>
      <c r="Z61" s="913" t="str">
        <f t="shared" ref="Z61:AB61" si="298">IF($R61="","",IF(ISBLANK(INDIRECT(ADDRESS($R61,Z$1,1,,"Score"))),"",1))</f>
        <v/>
      </c>
      <c r="AA61" s="913" t="str">
        <f t="shared" si="298"/>
        <v/>
      </c>
      <c r="AB61" s="913" t="str">
        <f t="shared" si="298"/>
        <v/>
      </c>
      <c r="AC61" s="911" t="str">
        <f t="shared" si="12"/>
        <v/>
      </c>
      <c r="AD61" s="910" t="str">
        <f>N61</f>
        <v/>
      </c>
      <c r="AE61" s="910" t="str">
        <f>IF(OR(AD61="",AD61=0),"",60*U61/AD61)</f>
        <v/>
      </c>
    </row>
    <row r="62" ht="13.5" customHeight="1">
      <c r="A62" s="910"/>
      <c r="B62" s="911" t="str">
        <f>IF($B61="","",IF(INDIRECT(ADDRESS($B61+1,C$1-1,1,,"Score"))="SP",$B61+1,""))</f>
        <v/>
      </c>
      <c r="C62" s="912" t="str">
        <f t="shared" ref="C62:D62" si="299">IF($B62="","",INDIRECT(ADDRESS($B62,C$1,1,,"Score")))</f>
        <v/>
      </c>
      <c r="D62" s="911" t="str">
        <f t="shared" si="299"/>
        <v/>
      </c>
      <c r="E62" s="910"/>
      <c r="F62" s="910"/>
      <c r="G62" s="913"/>
      <c r="H62" s="915"/>
      <c r="I62" s="914"/>
      <c r="J62" s="913" t="str">
        <f t="shared" ref="J62:L62" si="300">IF($B62="","",IF(ISBLANK(INDIRECT(ADDRESS($B62,J$1,1,,"Score"))),"",1))</f>
        <v/>
      </c>
      <c r="K62" s="913" t="str">
        <f t="shared" si="300"/>
        <v/>
      </c>
      <c r="L62" s="913" t="str">
        <f t="shared" si="300"/>
        <v/>
      </c>
      <c r="M62" s="911" t="str">
        <f t="shared" si="9"/>
        <v/>
      </c>
      <c r="N62" s="910"/>
      <c r="O62" s="910"/>
      <c r="P62" s="410"/>
      <c r="Q62" s="910"/>
      <c r="R62" s="911" t="str">
        <f>IF($R61="","",IF(INDIRECT(ADDRESS($R61+1,S$1-1,1,,"Score"))="SP",$R61+1,""))</f>
        <v/>
      </c>
      <c r="S62" s="912" t="str">
        <f t="shared" ref="S62:T62" si="301">IF($R62="","",INDIRECT(ADDRESS($R62,S$1,1,,"Score")))</f>
        <v/>
      </c>
      <c r="T62" s="911" t="str">
        <f t="shared" si="301"/>
        <v/>
      </c>
      <c r="U62" s="910"/>
      <c r="V62" s="910"/>
      <c r="W62" s="913"/>
      <c r="X62" s="915"/>
      <c r="Y62" s="914"/>
      <c r="Z62" s="913" t="str">
        <f t="shared" ref="Z62:AB62" si="302">IF($R62="","",IF(ISBLANK(INDIRECT(ADDRESS($R62,Z$1,1,,"Score"))),"",1))</f>
        <v/>
      </c>
      <c r="AA62" s="913" t="str">
        <f t="shared" si="302"/>
        <v/>
      </c>
      <c r="AB62" s="913" t="str">
        <f t="shared" si="302"/>
        <v/>
      </c>
      <c r="AC62" s="911" t="str">
        <f t="shared" si="12"/>
        <v/>
      </c>
      <c r="AD62" s="910"/>
      <c r="AE62" s="910"/>
    </row>
    <row r="63" ht="13.5" customHeight="1">
      <c r="A63" s="657">
        <f>A61+1</f>
        <v>31</v>
      </c>
      <c r="B63" s="410" t="str">
        <f>IF(ISNA(MATCH($A63,Score!A$4:A$41,0)),"",MATCH($A63,Score!A$4:A$41,0)+ROW(Score!A$3))</f>
        <v/>
      </c>
      <c r="C63" s="876" t="str">
        <f t="shared" ref="C63:D63" si="303">IF($B63="","",INDIRECT(ADDRESS($B63,C$1,1,,"Score")))</f>
        <v/>
      </c>
      <c r="D63" s="410" t="str">
        <f t="shared" si="303"/>
        <v/>
      </c>
      <c r="E63" s="657" t="str">
        <f>IF(B63="","",SUM(D63,D64))</f>
        <v/>
      </c>
      <c r="F63" s="657" t="str">
        <f>IF(B63="","",E63-U63)</f>
        <v/>
      </c>
      <c r="G63" s="908" t="str">
        <f t="shared" ref="G63:H63" si="304">IF($B63="","",IF(ISBLANK(INDIRECT(ADDRESS($B63,G$1,1,,"Score"))),"",1))</f>
        <v/>
      </c>
      <c r="H63" s="908" t="str">
        <f t="shared" si="304"/>
        <v/>
      </c>
      <c r="I63" s="909" t="str">
        <f>IF(H63=1,F63,"")</f>
        <v/>
      </c>
      <c r="J63" s="908" t="str">
        <f t="shared" ref="J63:L63" si="305">IF($B63="","",IF(ISBLANK(INDIRECT(ADDRESS($B63,J$1,1,,"Score"))),"",1))</f>
        <v/>
      </c>
      <c r="K63" s="908" t="str">
        <f t="shared" si="305"/>
        <v/>
      </c>
      <c r="L63" s="908" t="str">
        <f t="shared" si="305"/>
        <v/>
      </c>
      <c r="M63" s="410" t="str">
        <f t="shared" si="9"/>
        <v/>
      </c>
      <c r="N63" s="657" t="str">
        <f>IF(ISNA(MATCH($A63,'Game Clock'!A$11:A$48,0)),"",INDIRECT(ADDRESS(MATCH($A63,'Game Clock'!A$11:A$48,0)+ROW('Game Clock'!A$10),N$1,1,,"Game Clock")))</f>
        <v/>
      </c>
      <c r="O63" s="657" t="str">
        <f>IF(OR(N63="",N63=0),"",60*E63/N63)</f>
        <v/>
      </c>
      <c r="P63" s="410"/>
      <c r="Q63" s="657">
        <f>Q61+1</f>
        <v>31</v>
      </c>
      <c r="R63" s="410" t="str">
        <f>IF(ISNA(MATCH($Q63,Score!T$4:T$41,0)),"",MATCH($Q63,Score!T$4:T$41,0)++ROW(Score!T$3))</f>
        <v/>
      </c>
      <c r="S63" s="876" t="str">
        <f t="shared" ref="S63:T63" si="306">IF($R63="","",INDIRECT(ADDRESS($R63,S$1,1,,"Score")))</f>
        <v/>
      </c>
      <c r="T63" s="410" t="str">
        <f t="shared" si="306"/>
        <v/>
      </c>
      <c r="U63" s="657" t="str">
        <f>IF(R63="","",SUM(T63,T64))</f>
        <v/>
      </c>
      <c r="V63" s="657" t="str">
        <f>IF(R63="","",U63-E63)</f>
        <v/>
      </c>
      <c r="W63" s="908" t="str">
        <f t="shared" ref="W63:X63" si="307">IF($R63="","",IF(ISBLANK(INDIRECT(ADDRESS($R63,W$1,1,,"Score"))),"",1))</f>
        <v/>
      </c>
      <c r="X63" s="908" t="str">
        <f t="shared" si="307"/>
        <v/>
      </c>
      <c r="Y63" s="909" t="str">
        <f>IF(X63=1,V63,"")</f>
        <v/>
      </c>
      <c r="Z63" s="908" t="str">
        <f t="shared" ref="Z63:AB63" si="308">IF($R63="","",IF(ISBLANK(INDIRECT(ADDRESS($R63,Z$1,1,,"Score"))),"",1))</f>
        <v/>
      </c>
      <c r="AA63" s="908" t="str">
        <f t="shared" si="308"/>
        <v/>
      </c>
      <c r="AB63" s="908" t="str">
        <f t="shared" si="308"/>
        <v/>
      </c>
      <c r="AC63" s="410" t="str">
        <f t="shared" si="12"/>
        <v/>
      </c>
      <c r="AD63" s="657" t="str">
        <f>N63</f>
        <v/>
      </c>
      <c r="AE63" s="657" t="str">
        <f>IF(OR(AD63="",AD63=0),"",60*U63/AD63)</f>
        <v/>
      </c>
    </row>
    <row r="64" ht="13.5" customHeight="1">
      <c r="A64" s="657"/>
      <c r="B64" s="410" t="str">
        <f>IF($B63="","",IF(INDIRECT(ADDRESS($B63+1,C$1-1,1,,"Score"))="SP",$B63+1,""))</f>
        <v/>
      </c>
      <c r="C64" s="876" t="str">
        <f t="shared" ref="C64:D64" si="309">IF($B64="","",INDIRECT(ADDRESS($B64,C$1,1,,"Score")))</f>
        <v/>
      </c>
      <c r="D64" s="410" t="str">
        <f t="shared" si="309"/>
        <v/>
      </c>
      <c r="E64" s="657"/>
      <c r="F64" s="657"/>
      <c r="G64" s="908"/>
      <c r="H64" s="908"/>
      <c r="I64" s="909"/>
      <c r="J64" s="908" t="str">
        <f t="shared" ref="J64:L64" si="310">IF($B64="","",IF(ISBLANK(INDIRECT(ADDRESS($B64,J$1,1,,"Score"))),"",1))</f>
        <v/>
      </c>
      <c r="K64" s="908" t="str">
        <f t="shared" si="310"/>
        <v/>
      </c>
      <c r="L64" s="908" t="str">
        <f t="shared" si="310"/>
        <v/>
      </c>
      <c r="M64" s="410" t="str">
        <f t="shared" si="9"/>
        <v/>
      </c>
      <c r="N64" s="657"/>
      <c r="O64" s="657"/>
      <c r="P64" s="410"/>
      <c r="Q64" s="657"/>
      <c r="R64" s="410" t="str">
        <f>IF($R63="","",IF(INDIRECT(ADDRESS($R63+1,S$1-1,1,,"Score"))="SP",$R63+1,""))</f>
        <v/>
      </c>
      <c r="S64" s="876" t="str">
        <f t="shared" ref="S64:T64" si="311">IF($R64="","",INDIRECT(ADDRESS($R64,S$1,1,,"Score")))</f>
        <v/>
      </c>
      <c r="T64" s="410" t="str">
        <f t="shared" si="311"/>
        <v/>
      </c>
      <c r="U64" s="657"/>
      <c r="V64" s="657"/>
      <c r="W64" s="908"/>
      <c r="X64" s="908"/>
      <c r="Y64" s="909"/>
      <c r="Z64" s="908" t="str">
        <f t="shared" ref="Z64:AB64" si="312">IF($R64="","",IF(ISBLANK(INDIRECT(ADDRESS($R64,Z$1,1,,"Score"))),"",1))</f>
        <v/>
      </c>
      <c r="AA64" s="908" t="str">
        <f t="shared" si="312"/>
        <v/>
      </c>
      <c r="AB64" s="908" t="str">
        <f t="shared" si="312"/>
        <v/>
      </c>
      <c r="AC64" s="410" t="str">
        <f t="shared" si="12"/>
        <v/>
      </c>
      <c r="AD64" s="657"/>
      <c r="AE64" s="657"/>
    </row>
    <row r="65" ht="13.5" customHeight="1">
      <c r="A65" s="910">
        <f>A63+1</f>
        <v>32</v>
      </c>
      <c r="B65" s="911" t="str">
        <f>IF(ISNA(MATCH($A65,Score!A$4:A$41,0)),"",MATCH($A65,Score!A$4:A$41,0)+ROW(Score!A$3))</f>
        <v/>
      </c>
      <c r="C65" s="912" t="str">
        <f t="shared" ref="C65:D65" si="313">IF($B65="","",INDIRECT(ADDRESS($B65,C$1,1,,"Score")))</f>
        <v/>
      </c>
      <c r="D65" s="911" t="str">
        <f t="shared" si="313"/>
        <v/>
      </c>
      <c r="E65" s="910" t="str">
        <f>IF(B65="","",SUM(D65,D66))</f>
        <v/>
      </c>
      <c r="F65" s="910" t="str">
        <f>IF(B65="","",E65-U65)</f>
        <v/>
      </c>
      <c r="G65" s="913" t="str">
        <f t="shared" ref="G65:H65" si="314">IF($B65="","",IF(ISBLANK(INDIRECT(ADDRESS($B65,G$1,1,,"Score"))),"",1))</f>
        <v/>
      </c>
      <c r="H65" s="913" t="str">
        <f t="shared" si="314"/>
        <v/>
      </c>
      <c r="I65" s="914" t="str">
        <f>IF(H65=1,F65,"")</f>
        <v/>
      </c>
      <c r="J65" s="913" t="str">
        <f t="shared" ref="J65:L65" si="315">IF($B65="","",IF(ISBLANK(INDIRECT(ADDRESS($B65,J$1,1,,"Score"))),"",1))</f>
        <v/>
      </c>
      <c r="K65" s="913" t="str">
        <f t="shared" si="315"/>
        <v/>
      </c>
      <c r="L65" s="913" t="str">
        <f t="shared" si="315"/>
        <v/>
      </c>
      <c r="M65" s="911" t="str">
        <f t="shared" si="9"/>
        <v/>
      </c>
      <c r="N65" s="657" t="str">
        <f>IF(ISNA(MATCH($A65,'Game Clock'!A$11:A$48,0)),"",INDIRECT(ADDRESS(MATCH($A65,'Game Clock'!A$11:A$48,0)+ROW('Game Clock'!A$10),N$1,1,,"Game Clock")))</f>
        <v/>
      </c>
      <c r="O65" s="910" t="str">
        <f>IF(OR(N65="",N65=0),"",60*E65/N65)</f>
        <v/>
      </c>
      <c r="P65" s="410"/>
      <c r="Q65" s="910">
        <f>Q63+1</f>
        <v>32</v>
      </c>
      <c r="R65" s="911" t="str">
        <f>IF(ISNA(MATCH($Q65,Score!T$4:T$41,0)),"",MATCH($Q65,Score!T$4:T$41,0)++ROW(Score!T$3))</f>
        <v/>
      </c>
      <c r="S65" s="912" t="str">
        <f t="shared" ref="S65:T65" si="316">IF($R65="","",INDIRECT(ADDRESS($R65,S$1,1,,"Score")))</f>
        <v/>
      </c>
      <c r="T65" s="911" t="str">
        <f t="shared" si="316"/>
        <v/>
      </c>
      <c r="U65" s="910" t="str">
        <f>IF(R65="","",SUM(T65,T66))</f>
        <v/>
      </c>
      <c r="V65" s="910" t="str">
        <f>IF(R65="","",U65-E65)</f>
        <v/>
      </c>
      <c r="W65" s="913" t="str">
        <f t="shared" ref="W65:X65" si="317">IF($R65="","",IF(ISBLANK(INDIRECT(ADDRESS($R65,W$1,1,,"Score"))),"",1))</f>
        <v/>
      </c>
      <c r="X65" s="913" t="str">
        <f t="shared" si="317"/>
        <v/>
      </c>
      <c r="Y65" s="914" t="str">
        <f>IF(X65=1,V65,"")</f>
        <v/>
      </c>
      <c r="Z65" s="913" t="str">
        <f t="shared" ref="Z65:AB65" si="318">IF($R65="","",IF(ISBLANK(INDIRECT(ADDRESS($R65,Z$1,1,,"Score"))),"",1))</f>
        <v/>
      </c>
      <c r="AA65" s="913" t="str">
        <f t="shared" si="318"/>
        <v/>
      </c>
      <c r="AB65" s="913" t="str">
        <f t="shared" si="318"/>
        <v/>
      </c>
      <c r="AC65" s="911" t="str">
        <f t="shared" si="12"/>
        <v/>
      </c>
      <c r="AD65" s="910" t="str">
        <f>N65</f>
        <v/>
      </c>
      <c r="AE65" s="910" t="str">
        <f>IF(OR(AD65="",AD65=0),"",60*U65/AD65)</f>
        <v/>
      </c>
    </row>
    <row r="66" ht="13.5" customHeight="1">
      <c r="A66" s="910"/>
      <c r="B66" s="911" t="str">
        <f>IF($B65="","",IF(INDIRECT(ADDRESS($B65+1,C$1-1,1,,"Score"))="SP",$B65+1,""))</f>
        <v/>
      </c>
      <c r="C66" s="912" t="str">
        <f t="shared" ref="C66:D66" si="319">IF($B66="","",INDIRECT(ADDRESS($B66,C$1,1,,"Score")))</f>
        <v/>
      </c>
      <c r="D66" s="911" t="str">
        <f t="shared" si="319"/>
        <v/>
      </c>
      <c r="E66" s="910"/>
      <c r="F66" s="910"/>
      <c r="G66" s="913"/>
      <c r="H66" s="915"/>
      <c r="I66" s="914"/>
      <c r="J66" s="913" t="str">
        <f t="shared" ref="J66:L66" si="320">IF($B66="","",IF(ISBLANK(INDIRECT(ADDRESS($B66,J$1,1,,"Score"))),"",1))</f>
        <v/>
      </c>
      <c r="K66" s="913" t="str">
        <f t="shared" si="320"/>
        <v/>
      </c>
      <c r="L66" s="913" t="str">
        <f t="shared" si="320"/>
        <v/>
      </c>
      <c r="M66" s="911" t="str">
        <f t="shared" si="9"/>
        <v/>
      </c>
      <c r="N66" s="910"/>
      <c r="O66" s="910"/>
      <c r="P66" s="410"/>
      <c r="Q66" s="910"/>
      <c r="R66" s="911" t="str">
        <f>IF($R65="","",IF(INDIRECT(ADDRESS($R65+1,S$1-1,1,,"Score"))="SP",$R65+1,""))</f>
        <v/>
      </c>
      <c r="S66" s="912" t="str">
        <f t="shared" ref="S66:T66" si="321">IF($R66="","",INDIRECT(ADDRESS($R66,S$1,1,,"Score")))</f>
        <v/>
      </c>
      <c r="T66" s="911" t="str">
        <f t="shared" si="321"/>
        <v/>
      </c>
      <c r="U66" s="910"/>
      <c r="V66" s="910"/>
      <c r="W66" s="913"/>
      <c r="X66" s="915"/>
      <c r="Y66" s="914"/>
      <c r="Z66" s="913" t="str">
        <f t="shared" ref="Z66:AB66" si="322">IF($R66="","",IF(ISBLANK(INDIRECT(ADDRESS($R66,Z$1,1,,"Score"))),"",1))</f>
        <v/>
      </c>
      <c r="AA66" s="913" t="str">
        <f t="shared" si="322"/>
        <v/>
      </c>
      <c r="AB66" s="913" t="str">
        <f t="shared" si="322"/>
        <v/>
      </c>
      <c r="AC66" s="911" t="str">
        <f t="shared" si="12"/>
        <v/>
      </c>
      <c r="AD66" s="910"/>
      <c r="AE66" s="910"/>
    </row>
    <row r="67" ht="13.5" customHeight="1">
      <c r="A67" s="657">
        <f>A65+1</f>
        <v>33</v>
      </c>
      <c r="B67" s="410" t="str">
        <f>IF(ISNA(MATCH($A67,Score!A$4:A$41,0)),"",MATCH($A67,Score!A$4:A$41,0)+ROW(Score!A$3))</f>
        <v/>
      </c>
      <c r="C67" s="876" t="str">
        <f t="shared" ref="C67:D67" si="323">IF($B67="","",INDIRECT(ADDRESS($B67,C$1,1,,"Score")))</f>
        <v/>
      </c>
      <c r="D67" s="410" t="str">
        <f t="shared" si="323"/>
        <v/>
      </c>
      <c r="E67" s="657" t="str">
        <f>IF(B67="","",SUM(D67,D68))</f>
        <v/>
      </c>
      <c r="F67" s="657" t="str">
        <f>IF(B67="","",E67-U67)</f>
        <v/>
      </c>
      <c r="G67" s="908" t="str">
        <f t="shared" ref="G67:H67" si="324">IF($B67="","",IF(ISBLANK(INDIRECT(ADDRESS($B67,G$1,1,,"Score"))),"",1))</f>
        <v/>
      </c>
      <c r="H67" s="908" t="str">
        <f t="shared" si="324"/>
        <v/>
      </c>
      <c r="I67" s="909" t="str">
        <f>IF(H67=1,F67,"")</f>
        <v/>
      </c>
      <c r="J67" s="908" t="str">
        <f t="shared" ref="J67:L67" si="325">IF($B67="","",IF(ISBLANK(INDIRECT(ADDRESS($B67,J$1,1,,"Score"))),"",1))</f>
        <v/>
      </c>
      <c r="K67" s="908" t="str">
        <f t="shared" si="325"/>
        <v/>
      </c>
      <c r="L67" s="908" t="str">
        <f t="shared" si="325"/>
        <v/>
      </c>
      <c r="M67" s="410" t="str">
        <f t="shared" si="9"/>
        <v/>
      </c>
      <c r="N67" s="657" t="str">
        <f>IF(ISNA(MATCH($A67,'Game Clock'!A$11:A$48,0)),"",INDIRECT(ADDRESS(MATCH($A67,'Game Clock'!A$11:A$48,0)+ROW('Game Clock'!A$10),N$1,1,,"Game Clock")))</f>
        <v/>
      </c>
      <c r="O67" s="657" t="str">
        <f>IF(OR(N67="",N67=0),"",60*E67/N67)</f>
        <v/>
      </c>
      <c r="P67" s="410"/>
      <c r="Q67" s="657">
        <f>Q65+1</f>
        <v>33</v>
      </c>
      <c r="R67" s="410" t="str">
        <f>IF(ISNA(MATCH($Q67,Score!T$4:T$41,0)),"",MATCH($Q67,Score!T$4:T$41,0)++ROW(Score!T$3))</f>
        <v/>
      </c>
      <c r="S67" s="876" t="str">
        <f t="shared" ref="S67:T67" si="326">IF($R67="","",INDIRECT(ADDRESS($R67,S$1,1,,"Score")))</f>
        <v/>
      </c>
      <c r="T67" s="410" t="str">
        <f t="shared" si="326"/>
        <v/>
      </c>
      <c r="U67" s="657" t="str">
        <f>IF(R67="","",SUM(T67,T68))</f>
        <v/>
      </c>
      <c r="V67" s="657" t="str">
        <f>IF(R67="","",U67-E67)</f>
        <v/>
      </c>
      <c r="W67" s="908" t="str">
        <f t="shared" ref="W67:X67" si="327">IF($R67="","",IF(ISBLANK(INDIRECT(ADDRESS($R67,W$1,1,,"Score"))),"",1))</f>
        <v/>
      </c>
      <c r="X67" s="908" t="str">
        <f t="shared" si="327"/>
        <v/>
      </c>
      <c r="Y67" s="909" t="str">
        <f>IF(X67=1,V67,"")</f>
        <v/>
      </c>
      <c r="Z67" s="908" t="str">
        <f t="shared" ref="Z67:AB67" si="328">IF($R67="","",IF(ISBLANK(INDIRECT(ADDRESS($R67,Z$1,1,,"Score"))),"",1))</f>
        <v/>
      </c>
      <c r="AA67" s="908" t="str">
        <f t="shared" si="328"/>
        <v/>
      </c>
      <c r="AB67" s="908" t="str">
        <f t="shared" si="328"/>
        <v/>
      </c>
      <c r="AC67" s="410" t="str">
        <f t="shared" si="12"/>
        <v/>
      </c>
      <c r="AD67" s="657" t="str">
        <f>N67</f>
        <v/>
      </c>
      <c r="AE67" s="657" t="str">
        <f>IF(OR(AD67="",AD67=0),"",60*U67/AD67)</f>
        <v/>
      </c>
    </row>
    <row r="68" ht="13.5" customHeight="1">
      <c r="A68" s="657"/>
      <c r="B68" s="410" t="str">
        <f>IF($B67="","",IF(INDIRECT(ADDRESS($B67+1,C$1-1,1,,"Score"))="SP",$B67+1,""))</f>
        <v/>
      </c>
      <c r="C68" s="876" t="str">
        <f t="shared" ref="C68:D68" si="329">IF($B68="","",INDIRECT(ADDRESS($B68,C$1,1,,"Score")))</f>
        <v/>
      </c>
      <c r="D68" s="410" t="str">
        <f t="shared" si="329"/>
        <v/>
      </c>
      <c r="E68" s="657"/>
      <c r="F68" s="657"/>
      <c r="G68" s="908"/>
      <c r="H68" s="908"/>
      <c r="I68" s="909"/>
      <c r="J68" s="908" t="str">
        <f t="shared" ref="J68:L68" si="330">IF($B68="","",IF(ISBLANK(INDIRECT(ADDRESS($B68,J$1,1,,"Score"))),"",1))</f>
        <v/>
      </c>
      <c r="K68" s="908" t="str">
        <f t="shared" si="330"/>
        <v/>
      </c>
      <c r="L68" s="908" t="str">
        <f t="shared" si="330"/>
        <v/>
      </c>
      <c r="M68" s="410" t="str">
        <f t="shared" si="9"/>
        <v/>
      </c>
      <c r="N68" s="657"/>
      <c r="O68" s="657"/>
      <c r="P68" s="410"/>
      <c r="Q68" s="657"/>
      <c r="R68" s="410" t="str">
        <f>IF($R67="","",IF(INDIRECT(ADDRESS($R67+1,S$1-1,1,,"Score"))="SP",$R67+1,""))</f>
        <v/>
      </c>
      <c r="S68" s="876" t="str">
        <f t="shared" ref="S68:T68" si="331">IF($R68="","",INDIRECT(ADDRESS($R68,S$1,1,,"Score")))</f>
        <v/>
      </c>
      <c r="T68" s="410" t="str">
        <f t="shared" si="331"/>
        <v/>
      </c>
      <c r="U68" s="657"/>
      <c r="V68" s="657"/>
      <c r="W68" s="908"/>
      <c r="X68" s="908"/>
      <c r="Y68" s="909"/>
      <c r="Z68" s="908" t="str">
        <f t="shared" ref="Z68:AB68" si="332">IF($R68="","",IF(ISBLANK(INDIRECT(ADDRESS($R68,Z$1,1,,"Score"))),"",1))</f>
        <v/>
      </c>
      <c r="AA68" s="908" t="str">
        <f t="shared" si="332"/>
        <v/>
      </c>
      <c r="AB68" s="908" t="str">
        <f t="shared" si="332"/>
        <v/>
      </c>
      <c r="AC68" s="410" t="str">
        <f t="shared" si="12"/>
        <v/>
      </c>
      <c r="AD68" s="657"/>
      <c r="AE68" s="657"/>
    </row>
    <row r="69" ht="13.5" customHeight="1">
      <c r="A69" s="910">
        <f>A67+1</f>
        <v>34</v>
      </c>
      <c r="B69" s="911" t="str">
        <f>IF(ISNA(MATCH($A69,Score!A$4:A$41,0)),"",MATCH($A69,Score!A$4:A$41,0)+ROW(Score!A$3))</f>
        <v/>
      </c>
      <c r="C69" s="912" t="str">
        <f t="shared" ref="C69:D69" si="333">IF($B69="","",INDIRECT(ADDRESS($B69,C$1,1,,"Score")))</f>
        <v/>
      </c>
      <c r="D69" s="911" t="str">
        <f t="shared" si="333"/>
        <v/>
      </c>
      <c r="E69" s="910" t="str">
        <f>IF(B69="","",SUM(D69,D70))</f>
        <v/>
      </c>
      <c r="F69" s="910" t="str">
        <f>IF(B69="","",E69-U69)</f>
        <v/>
      </c>
      <c r="G69" s="913" t="str">
        <f t="shared" ref="G69:H69" si="334">IF($B69="","",IF(ISBLANK(INDIRECT(ADDRESS($B69,G$1,1,,"Score"))),"",1))</f>
        <v/>
      </c>
      <c r="H69" s="913" t="str">
        <f t="shared" si="334"/>
        <v/>
      </c>
      <c r="I69" s="914" t="str">
        <f>IF(H69=1,F69,"")</f>
        <v/>
      </c>
      <c r="J69" s="913" t="str">
        <f t="shared" ref="J69:L69" si="335">IF($B69="","",IF(ISBLANK(INDIRECT(ADDRESS($B69,J$1,1,,"Score"))),"",1))</f>
        <v/>
      </c>
      <c r="K69" s="913" t="str">
        <f t="shared" si="335"/>
        <v/>
      </c>
      <c r="L69" s="913" t="str">
        <f t="shared" si="335"/>
        <v/>
      </c>
      <c r="M69" s="911" t="str">
        <f t="shared" si="9"/>
        <v/>
      </c>
      <c r="N69" s="657" t="str">
        <f>IF(ISNA(MATCH($A69,'Game Clock'!A$11:A$48,0)),"",INDIRECT(ADDRESS(MATCH($A69,'Game Clock'!A$11:A$48,0)+ROW('Game Clock'!A$10),N$1,1,,"Game Clock")))</f>
        <v/>
      </c>
      <c r="O69" s="910" t="str">
        <f>IF(OR(N69="",N69=0),"",60*E69/N69)</f>
        <v/>
      </c>
      <c r="P69" s="410"/>
      <c r="Q69" s="910">
        <f>Q67+1</f>
        <v>34</v>
      </c>
      <c r="R69" s="911" t="str">
        <f>IF(ISNA(MATCH($Q69,Score!T$4:T$41,0)),"",MATCH($Q69,Score!T$4:T$41,0)++ROW(Score!T$3))</f>
        <v/>
      </c>
      <c r="S69" s="912" t="str">
        <f t="shared" ref="S69:T69" si="336">IF($R69="","",INDIRECT(ADDRESS($R69,S$1,1,,"Score")))</f>
        <v/>
      </c>
      <c r="T69" s="911" t="str">
        <f t="shared" si="336"/>
        <v/>
      </c>
      <c r="U69" s="910" t="str">
        <f>IF(R69="","",SUM(T69,T70))</f>
        <v/>
      </c>
      <c r="V69" s="910" t="str">
        <f>IF(R69="","",U69-E69)</f>
        <v/>
      </c>
      <c r="W69" s="913" t="str">
        <f t="shared" ref="W69:X69" si="337">IF($R69="","",IF(ISBLANK(INDIRECT(ADDRESS($R69,W$1,1,,"Score"))),"",1))</f>
        <v/>
      </c>
      <c r="X69" s="913" t="str">
        <f t="shared" si="337"/>
        <v/>
      </c>
      <c r="Y69" s="914" t="str">
        <f>IF(X69=1,V69,"")</f>
        <v/>
      </c>
      <c r="Z69" s="913" t="str">
        <f t="shared" ref="Z69:AB69" si="338">IF($R69="","",IF(ISBLANK(INDIRECT(ADDRESS($R69,Z$1,1,,"Score"))),"",1))</f>
        <v/>
      </c>
      <c r="AA69" s="913" t="str">
        <f t="shared" si="338"/>
        <v/>
      </c>
      <c r="AB69" s="913" t="str">
        <f t="shared" si="338"/>
        <v/>
      </c>
      <c r="AC69" s="911" t="str">
        <f t="shared" si="12"/>
        <v/>
      </c>
      <c r="AD69" s="910" t="str">
        <f>N69</f>
        <v/>
      </c>
      <c r="AE69" s="910" t="str">
        <f>IF(OR(AD69="",AD69=0),"",60*U69/AD69)</f>
        <v/>
      </c>
    </row>
    <row r="70" ht="13.5" customHeight="1">
      <c r="A70" s="910"/>
      <c r="B70" s="911" t="str">
        <f>IF($B69="","",IF(INDIRECT(ADDRESS($B69+1,C$1-1,1,,"Score"))="SP",$B69+1,""))</f>
        <v/>
      </c>
      <c r="C70" s="912" t="str">
        <f t="shared" ref="C70:D70" si="339">IF($B70="","",INDIRECT(ADDRESS($B70,C$1,1,,"Score")))</f>
        <v/>
      </c>
      <c r="D70" s="911" t="str">
        <f t="shared" si="339"/>
        <v/>
      </c>
      <c r="E70" s="910"/>
      <c r="F70" s="910"/>
      <c r="G70" s="913"/>
      <c r="H70" s="915"/>
      <c r="I70" s="914"/>
      <c r="J70" s="913" t="str">
        <f t="shared" ref="J70:L70" si="340">IF($B70="","",IF(ISBLANK(INDIRECT(ADDRESS($B70,J$1,1,,"Score"))),"",1))</f>
        <v/>
      </c>
      <c r="K70" s="913" t="str">
        <f t="shared" si="340"/>
        <v/>
      </c>
      <c r="L70" s="913" t="str">
        <f t="shared" si="340"/>
        <v/>
      </c>
      <c r="M70" s="911" t="str">
        <f t="shared" si="9"/>
        <v/>
      </c>
      <c r="N70" s="910"/>
      <c r="O70" s="910"/>
      <c r="P70" s="410"/>
      <c r="Q70" s="910"/>
      <c r="R70" s="911" t="str">
        <f>IF($R69="","",IF(INDIRECT(ADDRESS($R69+1,S$1-1,1,,"Score"))="SP",$R69+1,""))</f>
        <v/>
      </c>
      <c r="S70" s="912" t="str">
        <f t="shared" ref="S70:T70" si="341">IF($R70="","",INDIRECT(ADDRESS($R70,S$1,1,,"Score")))</f>
        <v/>
      </c>
      <c r="T70" s="911" t="str">
        <f t="shared" si="341"/>
        <v/>
      </c>
      <c r="U70" s="910"/>
      <c r="V70" s="910"/>
      <c r="W70" s="913"/>
      <c r="X70" s="915"/>
      <c r="Y70" s="914"/>
      <c r="Z70" s="913" t="str">
        <f t="shared" ref="Z70:AB70" si="342">IF($R70="","",IF(ISBLANK(INDIRECT(ADDRESS($R70,Z$1,1,,"Score"))),"",1))</f>
        <v/>
      </c>
      <c r="AA70" s="913" t="str">
        <f t="shared" si="342"/>
        <v/>
      </c>
      <c r="AB70" s="913" t="str">
        <f t="shared" si="342"/>
        <v/>
      </c>
      <c r="AC70" s="911" t="str">
        <f t="shared" si="12"/>
        <v/>
      </c>
      <c r="AD70" s="910"/>
      <c r="AE70" s="910"/>
    </row>
    <row r="71" ht="13.5" customHeight="1">
      <c r="A71" s="657">
        <f>A69+1</f>
        <v>35</v>
      </c>
      <c r="B71" s="410" t="str">
        <f>IF(ISNA(MATCH($A71,Score!A$4:A$41,0)),"",MATCH($A71,Score!A$4:A$41,0)+ROW(Score!A$3))</f>
        <v/>
      </c>
      <c r="C71" s="876" t="str">
        <f t="shared" ref="C71:D71" si="343">IF($B71="","",INDIRECT(ADDRESS($B71,C$1,1,,"Score")))</f>
        <v/>
      </c>
      <c r="D71" s="410" t="str">
        <f t="shared" si="343"/>
        <v/>
      </c>
      <c r="E71" s="657" t="str">
        <f>IF(B71="","",SUM(D71,D72))</f>
        <v/>
      </c>
      <c r="F71" s="657" t="str">
        <f>IF(B71="","",E71-U71)</f>
        <v/>
      </c>
      <c r="G71" s="908" t="str">
        <f t="shared" ref="G71:H71" si="344">IF($B71="","",IF(ISBLANK(INDIRECT(ADDRESS($B71,G$1,1,,"Score"))),"",1))</f>
        <v/>
      </c>
      <c r="H71" s="908" t="str">
        <f t="shared" si="344"/>
        <v/>
      </c>
      <c r="I71" s="909" t="str">
        <f>IF(H71=1,F71,"")</f>
        <v/>
      </c>
      <c r="J71" s="908" t="str">
        <f t="shared" ref="J71:L71" si="345">IF($B71="","",IF(ISBLANK(INDIRECT(ADDRESS($B71,J$1,1,,"Score"))),"",1))</f>
        <v/>
      </c>
      <c r="K71" s="908" t="str">
        <f t="shared" si="345"/>
        <v/>
      </c>
      <c r="L71" s="908" t="str">
        <f t="shared" si="345"/>
        <v/>
      </c>
      <c r="M71" s="410" t="str">
        <f t="shared" si="9"/>
        <v/>
      </c>
      <c r="N71" s="657" t="str">
        <f>IF(ISNA(MATCH($A71,'Game Clock'!A$11:A$48,0)),"",INDIRECT(ADDRESS(MATCH($A71,'Game Clock'!A$11:A$48,0)+ROW('Game Clock'!A$10),N$1,1,,"Game Clock")))</f>
        <v/>
      </c>
      <c r="O71" s="657" t="str">
        <f>IF(OR(N71="",N71=0),"",60*E71/N71)</f>
        <v/>
      </c>
      <c r="P71" s="410"/>
      <c r="Q71" s="657">
        <f>Q69+1</f>
        <v>35</v>
      </c>
      <c r="R71" s="410" t="str">
        <f>IF(ISNA(MATCH($Q71,Score!T$4:T$41,0)),"",MATCH($Q71,Score!T$4:T$41,0)++ROW(Score!T$3))</f>
        <v/>
      </c>
      <c r="S71" s="876" t="str">
        <f t="shared" ref="S71:T71" si="346">IF($R71="","",INDIRECT(ADDRESS($R71,S$1,1,,"Score")))</f>
        <v/>
      </c>
      <c r="T71" s="410" t="str">
        <f t="shared" si="346"/>
        <v/>
      </c>
      <c r="U71" s="657" t="str">
        <f>IF(R71="","",SUM(T71,T72))</f>
        <v/>
      </c>
      <c r="V71" s="657" t="str">
        <f>IF(R71="","",U71-E71)</f>
        <v/>
      </c>
      <c r="W71" s="908" t="str">
        <f t="shared" ref="W71:X71" si="347">IF($R71="","",IF(ISBLANK(INDIRECT(ADDRESS($R71,W$1,1,,"Score"))),"",1))</f>
        <v/>
      </c>
      <c r="X71" s="908" t="str">
        <f t="shared" si="347"/>
        <v/>
      </c>
      <c r="Y71" s="909" t="str">
        <f>IF(X71=1,V71,"")</f>
        <v/>
      </c>
      <c r="Z71" s="908" t="str">
        <f t="shared" ref="Z71:AB71" si="348">IF($R71="","",IF(ISBLANK(INDIRECT(ADDRESS($R71,Z$1,1,,"Score"))),"",1))</f>
        <v/>
      </c>
      <c r="AA71" s="908" t="str">
        <f t="shared" si="348"/>
        <v/>
      </c>
      <c r="AB71" s="908" t="str">
        <f t="shared" si="348"/>
        <v/>
      </c>
      <c r="AC71" s="410" t="str">
        <f t="shared" si="12"/>
        <v/>
      </c>
      <c r="AD71" s="657" t="str">
        <f>N71</f>
        <v/>
      </c>
      <c r="AE71" s="657" t="str">
        <f>IF(OR(AD71="",AD71=0),"",60*U71/AD71)</f>
        <v/>
      </c>
    </row>
    <row r="72" ht="13.5" customHeight="1">
      <c r="A72" s="657"/>
      <c r="B72" s="410" t="str">
        <f>IF($B71="","",IF(INDIRECT(ADDRESS($B71+1,C$1-1,1,,"Score"))="SP",$B71+1,""))</f>
        <v/>
      </c>
      <c r="C72" s="876" t="str">
        <f t="shared" ref="C72:D72" si="349">IF($B72="","",INDIRECT(ADDRESS($B72,C$1,1,,"Score")))</f>
        <v/>
      </c>
      <c r="D72" s="410" t="str">
        <f t="shared" si="349"/>
        <v/>
      </c>
      <c r="E72" s="657"/>
      <c r="F72" s="657"/>
      <c r="G72" s="908"/>
      <c r="H72" s="908"/>
      <c r="I72" s="909"/>
      <c r="J72" s="908" t="str">
        <f t="shared" ref="J72:L72" si="350">IF($B72="","",IF(ISBLANK(INDIRECT(ADDRESS($B72,J$1,1,,"Score"))),"",1))</f>
        <v/>
      </c>
      <c r="K72" s="908" t="str">
        <f t="shared" si="350"/>
        <v/>
      </c>
      <c r="L72" s="908" t="str">
        <f t="shared" si="350"/>
        <v/>
      </c>
      <c r="M72" s="410" t="str">
        <f t="shared" si="9"/>
        <v/>
      </c>
      <c r="N72" s="657"/>
      <c r="O72" s="657"/>
      <c r="P72" s="410"/>
      <c r="Q72" s="657"/>
      <c r="R72" s="410" t="str">
        <f>IF($R71="","",IF(INDIRECT(ADDRESS($R71+1,S$1-1,1,,"Score"))="SP",$R71+1,""))</f>
        <v/>
      </c>
      <c r="S72" s="876" t="str">
        <f t="shared" ref="S72:T72" si="351">IF($R72="","",INDIRECT(ADDRESS($R72,S$1,1,,"Score")))</f>
        <v/>
      </c>
      <c r="T72" s="410" t="str">
        <f t="shared" si="351"/>
        <v/>
      </c>
      <c r="U72" s="657"/>
      <c r="V72" s="657"/>
      <c r="W72" s="908"/>
      <c r="X72" s="908"/>
      <c r="Y72" s="909"/>
      <c r="Z72" s="908" t="str">
        <f t="shared" ref="Z72:AB72" si="352">IF($R72="","",IF(ISBLANK(INDIRECT(ADDRESS($R72,Z$1,1,,"Score"))),"",1))</f>
        <v/>
      </c>
      <c r="AA72" s="908" t="str">
        <f t="shared" si="352"/>
        <v/>
      </c>
      <c r="AB72" s="908" t="str">
        <f t="shared" si="352"/>
        <v/>
      </c>
      <c r="AC72" s="410" t="str">
        <f t="shared" si="12"/>
        <v/>
      </c>
      <c r="AD72" s="657"/>
      <c r="AE72" s="657"/>
    </row>
    <row r="73" ht="13.5" customHeight="1">
      <c r="A73" s="910">
        <f>A71+1</f>
        <v>36</v>
      </c>
      <c r="B73" s="911" t="str">
        <f>IF(ISNA(MATCH($A73,Score!A$4:A$41,0)),"",MATCH($A73,Score!A$4:A$41,0)+ROW(Score!A$3))</f>
        <v/>
      </c>
      <c r="C73" s="912" t="str">
        <f t="shared" ref="C73:D73" si="353">IF($B73="","",INDIRECT(ADDRESS($B73,C$1,1,,"Score")))</f>
        <v/>
      </c>
      <c r="D73" s="911" t="str">
        <f t="shared" si="353"/>
        <v/>
      </c>
      <c r="E73" s="910" t="str">
        <f>IF(B73="","",SUM(D73,D74))</f>
        <v/>
      </c>
      <c r="F73" s="910" t="str">
        <f>IF(B73="","",E73-U73)</f>
        <v/>
      </c>
      <c r="G73" s="913" t="str">
        <f t="shared" ref="G73:H73" si="354">IF($B73="","",IF(ISBLANK(INDIRECT(ADDRESS($B73,G$1,1,,"Score"))),"",1))</f>
        <v/>
      </c>
      <c r="H73" s="913" t="str">
        <f t="shared" si="354"/>
        <v/>
      </c>
      <c r="I73" s="914" t="str">
        <f>IF(H73=1,F73,"")</f>
        <v/>
      </c>
      <c r="J73" s="913" t="str">
        <f t="shared" ref="J73:L73" si="355">IF($B73="","",IF(ISBLANK(INDIRECT(ADDRESS($B73,J$1,1,,"Score"))),"",1))</f>
        <v/>
      </c>
      <c r="K73" s="913" t="str">
        <f t="shared" si="355"/>
        <v/>
      </c>
      <c r="L73" s="913" t="str">
        <f t="shared" si="355"/>
        <v/>
      </c>
      <c r="M73" s="911" t="str">
        <f t="shared" si="9"/>
        <v/>
      </c>
      <c r="N73" s="657" t="str">
        <f>IF(ISNA(MATCH($A73,'Game Clock'!A$11:A$48,0)),"",INDIRECT(ADDRESS(MATCH($A73,'Game Clock'!A$11:A$48,0)+ROW('Game Clock'!A$10),N$1,1,,"Game Clock")))</f>
        <v/>
      </c>
      <c r="O73" s="910" t="str">
        <f>IF(OR(N73="",N73=0),"",60*E73/N73)</f>
        <v/>
      </c>
      <c r="P73" s="410"/>
      <c r="Q73" s="910">
        <f>Q71+1</f>
        <v>36</v>
      </c>
      <c r="R73" s="911" t="str">
        <f>IF(ISNA(MATCH($Q73,Score!T$4:T$41,0)),"",MATCH($Q73,Score!T$4:T$41,0)++ROW(Score!T$3))</f>
        <v/>
      </c>
      <c r="S73" s="912" t="str">
        <f t="shared" ref="S73:T73" si="356">IF($R73="","",INDIRECT(ADDRESS($R73,S$1,1,,"Score")))</f>
        <v/>
      </c>
      <c r="T73" s="911" t="str">
        <f t="shared" si="356"/>
        <v/>
      </c>
      <c r="U73" s="910" t="str">
        <f>IF(R73="","",SUM(T73,T74))</f>
        <v/>
      </c>
      <c r="V73" s="910" t="str">
        <f>IF(R73="","",U73-E73)</f>
        <v/>
      </c>
      <c r="W73" s="913" t="str">
        <f t="shared" ref="W73:X73" si="357">IF($R73="","",IF(ISBLANK(INDIRECT(ADDRESS($R73,W$1,1,,"Score"))),"",1))</f>
        <v/>
      </c>
      <c r="X73" s="913" t="str">
        <f t="shared" si="357"/>
        <v/>
      </c>
      <c r="Y73" s="914" t="str">
        <f>IF(X73=1,V73,"")</f>
        <v/>
      </c>
      <c r="Z73" s="913" t="str">
        <f t="shared" ref="Z73:AB73" si="358">IF($R73="","",IF(ISBLANK(INDIRECT(ADDRESS($R73,Z$1,1,,"Score"))),"",1))</f>
        <v/>
      </c>
      <c r="AA73" s="913" t="str">
        <f t="shared" si="358"/>
        <v/>
      </c>
      <c r="AB73" s="913" t="str">
        <f t="shared" si="358"/>
        <v/>
      </c>
      <c r="AC73" s="911" t="str">
        <f t="shared" si="12"/>
        <v/>
      </c>
      <c r="AD73" s="910" t="str">
        <f>N73</f>
        <v/>
      </c>
      <c r="AE73" s="910" t="str">
        <f>IF(OR(AD73="",AD73=0),"",60*U73/AD73)</f>
        <v/>
      </c>
    </row>
    <row r="74" ht="13.5" customHeight="1">
      <c r="A74" s="910"/>
      <c r="B74" s="911" t="str">
        <f>IF($B73="","",IF(INDIRECT(ADDRESS($B73+1,C$1-1,1,,"Score"))="SP",$B73+1,""))</f>
        <v/>
      </c>
      <c r="C74" s="912" t="str">
        <f t="shared" ref="C74:D74" si="359">IF($B74="","",INDIRECT(ADDRESS($B74,C$1,1,,"Score")))</f>
        <v/>
      </c>
      <c r="D74" s="911" t="str">
        <f t="shared" si="359"/>
        <v/>
      </c>
      <c r="E74" s="910"/>
      <c r="F74" s="910"/>
      <c r="G74" s="913"/>
      <c r="H74" s="915"/>
      <c r="I74" s="914"/>
      <c r="J74" s="913" t="str">
        <f t="shared" ref="J74:L74" si="360">IF($B74="","",IF(ISBLANK(INDIRECT(ADDRESS($B74,J$1,1,,"Score"))),"",1))</f>
        <v/>
      </c>
      <c r="K74" s="913" t="str">
        <f t="shared" si="360"/>
        <v/>
      </c>
      <c r="L74" s="913" t="str">
        <f t="shared" si="360"/>
        <v/>
      </c>
      <c r="M74" s="911" t="str">
        <f t="shared" si="9"/>
        <v/>
      </c>
      <c r="N74" s="910"/>
      <c r="O74" s="910"/>
      <c r="P74" s="410"/>
      <c r="Q74" s="910"/>
      <c r="R74" s="911" t="str">
        <f>IF($R73="","",IF(INDIRECT(ADDRESS($R73+1,S$1-1,1,,"Score"))="SP",$R73+1,""))</f>
        <v/>
      </c>
      <c r="S74" s="912" t="str">
        <f t="shared" ref="S74:T74" si="361">IF($R74="","",INDIRECT(ADDRESS($R74,S$1,1,,"Score")))</f>
        <v/>
      </c>
      <c r="T74" s="911" t="str">
        <f t="shared" si="361"/>
        <v/>
      </c>
      <c r="U74" s="910"/>
      <c r="V74" s="910"/>
      <c r="W74" s="913"/>
      <c r="X74" s="915"/>
      <c r="Y74" s="914"/>
      <c r="Z74" s="913" t="str">
        <f t="shared" ref="Z74:AB74" si="362">IF($R74="","",IF(ISBLANK(INDIRECT(ADDRESS($R74,Z$1,1,,"Score"))),"",1))</f>
        <v/>
      </c>
      <c r="AA74" s="913" t="str">
        <f t="shared" si="362"/>
        <v/>
      </c>
      <c r="AB74" s="913" t="str">
        <f t="shared" si="362"/>
        <v/>
      </c>
      <c r="AC74" s="911" t="str">
        <f t="shared" si="12"/>
        <v/>
      </c>
      <c r="AD74" s="910"/>
      <c r="AE74" s="910"/>
    </row>
    <row r="75" ht="13.5" customHeight="1">
      <c r="A75" s="657">
        <f>A73+1</f>
        <v>37</v>
      </c>
      <c r="B75" s="410" t="str">
        <f>IF(ISNA(MATCH($A75,Score!A$4:A$41,0)),"",MATCH($A75,Score!A$4:A$41,0)+ROW(Score!A$3))</f>
        <v/>
      </c>
      <c r="C75" s="876" t="str">
        <f t="shared" ref="C75:D75" si="363">IF($B75="","",INDIRECT(ADDRESS($B75,C$1,1,,"Score")))</f>
        <v/>
      </c>
      <c r="D75" s="410" t="str">
        <f t="shared" si="363"/>
        <v/>
      </c>
      <c r="E75" s="657" t="str">
        <f>IF(B75="","",SUM(D75,D76))</f>
        <v/>
      </c>
      <c r="F75" s="657" t="str">
        <f>IF(B75="","",E75-U75)</f>
        <v/>
      </c>
      <c r="G75" s="908" t="str">
        <f t="shared" ref="G75:H75" si="364">IF($B75="","",IF(ISBLANK(INDIRECT(ADDRESS($B75,G$1,1,,"Score"))),"",1))</f>
        <v/>
      </c>
      <c r="H75" s="908" t="str">
        <f t="shared" si="364"/>
        <v/>
      </c>
      <c r="I75" s="909" t="str">
        <f>IF(H75=1,F75,"")</f>
        <v/>
      </c>
      <c r="J75" s="908" t="str">
        <f t="shared" ref="J75:L75" si="365">IF($B75="","",IF(ISBLANK(INDIRECT(ADDRESS($B75,J$1,1,,"Score"))),"",1))</f>
        <v/>
      </c>
      <c r="K75" s="908" t="str">
        <f t="shared" si="365"/>
        <v/>
      </c>
      <c r="L75" s="908" t="str">
        <f t="shared" si="365"/>
        <v/>
      </c>
      <c r="M75" s="410" t="str">
        <f t="shared" si="9"/>
        <v/>
      </c>
      <c r="N75" s="657" t="str">
        <f>IF(ISNA(MATCH($A75,'Game Clock'!A$11:A$48,0)),"",INDIRECT(ADDRESS(MATCH($A75,'Game Clock'!A$11:A$48,0)+ROW('Game Clock'!A$10),N$1,1,,"Game Clock")))</f>
        <v/>
      </c>
      <c r="O75" s="657" t="str">
        <f>IF(OR(N75="",N75=0),"",60*E75/N75)</f>
        <v/>
      </c>
      <c r="P75" s="410"/>
      <c r="Q75" s="657">
        <f>Q73+1</f>
        <v>37</v>
      </c>
      <c r="R75" s="410" t="str">
        <f>IF(ISNA(MATCH($Q75,Score!T$4:T$41,0)),"",MATCH($Q75,Score!T$4:T$41,0)++ROW(Score!T$3))</f>
        <v/>
      </c>
      <c r="S75" s="876" t="str">
        <f t="shared" ref="S75:T75" si="366">IF($R75="","",INDIRECT(ADDRESS($R75,S$1,1,,"Score")))</f>
        <v/>
      </c>
      <c r="T75" s="410" t="str">
        <f t="shared" si="366"/>
        <v/>
      </c>
      <c r="U75" s="657" t="str">
        <f>IF(R75="","",SUM(T75,T76))</f>
        <v/>
      </c>
      <c r="V75" s="657" t="str">
        <f>IF(R75="","",U75-E75)</f>
        <v/>
      </c>
      <c r="W75" s="908" t="str">
        <f t="shared" ref="W75:X75" si="367">IF($R75="","",IF(ISBLANK(INDIRECT(ADDRESS($R75,W$1,1,,"Score"))),"",1))</f>
        <v/>
      </c>
      <c r="X75" s="908" t="str">
        <f t="shared" si="367"/>
        <v/>
      </c>
      <c r="Y75" s="909" t="str">
        <f>IF(X75=1,V75,"")</f>
        <v/>
      </c>
      <c r="Z75" s="908" t="str">
        <f t="shared" ref="Z75:AB75" si="368">IF($R75="","",IF(ISBLANK(INDIRECT(ADDRESS($R75,Z$1,1,,"Score"))),"",1))</f>
        <v/>
      </c>
      <c r="AA75" s="908" t="str">
        <f t="shared" si="368"/>
        <v/>
      </c>
      <c r="AB75" s="908" t="str">
        <f t="shared" si="368"/>
        <v/>
      </c>
      <c r="AC75" s="410" t="str">
        <f t="shared" si="12"/>
        <v/>
      </c>
      <c r="AD75" s="657" t="str">
        <f>N75</f>
        <v/>
      </c>
      <c r="AE75" s="657" t="str">
        <f>IF(OR(AD75="",AD75=0),"",60*U75/AD75)</f>
        <v/>
      </c>
    </row>
    <row r="76" ht="13.5" customHeight="1">
      <c r="A76" s="657"/>
      <c r="B76" s="410" t="str">
        <f>IF($B75="","",IF(INDIRECT(ADDRESS($B75+1,C$1-1,1,,"Score"))="SP",$B75+1,""))</f>
        <v/>
      </c>
      <c r="C76" s="876" t="str">
        <f t="shared" ref="C76:D76" si="369">IF($B76="","",INDIRECT(ADDRESS($B76,C$1,1,,"Score")))</f>
        <v/>
      </c>
      <c r="D76" s="410" t="str">
        <f t="shared" si="369"/>
        <v/>
      </c>
      <c r="E76" s="657"/>
      <c r="F76" s="657"/>
      <c r="G76" s="908"/>
      <c r="H76" s="908"/>
      <c r="I76" s="909"/>
      <c r="J76" s="908" t="str">
        <f t="shared" ref="J76:L76" si="370">IF($B76="","",IF(ISBLANK(INDIRECT(ADDRESS($B76,J$1,1,,"Score"))),"",1))</f>
        <v/>
      </c>
      <c r="K76" s="908" t="str">
        <f t="shared" si="370"/>
        <v/>
      </c>
      <c r="L76" s="908" t="str">
        <f t="shared" si="370"/>
        <v/>
      </c>
      <c r="M76" s="410" t="str">
        <f t="shared" si="9"/>
        <v/>
      </c>
      <c r="N76" s="657"/>
      <c r="O76" s="657"/>
      <c r="P76" s="410"/>
      <c r="Q76" s="657"/>
      <c r="R76" s="410" t="str">
        <f>IF($R75="","",IF(INDIRECT(ADDRESS($R75+1,S$1-1,1,,"Score"))="SP",$R75+1,""))</f>
        <v/>
      </c>
      <c r="S76" s="876" t="str">
        <f t="shared" ref="S76:T76" si="371">IF($R76="","",INDIRECT(ADDRESS($R76,S$1,1,,"Score")))</f>
        <v/>
      </c>
      <c r="T76" s="410" t="str">
        <f t="shared" si="371"/>
        <v/>
      </c>
      <c r="U76" s="657"/>
      <c r="V76" s="657"/>
      <c r="W76" s="908"/>
      <c r="X76" s="908"/>
      <c r="Y76" s="909"/>
      <c r="Z76" s="908" t="str">
        <f t="shared" ref="Z76:AB76" si="372">IF($R76="","",IF(ISBLANK(INDIRECT(ADDRESS($R76,Z$1,1,,"Score"))),"",1))</f>
        <v/>
      </c>
      <c r="AA76" s="908" t="str">
        <f t="shared" si="372"/>
        <v/>
      </c>
      <c r="AB76" s="908" t="str">
        <f t="shared" si="372"/>
        <v/>
      </c>
      <c r="AC76" s="410" t="str">
        <f t="shared" si="12"/>
        <v/>
      </c>
      <c r="AD76" s="657"/>
      <c r="AE76" s="657"/>
    </row>
    <row r="77" ht="13.5" customHeight="1">
      <c r="A77" s="910">
        <f>A75+1</f>
        <v>38</v>
      </c>
      <c r="B77" s="911" t="str">
        <f>IF(ISNA(MATCH($A77,Score!A$4:A$41,0)),"",MATCH($A77,Score!A$4:A$41,0)+ROW(Score!A$3))</f>
        <v/>
      </c>
      <c r="C77" s="912" t="str">
        <f t="shared" ref="C77:D77" si="373">IF($B77="","",INDIRECT(ADDRESS($B77,C$1,1,,"Score")))</f>
        <v/>
      </c>
      <c r="D77" s="911" t="str">
        <f t="shared" si="373"/>
        <v/>
      </c>
      <c r="E77" s="910" t="str">
        <f>IF(B77="","",SUM(D77,D78))</f>
        <v/>
      </c>
      <c r="F77" s="910" t="str">
        <f>IF(B77="","",E77-U77)</f>
        <v/>
      </c>
      <c r="G77" s="913" t="str">
        <f t="shared" ref="G77:H77" si="374">IF($B77="","",IF(ISBLANK(INDIRECT(ADDRESS($B77,G$1,1,,"Score"))),"",1))</f>
        <v/>
      </c>
      <c r="H77" s="913" t="str">
        <f t="shared" si="374"/>
        <v/>
      </c>
      <c r="I77" s="914" t="str">
        <f>IF(H77=1,F77,"")</f>
        <v/>
      </c>
      <c r="J77" s="913" t="str">
        <f t="shared" ref="J77:L77" si="375">IF($B77="","",IF(ISBLANK(INDIRECT(ADDRESS($B77,J$1,1,,"Score"))),"",1))</f>
        <v/>
      </c>
      <c r="K77" s="913" t="str">
        <f t="shared" si="375"/>
        <v/>
      </c>
      <c r="L77" s="913" t="str">
        <f t="shared" si="375"/>
        <v/>
      </c>
      <c r="M77" s="911" t="str">
        <f t="shared" si="9"/>
        <v/>
      </c>
      <c r="N77" s="657" t="str">
        <f>IF(ISNA(MATCH($A77,'Game Clock'!A$11:A$48,0)),"",INDIRECT(ADDRESS(MATCH($A77,'Game Clock'!A$11:A$48,0)+ROW('Game Clock'!A$10),N$1,1,,"Game Clock")))</f>
        <v/>
      </c>
      <c r="O77" s="910" t="str">
        <f>IF(OR(N77="",N77=0),"",60*E77/N77)</f>
        <v/>
      </c>
      <c r="P77" s="410"/>
      <c r="Q77" s="910">
        <f>Q75+1</f>
        <v>38</v>
      </c>
      <c r="R77" s="911" t="str">
        <f>IF(ISNA(MATCH($Q77,Score!T$4:T$41,0)),"",MATCH($Q77,Score!T$4:T$41,0)++ROW(Score!T$3))</f>
        <v/>
      </c>
      <c r="S77" s="912" t="str">
        <f t="shared" ref="S77:T77" si="376">IF($R77="","",INDIRECT(ADDRESS($R77,S$1,1,,"Score")))</f>
        <v/>
      </c>
      <c r="T77" s="911" t="str">
        <f t="shared" si="376"/>
        <v/>
      </c>
      <c r="U77" s="910" t="str">
        <f>IF(R77="","",SUM(T77,T78))</f>
        <v/>
      </c>
      <c r="V77" s="910" t="str">
        <f>IF(R77="","",U77-E77)</f>
        <v/>
      </c>
      <c r="W77" s="913" t="str">
        <f t="shared" ref="W77:X77" si="377">IF($R77="","",IF(ISBLANK(INDIRECT(ADDRESS($R77,W$1,1,,"Score"))),"",1))</f>
        <v/>
      </c>
      <c r="X77" s="913" t="str">
        <f t="shared" si="377"/>
        <v/>
      </c>
      <c r="Y77" s="914" t="str">
        <f>IF(X77=1,V77,"")</f>
        <v/>
      </c>
      <c r="Z77" s="913" t="str">
        <f t="shared" ref="Z77:AB77" si="378">IF($R77="","",IF(ISBLANK(INDIRECT(ADDRESS($R77,Z$1,1,,"Score"))),"",1))</f>
        <v/>
      </c>
      <c r="AA77" s="913" t="str">
        <f t="shared" si="378"/>
        <v/>
      </c>
      <c r="AB77" s="913" t="str">
        <f t="shared" si="378"/>
        <v/>
      </c>
      <c r="AC77" s="911" t="str">
        <f t="shared" si="12"/>
        <v/>
      </c>
      <c r="AD77" s="910" t="str">
        <f>N77</f>
        <v/>
      </c>
      <c r="AE77" s="910" t="str">
        <f>IF(OR(AD77="",AD77=0),"",60*U77/AD77)</f>
        <v/>
      </c>
    </row>
    <row r="78" ht="13.5" customHeight="1">
      <c r="A78" s="910"/>
      <c r="B78" s="911" t="str">
        <f>IF($B77="","",IF(INDIRECT(ADDRESS($B77+1,C$1-1,1,,"Score"))="SP",$B77+1,""))</f>
        <v/>
      </c>
      <c r="C78" s="912" t="str">
        <f t="shared" ref="C78:D78" si="379">IF($B78="","",INDIRECT(ADDRESS($B78,C$1,1,,"Score")))</f>
        <v/>
      </c>
      <c r="D78" s="911" t="str">
        <f t="shared" si="379"/>
        <v/>
      </c>
      <c r="E78" s="910"/>
      <c r="F78" s="910"/>
      <c r="G78" s="913"/>
      <c r="H78" s="915"/>
      <c r="I78" s="914"/>
      <c r="J78" s="913" t="str">
        <f t="shared" ref="J78:L78" si="380">IF($B78="","",IF(ISBLANK(INDIRECT(ADDRESS($B78,J$1,1,,"Score"))),"",1))</f>
        <v/>
      </c>
      <c r="K78" s="913" t="str">
        <f t="shared" si="380"/>
        <v/>
      </c>
      <c r="L78" s="913" t="str">
        <f t="shared" si="380"/>
        <v/>
      </c>
      <c r="M78" s="911" t="str">
        <f t="shared" si="9"/>
        <v/>
      </c>
      <c r="N78" s="910"/>
      <c r="O78" s="910"/>
      <c r="P78" s="410"/>
      <c r="Q78" s="910"/>
      <c r="R78" s="911" t="str">
        <f>IF($R77="","",IF(INDIRECT(ADDRESS($R77+1,S$1-1,1,,"Score"))="SP",$R77+1,""))</f>
        <v/>
      </c>
      <c r="S78" s="912" t="str">
        <f t="shared" ref="S78:T78" si="381">IF($R78="","",INDIRECT(ADDRESS($R78,S$1,1,,"Score")))</f>
        <v/>
      </c>
      <c r="T78" s="911" t="str">
        <f t="shared" si="381"/>
        <v/>
      </c>
      <c r="U78" s="910"/>
      <c r="V78" s="910"/>
      <c r="W78" s="913"/>
      <c r="X78" s="915"/>
      <c r="Y78" s="914"/>
      <c r="Z78" s="913" t="str">
        <f t="shared" ref="Z78:AB78" si="382">IF($R78="","",IF(ISBLANK(INDIRECT(ADDRESS($R78,Z$1,1,,"Score"))),"",1))</f>
        <v/>
      </c>
      <c r="AA78" s="913" t="str">
        <f t="shared" si="382"/>
        <v/>
      </c>
      <c r="AB78" s="913" t="str">
        <f t="shared" si="382"/>
        <v/>
      </c>
      <c r="AC78" s="911" t="str">
        <f t="shared" si="12"/>
        <v/>
      </c>
      <c r="AD78" s="910"/>
      <c r="AE78" s="910"/>
    </row>
    <row r="79" ht="12.75" customHeight="1">
      <c r="A79" s="916" t="s">
        <v>460</v>
      </c>
      <c r="B79" s="917"/>
      <c r="C79" s="917"/>
      <c r="D79" s="917"/>
      <c r="E79" s="918">
        <f>SUM(E3:E78)</f>
        <v>74</v>
      </c>
      <c r="F79" s="919"/>
      <c r="G79" s="907">
        <f t="shared" ref="G79:H79" si="383">SUM(G3:G78)</f>
        <v>1</v>
      </c>
      <c r="H79" s="907">
        <f t="shared" si="383"/>
        <v>11</v>
      </c>
      <c r="I79" s="906"/>
      <c r="J79" s="920">
        <f t="shared" ref="J79:K79" si="384">SUM(J3:J78)</f>
        <v>11</v>
      </c>
      <c r="K79" s="920">
        <f t="shared" si="384"/>
        <v>1</v>
      </c>
      <c r="L79" s="907">
        <f>SUM(L3,L5,L7,L9,L11,L13,L15,L17,L19,L21,L23,L25,L27,L29,L31,L33,L35,L37,L39,L41,L43,L45,L47,L49,L51,L53,L55,L57,L59,L61,L63,L65,L67,L69,L71,L73,L75,L77)</f>
        <v>5</v>
      </c>
      <c r="M79" s="917"/>
      <c r="N79" s="919" t="s">
        <v>461</v>
      </c>
      <c r="O79" s="918" t="str">
        <f>IF(COUNT(O3:O78),AVERAGE(O3:O78),"")</f>
        <v/>
      </c>
      <c r="P79" s="410"/>
      <c r="Q79" s="916" t="s">
        <v>460</v>
      </c>
      <c r="R79" s="917"/>
      <c r="S79" s="917"/>
      <c r="T79" s="917"/>
      <c r="U79" s="918">
        <f>SUM(U3:U78)</f>
        <v>55</v>
      </c>
      <c r="V79" s="919"/>
      <c r="W79" s="907">
        <f t="shared" ref="W79:X79" si="385">SUM(W3:W78)</f>
        <v>2</v>
      </c>
      <c r="X79" s="907">
        <f t="shared" si="385"/>
        <v>10</v>
      </c>
      <c r="Y79" s="906"/>
      <c r="Z79" s="920">
        <f t="shared" ref="Z79:AA79" si="386">SUM(Z3:Z78)</f>
        <v>8</v>
      </c>
      <c r="AA79" s="920">
        <f t="shared" si="386"/>
        <v>1</v>
      </c>
      <c r="AB79" s="907">
        <f t="shared" ref="AB79:AB80" si="387">SUM(AB3,AB5,AB7,AB9,AB11,AB13,AB15,AB17,AB19,AB21,AB23,AB25,AB27,AB29,AB31,AB33,AB35,AB37,AB39,AB41,AB43,AB45,AB47,AB49,AB51,AB53,AB55,AB57,AB59,AB61, AB63, AB65, AB67, AB69, AB71,AB73,AB75,AB77)</f>
        <v>6</v>
      </c>
      <c r="AC79" s="917"/>
      <c r="AD79" s="919" t="s">
        <v>461</v>
      </c>
      <c r="AE79" s="918" t="str">
        <f>IF(COUNT(AE3:AE78),AVERAGE(AE3:AE78),"")</f>
        <v/>
      </c>
    </row>
    <row r="80" ht="13.5" customHeight="1">
      <c r="A80" s="669"/>
      <c r="B80" s="917"/>
      <c r="C80" s="917"/>
      <c r="D80" s="917"/>
      <c r="E80" s="918"/>
      <c r="F80" s="919"/>
      <c r="G80" s="907"/>
      <c r="H80" s="921"/>
      <c r="I80" s="906"/>
      <c r="J80" s="669"/>
      <c r="K80" s="669"/>
      <c r="L80" s="907">
        <f>SUM(L4,L6,L8,L10,L12,L14,L16,L18,L20,L22,L24,L26,L28,L30,L32,L34,L36,L38,L40,L42,L44,L46,L48,L50,L52,L54,L56,L58,L60,L62, L64, L66, L68, L70, L72,L74,L76,L78)</f>
        <v>1</v>
      </c>
      <c r="M80" s="917"/>
      <c r="N80" s="919"/>
      <c r="O80" s="918"/>
      <c r="P80" s="410"/>
      <c r="Q80" s="669"/>
      <c r="R80" s="917"/>
      <c r="S80" s="917"/>
      <c r="T80" s="917"/>
      <c r="U80" s="918"/>
      <c r="V80" s="919"/>
      <c r="W80" s="907"/>
      <c r="X80" s="921"/>
      <c r="Y80" s="906"/>
      <c r="Z80" s="669"/>
      <c r="AA80" s="669"/>
      <c r="AB80" s="907">
        <f t="shared" si="387"/>
        <v>0</v>
      </c>
      <c r="AC80" s="917"/>
      <c r="AD80" s="919"/>
      <c r="AE80" s="918"/>
    </row>
    <row r="81" ht="13.5" customHeight="1">
      <c r="A81" s="410"/>
      <c r="B81" s="410"/>
      <c r="C81" s="410"/>
      <c r="D81" s="410"/>
      <c r="E81" s="410"/>
      <c r="F81" s="410"/>
      <c r="G81" s="410"/>
      <c r="H81" s="410"/>
      <c r="I81" s="410"/>
      <c r="J81" s="410"/>
      <c r="K81" s="410"/>
      <c r="L81" s="410"/>
      <c r="M81" s="410"/>
      <c r="N81" s="410"/>
      <c r="O81" s="410"/>
      <c r="P81" s="410"/>
      <c r="Q81" s="410"/>
      <c r="R81" s="410"/>
      <c r="S81" s="410"/>
      <c r="T81" s="410"/>
      <c r="U81" s="410"/>
      <c r="V81" s="410"/>
      <c r="W81" s="410"/>
      <c r="X81" s="410"/>
      <c r="Y81" s="410"/>
      <c r="Z81" s="410"/>
      <c r="AA81" s="410"/>
      <c r="AB81" s="410"/>
      <c r="AC81" s="410"/>
      <c r="AD81" s="410"/>
      <c r="AE81" s="410"/>
    </row>
    <row r="82" ht="13.5" customHeight="1">
      <c r="A82" s="410"/>
      <c r="B82" s="410"/>
      <c r="C82" s="410"/>
      <c r="D82" s="410"/>
      <c r="E82" s="410"/>
      <c r="F82" s="410"/>
      <c r="G82" s="410"/>
      <c r="H82" s="410"/>
      <c r="I82" s="410"/>
      <c r="J82" s="410"/>
      <c r="K82" s="410"/>
      <c r="L82" s="410"/>
      <c r="M82" s="410"/>
      <c r="N82" s="410"/>
      <c r="O82" s="410"/>
      <c r="P82" s="410"/>
      <c r="Q82" s="410"/>
      <c r="R82" s="410"/>
      <c r="S82" s="410"/>
      <c r="T82" s="410"/>
      <c r="U82" s="410"/>
      <c r="V82" s="410"/>
      <c r="W82" s="410"/>
      <c r="X82" s="410"/>
      <c r="Y82" s="410"/>
      <c r="Z82" s="410"/>
      <c r="AA82" s="410"/>
      <c r="AB82" s="410"/>
      <c r="AC82" s="410"/>
      <c r="AD82" s="410"/>
      <c r="AE82" s="410"/>
    </row>
    <row r="83" ht="13.5" customHeight="1">
      <c r="A83" s="410"/>
      <c r="B83" s="410"/>
      <c r="C83" s="410"/>
      <c r="D83" s="410"/>
      <c r="E83" s="410"/>
      <c r="F83" s="410"/>
      <c r="G83" s="410"/>
      <c r="H83" s="410"/>
      <c r="I83" s="410"/>
      <c r="J83" s="410"/>
      <c r="K83" s="410"/>
      <c r="L83" s="410"/>
      <c r="M83" s="410"/>
      <c r="N83" s="410"/>
      <c r="O83" s="410"/>
      <c r="P83" s="410"/>
      <c r="Q83" s="410"/>
      <c r="R83" s="410"/>
      <c r="S83" s="410"/>
      <c r="T83" s="410"/>
      <c r="U83" s="410"/>
      <c r="V83" s="410"/>
      <c r="W83" s="410"/>
      <c r="X83" s="410"/>
      <c r="Y83" s="410"/>
      <c r="Z83" s="410"/>
      <c r="AA83" s="410"/>
      <c r="AB83" s="410"/>
      <c r="AC83" s="410"/>
      <c r="AD83" s="410"/>
      <c r="AE83" s="410"/>
    </row>
    <row r="84" ht="13.5" customHeight="1">
      <c r="A84" s="410"/>
      <c r="B84" s="410"/>
      <c r="C84" s="410"/>
      <c r="D84" s="410"/>
      <c r="E84" s="410"/>
      <c r="F84" s="410"/>
      <c r="G84" s="410"/>
      <c r="H84" s="410"/>
      <c r="I84" s="410"/>
      <c r="J84" s="410"/>
      <c r="K84" s="410"/>
      <c r="L84" s="410"/>
      <c r="M84" s="410"/>
      <c r="N84" s="410"/>
      <c r="O84" s="410"/>
      <c r="P84" s="410"/>
      <c r="Q84" s="410"/>
      <c r="R84" s="410"/>
      <c r="S84" s="410"/>
      <c r="T84" s="410"/>
      <c r="U84" s="410"/>
      <c r="V84" s="410"/>
      <c r="W84" s="410"/>
      <c r="X84" s="410"/>
      <c r="Y84" s="410"/>
      <c r="Z84" s="410"/>
      <c r="AA84" s="410"/>
      <c r="AB84" s="410"/>
      <c r="AC84" s="410"/>
      <c r="AD84" s="410"/>
      <c r="AE84" s="410"/>
    </row>
    <row r="85" ht="13.5" customHeight="1">
      <c r="A85" s="410"/>
      <c r="B85" s="410"/>
      <c r="C85" s="410"/>
      <c r="D85" s="410"/>
      <c r="E85" s="410"/>
      <c r="F85" s="410"/>
      <c r="G85" s="410"/>
      <c r="H85" s="410"/>
      <c r="I85" s="410"/>
      <c r="J85" s="410"/>
      <c r="K85" s="410"/>
      <c r="L85" s="410"/>
      <c r="M85" s="410"/>
      <c r="N85" s="410"/>
      <c r="O85" s="410"/>
      <c r="P85" s="410"/>
      <c r="Q85" s="410"/>
      <c r="R85" s="410"/>
      <c r="S85" s="410"/>
      <c r="T85" s="410"/>
      <c r="U85" s="410"/>
      <c r="V85" s="410"/>
      <c r="W85" s="410"/>
      <c r="X85" s="410"/>
      <c r="Y85" s="410"/>
      <c r="Z85" s="410"/>
      <c r="AA85" s="410"/>
      <c r="AB85" s="410"/>
      <c r="AC85" s="410"/>
      <c r="AD85" s="410"/>
      <c r="AE85" s="410"/>
    </row>
    <row r="86" ht="13.5" customHeight="1">
      <c r="A86" s="902" t="s">
        <v>446</v>
      </c>
      <c r="B86" s="902" t="s">
        <v>443</v>
      </c>
      <c r="C86" s="903"/>
      <c r="D86" s="903"/>
      <c r="E86" s="904"/>
      <c r="F86" s="904"/>
      <c r="G86" s="905"/>
      <c r="H86" s="905"/>
      <c r="I86" s="906"/>
      <c r="J86" s="905"/>
      <c r="K86" s="905"/>
      <c r="L86" s="905"/>
      <c r="M86" s="903"/>
      <c r="N86" s="903"/>
      <c r="O86" s="904"/>
      <c r="P86" s="410"/>
      <c r="Q86" s="902" t="s">
        <v>446</v>
      </c>
      <c r="R86" s="902" t="s">
        <v>449</v>
      </c>
      <c r="S86" s="903"/>
      <c r="T86" s="903"/>
      <c r="U86" s="904"/>
      <c r="V86" s="904"/>
      <c r="W86" s="905"/>
      <c r="X86" s="905"/>
      <c r="Y86" s="906"/>
      <c r="Z86" s="905"/>
      <c r="AA86" s="905"/>
      <c r="AB86" s="905"/>
      <c r="AC86" s="903"/>
      <c r="AD86" s="903"/>
      <c r="AE86" s="904"/>
    </row>
    <row r="87" ht="13.5" customHeight="1">
      <c r="A87" s="904" t="s">
        <v>370</v>
      </c>
      <c r="B87" s="904" t="s">
        <v>450</v>
      </c>
      <c r="C87" s="904" t="s">
        <v>284</v>
      </c>
      <c r="D87" s="904" t="s">
        <v>451</v>
      </c>
      <c r="E87" s="904" t="s">
        <v>452</v>
      </c>
      <c r="F87" s="904" t="s">
        <v>453</v>
      </c>
      <c r="G87" s="907" t="s">
        <v>454</v>
      </c>
      <c r="H87" s="907" t="s">
        <v>435</v>
      </c>
      <c r="I87" s="906" t="s">
        <v>455</v>
      </c>
      <c r="J87" s="907" t="s">
        <v>456</v>
      </c>
      <c r="K87" s="907" t="s">
        <v>457</v>
      </c>
      <c r="L87" s="907" t="s">
        <v>215</v>
      </c>
      <c r="M87" s="904" t="s">
        <v>227</v>
      </c>
      <c r="N87" s="904" t="s">
        <v>458</v>
      </c>
      <c r="O87" s="904" t="s">
        <v>459</v>
      </c>
      <c r="P87" s="410"/>
      <c r="Q87" s="904" t="s">
        <v>370</v>
      </c>
      <c r="R87" s="904" t="s">
        <v>450</v>
      </c>
      <c r="S87" s="904" t="s">
        <v>284</v>
      </c>
      <c r="T87" s="904" t="s">
        <v>451</v>
      </c>
      <c r="U87" s="904" t="s">
        <v>452</v>
      </c>
      <c r="V87" s="904" t="s">
        <v>453</v>
      </c>
      <c r="W87" s="907" t="s">
        <v>454</v>
      </c>
      <c r="X87" s="907" t="s">
        <v>435</v>
      </c>
      <c r="Y87" s="906" t="s">
        <v>455</v>
      </c>
      <c r="Z87" s="907" t="s">
        <v>456</v>
      </c>
      <c r="AA87" s="907" t="s">
        <v>457</v>
      </c>
      <c r="AB87" s="907" t="s">
        <v>215</v>
      </c>
      <c r="AC87" s="904" t="s">
        <v>227</v>
      </c>
      <c r="AD87" s="904" t="s">
        <v>458</v>
      </c>
      <c r="AE87" s="904" t="s">
        <v>459</v>
      </c>
    </row>
    <row r="88" ht="13.5" customHeight="1">
      <c r="A88" s="657">
        <v>1.0</v>
      </c>
      <c r="B88" s="410">
        <f>IF(ISNA(MATCH($A88,Score!A$46:A$83,0)),"",MATCH($A88,Score!A$46:A$83,0)+ROW(Score!A$45))</f>
        <v>46</v>
      </c>
      <c r="C88" s="876" t="str">
        <f t="shared" ref="C88:D88" si="388">IF($B88="","",INDIRECT(ADDRESS($B88,C$1,1,,"Score")))</f>
        <v>651</v>
      </c>
      <c r="D88" s="410">
        <f t="shared" si="388"/>
        <v>17</v>
      </c>
      <c r="E88" s="657">
        <f>IF(B88="","",SUM(D88,D89))</f>
        <v>17</v>
      </c>
      <c r="F88" s="657">
        <f>IF(B88="","",E88-U88)</f>
        <v>15</v>
      </c>
      <c r="G88" s="908" t="str">
        <f t="shared" ref="G88:H88" si="389">IF($B88="","",IF(ISBLANK(INDIRECT(ADDRESS($B88,G$1,1,,"Score"))),"",1))</f>
        <v/>
      </c>
      <c r="H88" s="908">
        <f t="shared" si="389"/>
        <v>1</v>
      </c>
      <c r="I88" s="909">
        <f>IF(H88=1,F88,"")</f>
        <v>15</v>
      </c>
      <c r="J88" s="908">
        <f t="shared" ref="J88:L88" si="390">IF($B88="","",IF(ISBLANK(INDIRECT(ADDRESS($B88,J$1,1,,"Score"))),"",1))</f>
        <v>1</v>
      </c>
      <c r="K88" s="908" t="str">
        <f t="shared" si="390"/>
        <v/>
      </c>
      <c r="L88" s="908" t="str">
        <f t="shared" si="390"/>
        <v/>
      </c>
      <c r="M88" s="410">
        <f t="shared" ref="M88:M163" si="396">IF($B88="","",INDIRECT(ADDRESS($B88,M$1,1,,"Score")))</f>
        <v>5</v>
      </c>
      <c r="N88" s="657" t="str">
        <f>IF(ISNA(MATCH($A88,'Game Clock'!A$62:A$99,0)),"",INDIRECT(ADDRESS(MATCH($A88,'Game Clock'!A$62:A$99,0)+ROW('Game Clock'!A$61),N$1,1,,"Game Clock")))</f>
        <v/>
      </c>
      <c r="O88" s="657" t="str">
        <f>IF(OR(N88="",N88=0),"",60*E88/N88)</f>
        <v/>
      </c>
      <c r="P88" s="410"/>
      <c r="Q88" s="657">
        <v>1.0</v>
      </c>
      <c r="R88" s="410">
        <f>IF(ISNA(MATCH($Q88,Score!T$46:T$83,0)),"",MATCH($Q88,Score!T$46:T$83,0)+ROW(Score!T$45))</f>
        <v>46</v>
      </c>
      <c r="S88" s="876" t="str">
        <f t="shared" ref="S88:T88" si="391">IF($R88="","",INDIRECT(ADDRESS($R88,S$1,1,,"Score")))</f>
        <v>731</v>
      </c>
      <c r="T88" s="410">
        <f t="shared" si="391"/>
        <v>0</v>
      </c>
      <c r="U88" s="657">
        <f>IF(R88="","",SUM(T88,T89))</f>
        <v>2</v>
      </c>
      <c r="V88" s="657">
        <f>IF(R88="","",U88-E88)</f>
        <v>-15</v>
      </c>
      <c r="W88" s="908" t="str">
        <f t="shared" ref="W88:X88" si="392">IF($R88="","",IF(ISBLANK(INDIRECT(ADDRESS($R88,W$1,1,,"Score"))),"",1))</f>
        <v/>
      </c>
      <c r="X88" s="908" t="str">
        <f t="shared" si="392"/>
        <v/>
      </c>
      <c r="Y88" s="909" t="str">
        <f>IF(X88=1,V88,"")</f>
        <v/>
      </c>
      <c r="Z88" s="908" t="str">
        <f t="shared" ref="Z88:AB88" si="393">IF($R88="","",IF(ISBLANK(INDIRECT(ADDRESS($R88,Z$1,1,,"Score"))),"",1))</f>
        <v/>
      </c>
      <c r="AA88" s="908" t="str">
        <f t="shared" si="393"/>
        <v/>
      </c>
      <c r="AB88" s="908">
        <f t="shared" si="393"/>
        <v>1</v>
      </c>
      <c r="AC88" s="410">
        <f t="shared" ref="AC88:AC163" si="399">IF($R88="","",INDIRECT(ADDRESS($R88,AC$1,1,,"Score")))</f>
        <v>0</v>
      </c>
      <c r="AD88" s="657" t="str">
        <f>N88</f>
        <v/>
      </c>
      <c r="AE88" s="657" t="str">
        <f>IF(OR(AD88="",AD88=0),"",60*U88/AD88)</f>
        <v/>
      </c>
    </row>
    <row r="89" ht="13.5" customHeight="1">
      <c r="A89" s="657"/>
      <c r="B89" s="410" t="str">
        <f>IF($B88="","",IF(INDIRECT(ADDRESS($B88+1,C$1-1,1,,"Score"))="SP",$B88+1,""))</f>
        <v/>
      </c>
      <c r="C89" s="876" t="str">
        <f t="shared" ref="C89:D89" si="394">IF($B89="","",INDIRECT(ADDRESS($B89,C$1,1,,"Score")))</f>
        <v/>
      </c>
      <c r="D89" s="410" t="str">
        <f t="shared" si="394"/>
        <v/>
      </c>
      <c r="E89" s="657"/>
      <c r="F89" s="657"/>
      <c r="G89" s="908"/>
      <c r="H89" s="908"/>
      <c r="I89" s="909"/>
      <c r="J89" s="908" t="str">
        <f t="shared" ref="J89:L89" si="395">IF($B89="","",IF(ISBLANK(INDIRECT(ADDRESS($B89,J$1,1,,"Score"))),"",1))</f>
        <v/>
      </c>
      <c r="K89" s="908" t="str">
        <f t="shared" si="395"/>
        <v/>
      </c>
      <c r="L89" s="908" t="str">
        <f t="shared" si="395"/>
        <v/>
      </c>
      <c r="M89" s="410" t="str">
        <f t="shared" si="396"/>
        <v/>
      </c>
      <c r="N89" s="657"/>
      <c r="O89" s="657"/>
      <c r="P89" s="410"/>
      <c r="Q89" s="657"/>
      <c r="R89" s="410">
        <f>IF($R88="","",IF(INDIRECT(ADDRESS($R88+1,S$1-1,1,,"Score"))="SP",$R88+1,""))</f>
        <v>47</v>
      </c>
      <c r="S89" s="876" t="str">
        <f t="shared" ref="S89:T89" si="397">IF($R89="","",INDIRECT(ADDRESS($R89,S$1,1,,"Score")))</f>
        <v>10</v>
      </c>
      <c r="T89" s="410">
        <f t="shared" si="397"/>
        <v>2</v>
      </c>
      <c r="U89" s="657"/>
      <c r="V89" s="657"/>
      <c r="W89" s="908"/>
      <c r="X89" s="908"/>
      <c r="Y89" s="909"/>
      <c r="Z89" s="908" t="str">
        <f t="shared" ref="Z89:AB89" si="398">IF($R89="","",IF(ISBLANK(INDIRECT(ADDRESS($R89,Z$1,1,,"Score"))),"",1))</f>
        <v/>
      </c>
      <c r="AA89" s="908" t="str">
        <f t="shared" si="398"/>
        <v/>
      </c>
      <c r="AB89" s="908" t="str">
        <f t="shared" si="398"/>
        <v/>
      </c>
      <c r="AC89" s="410">
        <f t="shared" si="399"/>
        <v>1</v>
      </c>
      <c r="AD89" s="657"/>
      <c r="AE89" s="657"/>
    </row>
    <row r="90" ht="13.5" customHeight="1">
      <c r="A90" s="910">
        <f>A88+1</f>
        <v>2</v>
      </c>
      <c r="B90" s="911">
        <f>IF(ISNA(MATCH($A90,Score!A$46:A$83,0)),"",MATCH($A90,Score!A$46:A$83,0)+ROW(Score!A$45))</f>
        <v>48</v>
      </c>
      <c r="C90" s="912" t="str">
        <f t="shared" ref="C90:D90" si="400">IF($B90="","",INDIRECT(ADDRESS($B90,C$1,1,,"Score")))</f>
        <v>1618</v>
      </c>
      <c r="D90" s="911">
        <f t="shared" si="400"/>
        <v>0</v>
      </c>
      <c r="E90" s="910">
        <f>IF(B90="","",SUM(D90,D91))</f>
        <v>0</v>
      </c>
      <c r="F90" s="910">
        <f>IF(B90="","",E90-U90)</f>
        <v>-2</v>
      </c>
      <c r="G90" s="913" t="str">
        <f t="shared" ref="G90:H90" si="401">IF($B90="","",IF(ISBLANK(INDIRECT(ADDRESS($B90,G$1,1,,"Score"))),"",1))</f>
        <v/>
      </c>
      <c r="H90" s="913" t="str">
        <f t="shared" si="401"/>
        <v/>
      </c>
      <c r="I90" s="914" t="str">
        <f>IF(H90=1,F90,"")</f>
        <v/>
      </c>
      <c r="J90" s="913" t="str">
        <f t="shared" ref="J90:L90" si="402">IF($B90="","",IF(ISBLANK(INDIRECT(ADDRESS($B90,J$1,1,,"Score"))),"",1))</f>
        <v/>
      </c>
      <c r="K90" s="913" t="str">
        <f t="shared" si="402"/>
        <v/>
      </c>
      <c r="L90" s="913" t="str">
        <f t="shared" si="402"/>
        <v/>
      </c>
      <c r="M90" s="911">
        <f t="shared" si="396"/>
        <v>1</v>
      </c>
      <c r="N90" s="657" t="str">
        <f>IF(ISNA(MATCH($A90,'Game Clock'!A$62:A$99,0)),"",INDIRECT(ADDRESS(MATCH($A90,'Game Clock'!A$62:A$99,0)+ROW('Game Clock'!A$61),N$1,1,,"Game Clock")))</f>
        <v/>
      </c>
      <c r="O90" s="910" t="str">
        <f>IF(OR(N90="",N90=0),"",60*E90/N90)</f>
        <v/>
      </c>
      <c r="P90" s="410"/>
      <c r="Q90" s="910">
        <f>Q88+1</f>
        <v>2</v>
      </c>
      <c r="R90" s="911">
        <f>IF(ISNA(MATCH($Q90,Score!T$46:T$83,0)),"",MATCH($Q90,Score!T$46:T$83,0)+ROW(Score!T$45))</f>
        <v>48</v>
      </c>
      <c r="S90" s="912" t="str">
        <f t="shared" ref="S90:T90" si="403">IF($R90="","",INDIRECT(ADDRESS($R90,S$1,1,,"Score")))</f>
        <v>14</v>
      </c>
      <c r="T90" s="911">
        <f t="shared" si="403"/>
        <v>2</v>
      </c>
      <c r="U90" s="910">
        <f>IF(R90="","",SUM(T90,T91))</f>
        <v>2</v>
      </c>
      <c r="V90" s="910">
        <f>IF(R90="","",U90-E90)</f>
        <v>2</v>
      </c>
      <c r="W90" s="913" t="str">
        <f t="shared" ref="W90:X90" si="404">IF($R90="","",IF(ISBLANK(INDIRECT(ADDRESS($R90,W$1,1,,"Score"))),"",1))</f>
        <v/>
      </c>
      <c r="X90" s="913">
        <f t="shared" si="404"/>
        <v>1</v>
      </c>
      <c r="Y90" s="914">
        <f>IF(X90=1,V90,"")</f>
        <v>2</v>
      </c>
      <c r="Z90" s="913">
        <f t="shared" ref="Z90:AB90" si="405">IF($R90="","",IF(ISBLANK(INDIRECT(ADDRESS($R90,Z$1,1,,"Score"))),"",1))</f>
        <v>1</v>
      </c>
      <c r="AA90" s="913" t="str">
        <f t="shared" si="405"/>
        <v/>
      </c>
      <c r="AB90" s="913" t="str">
        <f t="shared" si="405"/>
        <v/>
      </c>
      <c r="AC90" s="911">
        <f t="shared" si="399"/>
        <v>1</v>
      </c>
      <c r="AD90" s="910" t="str">
        <f>N90</f>
        <v/>
      </c>
      <c r="AE90" s="910" t="str">
        <f>IF(OR(AD90="",AD90=0),"",60*U90/AD90)</f>
        <v/>
      </c>
    </row>
    <row r="91" ht="13.5" customHeight="1">
      <c r="A91" s="910"/>
      <c r="B91" s="911" t="str">
        <f>IF($B90="","",IF(INDIRECT(ADDRESS($B90+1,C$1-1,1,,"Score"))="SP",$B90+1,""))</f>
        <v/>
      </c>
      <c r="C91" s="912" t="str">
        <f t="shared" ref="C91:D91" si="406">IF($B91="","",INDIRECT(ADDRESS($B91,C$1,1,,"Score")))</f>
        <v/>
      </c>
      <c r="D91" s="911" t="str">
        <f t="shared" si="406"/>
        <v/>
      </c>
      <c r="E91" s="910"/>
      <c r="F91" s="910"/>
      <c r="G91" s="913"/>
      <c r="H91" s="915"/>
      <c r="I91" s="914"/>
      <c r="J91" s="913" t="str">
        <f t="shared" ref="J91:L91" si="407">IF($B91="","",IF(ISBLANK(INDIRECT(ADDRESS($B91,J$1,1,,"Score"))),"",1))</f>
        <v/>
      </c>
      <c r="K91" s="913" t="str">
        <f t="shared" si="407"/>
        <v/>
      </c>
      <c r="L91" s="913" t="str">
        <f t="shared" si="407"/>
        <v/>
      </c>
      <c r="M91" s="911" t="str">
        <f t="shared" si="396"/>
        <v/>
      </c>
      <c r="N91" s="910"/>
      <c r="O91" s="910"/>
      <c r="P91" s="410"/>
      <c r="Q91" s="910"/>
      <c r="R91" s="911" t="str">
        <f>IF($R90="","",IF(INDIRECT(ADDRESS($R90+1,S$1-1,1,,"Score"))="SP",$R90+1,""))</f>
        <v/>
      </c>
      <c r="S91" s="912" t="str">
        <f t="shared" ref="S91:T91" si="408">IF($R91="","",INDIRECT(ADDRESS($R91,S$1,1,,"Score")))</f>
        <v/>
      </c>
      <c r="T91" s="911" t="str">
        <f t="shared" si="408"/>
        <v/>
      </c>
      <c r="U91" s="910"/>
      <c r="V91" s="910"/>
      <c r="W91" s="913"/>
      <c r="X91" s="915"/>
      <c r="Y91" s="914"/>
      <c r="Z91" s="913" t="str">
        <f t="shared" ref="Z91:AB91" si="409">IF($R91="","",IF(ISBLANK(INDIRECT(ADDRESS($R91,Z$1,1,,"Score"))),"",1))</f>
        <v/>
      </c>
      <c r="AA91" s="913" t="str">
        <f t="shared" si="409"/>
        <v/>
      </c>
      <c r="AB91" s="913" t="str">
        <f t="shared" si="409"/>
        <v/>
      </c>
      <c r="AC91" s="911" t="str">
        <f t="shared" si="399"/>
        <v/>
      </c>
      <c r="AD91" s="910"/>
      <c r="AE91" s="910"/>
    </row>
    <row r="92" ht="13.5" customHeight="1">
      <c r="A92" s="657">
        <f>A90+1</f>
        <v>3</v>
      </c>
      <c r="B92" s="410">
        <f>IF(ISNA(MATCH($A92,Score!A$46:A$83,0)),"",MATCH($A92,Score!A$46:A$83,0)+ROW(Score!A$45))</f>
        <v>49</v>
      </c>
      <c r="C92" s="876" t="str">
        <f t="shared" ref="C92:D92" si="410">IF($B92="","",INDIRECT(ADDRESS($B92,C$1,1,,"Score")))</f>
        <v>187</v>
      </c>
      <c r="D92" s="410">
        <f t="shared" si="410"/>
        <v>4</v>
      </c>
      <c r="E92" s="657">
        <f>IF(B92="","",SUM(D92,D93))</f>
        <v>4</v>
      </c>
      <c r="F92" s="657">
        <f>IF(B92="","",E92-U92)</f>
        <v>4</v>
      </c>
      <c r="G92" s="908" t="str">
        <f t="shared" ref="G92:H92" si="411">IF($B92="","",IF(ISBLANK(INDIRECT(ADDRESS($B92,G$1,1,,"Score"))),"",1))</f>
        <v/>
      </c>
      <c r="H92" s="908">
        <f t="shared" si="411"/>
        <v>1</v>
      </c>
      <c r="I92" s="909">
        <f>IF(H92=1,F92,"")</f>
        <v>4</v>
      </c>
      <c r="J92" s="908">
        <f t="shared" ref="J92:L92" si="412">IF($B92="","",IF(ISBLANK(INDIRECT(ADDRESS($B92,J$1,1,,"Score"))),"",1))</f>
        <v>1</v>
      </c>
      <c r="K92" s="908" t="str">
        <f t="shared" si="412"/>
        <v/>
      </c>
      <c r="L92" s="908" t="str">
        <f t="shared" si="412"/>
        <v/>
      </c>
      <c r="M92" s="410">
        <f t="shared" si="396"/>
        <v>1</v>
      </c>
      <c r="N92" s="657" t="str">
        <f>IF(ISNA(MATCH($A92,'Game Clock'!A$62:A$99,0)),"",INDIRECT(ADDRESS(MATCH($A92,'Game Clock'!A$62:A$99,0)+ROW('Game Clock'!A$61),N$1,1,,"Game Clock")))</f>
        <v/>
      </c>
      <c r="O92" s="657" t="str">
        <f>IF(OR(N92="",N92=0),"",60*E92/N92)</f>
        <v/>
      </c>
      <c r="P92" s="410"/>
      <c r="Q92" s="657">
        <f>Q90+1</f>
        <v>3</v>
      </c>
      <c r="R92" s="410">
        <f>IF(ISNA(MATCH($Q92,Score!T$46:T$83,0)),"",MATCH($Q92,Score!T$46:T$83,0)+ROW(Score!T$45))</f>
        <v>49</v>
      </c>
      <c r="S92" s="876" t="str">
        <f t="shared" ref="S92:T92" si="413">IF($R92="","",INDIRECT(ADDRESS($R92,S$1,1,,"Score")))</f>
        <v>31</v>
      </c>
      <c r="T92" s="410">
        <f t="shared" si="413"/>
        <v>0</v>
      </c>
      <c r="U92" s="657">
        <f>IF(R92="","",SUM(T92,T93))</f>
        <v>0</v>
      </c>
      <c r="V92" s="657">
        <f>IF(R92="","",U92-E92)</f>
        <v>-4</v>
      </c>
      <c r="W92" s="908" t="str">
        <f t="shared" ref="W92:X92" si="414">IF($R92="","",IF(ISBLANK(INDIRECT(ADDRESS($R92,W$1,1,,"Score"))),"",1))</f>
        <v/>
      </c>
      <c r="X92" s="908" t="str">
        <f t="shared" si="414"/>
        <v/>
      </c>
      <c r="Y92" s="909" t="str">
        <f>IF(X92=1,V92,"")</f>
        <v/>
      </c>
      <c r="Z92" s="908" t="str">
        <f t="shared" ref="Z92:AB92" si="415">IF($R92="","",IF(ISBLANK(INDIRECT(ADDRESS($R92,Z$1,1,,"Score"))),"",1))</f>
        <v/>
      </c>
      <c r="AA92" s="908" t="str">
        <f t="shared" si="415"/>
        <v/>
      </c>
      <c r="AB92" s="908" t="str">
        <f t="shared" si="415"/>
        <v/>
      </c>
      <c r="AC92" s="410">
        <f t="shared" si="399"/>
        <v>1</v>
      </c>
      <c r="AD92" s="657" t="str">
        <f>N92</f>
        <v/>
      </c>
      <c r="AE92" s="657" t="str">
        <f>IF(OR(AD92="",AD92=0),"",60*U92/AD92)</f>
        <v/>
      </c>
    </row>
    <row r="93" ht="13.5" customHeight="1">
      <c r="A93" s="657"/>
      <c r="B93" s="410" t="str">
        <f>IF($B92="","",IF(INDIRECT(ADDRESS($B92+1,C$1-1,1,,"Score"))="SP",$B92+1,""))</f>
        <v/>
      </c>
      <c r="C93" s="876" t="str">
        <f t="shared" ref="C93:D93" si="416">IF($B93="","",INDIRECT(ADDRESS($B93,C$1,1,,"Score")))</f>
        <v/>
      </c>
      <c r="D93" s="410" t="str">
        <f t="shared" si="416"/>
        <v/>
      </c>
      <c r="E93" s="657"/>
      <c r="F93" s="657"/>
      <c r="G93" s="908"/>
      <c r="H93" s="908"/>
      <c r="I93" s="909"/>
      <c r="J93" s="908" t="str">
        <f t="shared" ref="J93:L93" si="417">IF($B93="","",IF(ISBLANK(INDIRECT(ADDRESS($B93,J$1,1,,"Score"))),"",1))</f>
        <v/>
      </c>
      <c r="K93" s="908" t="str">
        <f t="shared" si="417"/>
        <v/>
      </c>
      <c r="L93" s="908" t="str">
        <f t="shared" si="417"/>
        <v/>
      </c>
      <c r="M93" s="410" t="str">
        <f t="shared" si="396"/>
        <v/>
      </c>
      <c r="N93" s="657"/>
      <c r="O93" s="657"/>
      <c r="P93" s="410"/>
      <c r="Q93" s="657"/>
      <c r="R93" s="410" t="str">
        <f>IF($R92="","",IF(INDIRECT(ADDRESS($R92+1,S$1-1,1,,"Score"))="SP",$R92+1,""))</f>
        <v/>
      </c>
      <c r="S93" s="876" t="str">
        <f t="shared" ref="S93:T93" si="418">IF($R93="","",INDIRECT(ADDRESS($R93,S$1,1,,"Score")))</f>
        <v/>
      </c>
      <c r="T93" s="410" t="str">
        <f t="shared" si="418"/>
        <v/>
      </c>
      <c r="U93" s="657"/>
      <c r="V93" s="657"/>
      <c r="W93" s="908"/>
      <c r="X93" s="908"/>
      <c r="Y93" s="909"/>
      <c r="Z93" s="908" t="str">
        <f t="shared" ref="Z93:AB93" si="419">IF($R93="","",IF(ISBLANK(INDIRECT(ADDRESS($R93,Z$1,1,,"Score"))),"",1))</f>
        <v/>
      </c>
      <c r="AA93" s="908" t="str">
        <f t="shared" si="419"/>
        <v/>
      </c>
      <c r="AB93" s="908" t="str">
        <f t="shared" si="419"/>
        <v/>
      </c>
      <c r="AC93" s="410" t="str">
        <f t="shared" si="399"/>
        <v/>
      </c>
      <c r="AD93" s="657"/>
      <c r="AE93" s="657"/>
    </row>
    <row r="94" ht="13.5" customHeight="1">
      <c r="A94" s="910">
        <f>A92+1</f>
        <v>4</v>
      </c>
      <c r="B94" s="911">
        <f>IF(ISNA(MATCH($A94,Score!A$46:A$83,0)),"",MATCH($A94,Score!A$46:A$83,0)+ROW(Score!A$45))</f>
        <v>50</v>
      </c>
      <c r="C94" s="912" t="str">
        <f t="shared" ref="C94:D94" si="420">IF($B94="","",INDIRECT(ADDRESS($B94,C$1,1,,"Score")))</f>
        <v>14</v>
      </c>
      <c r="D94" s="911">
        <f t="shared" si="420"/>
        <v>0</v>
      </c>
      <c r="E94" s="910">
        <f>IF(B94="","",SUM(D94,D95))</f>
        <v>0</v>
      </c>
      <c r="F94" s="910">
        <f>IF(B94="","",E94-U94)</f>
        <v>0</v>
      </c>
      <c r="G94" s="913" t="str">
        <f t="shared" ref="G94:H94" si="421">IF($B94="","",IF(ISBLANK(INDIRECT(ADDRESS($B94,G$1,1,,"Score"))),"",1))</f>
        <v/>
      </c>
      <c r="H94" s="913">
        <f t="shared" si="421"/>
        <v>1</v>
      </c>
      <c r="I94" s="914">
        <f>IF(H94=1,F94,"")</f>
        <v>0</v>
      </c>
      <c r="J94" s="913">
        <f t="shared" ref="J94:L94" si="422">IF($B94="","",IF(ISBLANK(INDIRECT(ADDRESS($B94,J$1,1,,"Score"))),"",1))</f>
        <v>1</v>
      </c>
      <c r="K94" s="913" t="str">
        <f t="shared" si="422"/>
        <v/>
      </c>
      <c r="L94" s="913" t="str">
        <f t="shared" si="422"/>
        <v/>
      </c>
      <c r="M94" s="911">
        <f t="shared" si="396"/>
        <v>1</v>
      </c>
      <c r="N94" s="657" t="str">
        <f>IF(ISNA(MATCH($A94,'Game Clock'!A$62:A$99,0)),"",INDIRECT(ADDRESS(MATCH($A94,'Game Clock'!A$62:A$99,0)+ROW('Game Clock'!A$61),N$1,1,,"Game Clock")))</f>
        <v/>
      </c>
      <c r="O94" s="910" t="str">
        <f>IF(OR(N94="",N94=0),"",60*E94/N94)</f>
        <v/>
      </c>
      <c r="P94" s="410"/>
      <c r="Q94" s="910">
        <f>Q92+1</f>
        <v>4</v>
      </c>
      <c r="R94" s="911">
        <f>IF(ISNA(MATCH($Q94,Score!T$46:T$83,0)),"",MATCH($Q94,Score!T$46:T$83,0)+ROW(Score!T$45))</f>
        <v>50</v>
      </c>
      <c r="S94" s="912" t="str">
        <f t="shared" ref="S94:T94" si="423">IF($R94="","",INDIRECT(ADDRESS($R94,S$1,1,,"Score")))</f>
        <v>802</v>
      </c>
      <c r="T94" s="911">
        <f t="shared" si="423"/>
        <v>0</v>
      </c>
      <c r="U94" s="910">
        <f>IF(R94="","",SUM(T94,T95))</f>
        <v>0</v>
      </c>
      <c r="V94" s="910">
        <f>IF(R94="","",U94-E94)</f>
        <v>0</v>
      </c>
      <c r="W94" s="913" t="str">
        <f t="shared" ref="W94:X94" si="424">IF($R94="","",IF(ISBLANK(INDIRECT(ADDRESS($R94,W$1,1,,"Score"))),"",1))</f>
        <v/>
      </c>
      <c r="X94" s="913" t="str">
        <f t="shared" si="424"/>
        <v/>
      </c>
      <c r="Y94" s="914" t="str">
        <f>IF(X94=1,V94,"")</f>
        <v/>
      </c>
      <c r="Z94" s="913" t="str">
        <f t="shared" ref="Z94:AB94" si="425">IF($R94="","",IF(ISBLANK(INDIRECT(ADDRESS($R94,Z$1,1,,"Score"))),"",1))</f>
        <v/>
      </c>
      <c r="AA94" s="913" t="str">
        <f t="shared" si="425"/>
        <v/>
      </c>
      <c r="AB94" s="913" t="str">
        <f t="shared" si="425"/>
        <v/>
      </c>
      <c r="AC94" s="911">
        <f t="shared" si="399"/>
        <v>1</v>
      </c>
      <c r="AD94" s="910" t="str">
        <f>N94</f>
        <v/>
      </c>
      <c r="AE94" s="910" t="str">
        <f>IF(OR(AD94="",AD94=0),"",60*U94/AD94)</f>
        <v/>
      </c>
    </row>
    <row r="95" ht="13.5" customHeight="1">
      <c r="A95" s="910"/>
      <c r="B95" s="911" t="str">
        <f>IF($B94="","",IF(INDIRECT(ADDRESS($B94+1,C$1-1,1,,"Score"))="SP",$B94+1,""))</f>
        <v/>
      </c>
      <c r="C95" s="912" t="str">
        <f t="shared" ref="C95:D95" si="426">IF($B95="","",INDIRECT(ADDRESS($B95,C$1,1,,"Score")))</f>
        <v/>
      </c>
      <c r="D95" s="911" t="str">
        <f t="shared" si="426"/>
        <v/>
      </c>
      <c r="E95" s="910"/>
      <c r="F95" s="910"/>
      <c r="G95" s="913"/>
      <c r="H95" s="915"/>
      <c r="I95" s="914"/>
      <c r="J95" s="913" t="str">
        <f t="shared" ref="J95:L95" si="427">IF($B95="","",IF(ISBLANK(INDIRECT(ADDRESS($B95,J$1,1,,"Score"))),"",1))</f>
        <v/>
      </c>
      <c r="K95" s="913" t="str">
        <f t="shared" si="427"/>
        <v/>
      </c>
      <c r="L95" s="913" t="str">
        <f t="shared" si="427"/>
        <v/>
      </c>
      <c r="M95" s="911" t="str">
        <f t="shared" si="396"/>
        <v/>
      </c>
      <c r="N95" s="910"/>
      <c r="O95" s="910"/>
      <c r="P95" s="410"/>
      <c r="Q95" s="910"/>
      <c r="R95" s="911" t="str">
        <f>IF($R94="","",IF(INDIRECT(ADDRESS($R94+1,S$1-1,1,,"Score"))="SP",$R94+1,""))</f>
        <v/>
      </c>
      <c r="S95" s="912" t="str">
        <f t="shared" ref="S95:T95" si="428">IF($R95="","",INDIRECT(ADDRESS($R95,S$1,1,,"Score")))</f>
        <v/>
      </c>
      <c r="T95" s="911" t="str">
        <f t="shared" si="428"/>
        <v/>
      </c>
      <c r="U95" s="910"/>
      <c r="V95" s="910"/>
      <c r="W95" s="913"/>
      <c r="X95" s="915"/>
      <c r="Y95" s="914"/>
      <c r="Z95" s="913" t="str">
        <f t="shared" ref="Z95:AB95" si="429">IF($R95="","",IF(ISBLANK(INDIRECT(ADDRESS($R95,Z$1,1,,"Score"))),"",1))</f>
        <v/>
      </c>
      <c r="AA95" s="913" t="str">
        <f t="shared" si="429"/>
        <v/>
      </c>
      <c r="AB95" s="913" t="str">
        <f t="shared" si="429"/>
        <v/>
      </c>
      <c r="AC95" s="911" t="str">
        <f t="shared" si="399"/>
        <v/>
      </c>
      <c r="AD95" s="910"/>
      <c r="AE95" s="910"/>
    </row>
    <row r="96" ht="13.5" customHeight="1">
      <c r="A96" s="657">
        <f>A94+1</f>
        <v>5</v>
      </c>
      <c r="B96" s="410">
        <f>IF(ISNA(MATCH($A96,Score!A$46:A$83,0)),"",MATCH($A96,Score!A$46:A$83,0)+ROW(Score!A$45))</f>
        <v>51</v>
      </c>
      <c r="C96" s="876" t="str">
        <f t="shared" ref="C96:D96" si="430">IF($B96="","",INDIRECT(ADDRESS($B96,C$1,1,,"Score")))</f>
        <v>651</v>
      </c>
      <c r="D96" s="410">
        <f t="shared" si="430"/>
        <v>2</v>
      </c>
      <c r="E96" s="657">
        <f>IF(B96="","",SUM(D96,D97))</f>
        <v>2</v>
      </c>
      <c r="F96" s="657">
        <f>IF(B96="","",E96-U96)</f>
        <v>2</v>
      </c>
      <c r="G96" s="908" t="str">
        <f t="shared" ref="G96:H96" si="431">IF($B96="","",IF(ISBLANK(INDIRECT(ADDRESS($B96,G$1,1,,"Score"))),"",1))</f>
        <v/>
      </c>
      <c r="H96" s="908">
        <f t="shared" si="431"/>
        <v>1</v>
      </c>
      <c r="I96" s="909">
        <f>IF(H96=1,F96,"")</f>
        <v>2</v>
      </c>
      <c r="J96" s="908">
        <f t="shared" ref="J96:L96" si="432">IF($B96="","",IF(ISBLANK(INDIRECT(ADDRESS($B96,J$1,1,,"Score"))),"",1))</f>
        <v>1</v>
      </c>
      <c r="K96" s="908" t="str">
        <f t="shared" si="432"/>
        <v/>
      </c>
      <c r="L96" s="908" t="str">
        <f t="shared" si="432"/>
        <v/>
      </c>
      <c r="M96" s="410">
        <f t="shared" si="396"/>
        <v>1</v>
      </c>
      <c r="N96" s="657" t="str">
        <f>IF(ISNA(MATCH($A96,'Game Clock'!A$62:A$99,0)),"",INDIRECT(ADDRESS(MATCH($A96,'Game Clock'!A$62:A$99,0)+ROW('Game Clock'!A$61),N$1,1,,"Game Clock")))</f>
        <v/>
      </c>
      <c r="O96" s="657" t="str">
        <f>IF(OR(N96="",N96=0),"",60*E96/N96)</f>
        <v/>
      </c>
      <c r="P96" s="410"/>
      <c r="Q96" s="657">
        <f>Q94+1</f>
        <v>5</v>
      </c>
      <c r="R96" s="410">
        <f>IF(ISNA(MATCH($Q96,Score!T$46:T$83,0)),"",MATCH($Q96,Score!T$46:T$83,0)+ROW(Score!T$45))</f>
        <v>51</v>
      </c>
      <c r="S96" s="876" t="str">
        <f t="shared" ref="S96:T96" si="433">IF($R96="","",INDIRECT(ADDRESS($R96,S$1,1,,"Score")))</f>
        <v>731</v>
      </c>
      <c r="T96" s="410">
        <f t="shared" si="433"/>
        <v>0</v>
      </c>
      <c r="U96" s="657">
        <f>IF(R96="","",SUM(T96,T97))</f>
        <v>0</v>
      </c>
      <c r="V96" s="657">
        <f>IF(R96="","",U96-E96)</f>
        <v>-2</v>
      </c>
      <c r="W96" s="908" t="str">
        <f t="shared" ref="W96:X96" si="434">IF($R96="","",IF(ISBLANK(INDIRECT(ADDRESS($R96,W$1,1,,"Score"))),"",1))</f>
        <v/>
      </c>
      <c r="X96" s="908" t="str">
        <f t="shared" si="434"/>
        <v/>
      </c>
      <c r="Y96" s="909" t="str">
        <f>IF(X96=1,V96,"")</f>
        <v/>
      </c>
      <c r="Z96" s="908" t="str">
        <f t="shared" ref="Z96:AB96" si="435">IF($R96="","",IF(ISBLANK(INDIRECT(ADDRESS($R96,Z$1,1,,"Score"))),"",1))</f>
        <v/>
      </c>
      <c r="AA96" s="908" t="str">
        <f t="shared" si="435"/>
        <v/>
      </c>
      <c r="AB96" s="908" t="str">
        <f t="shared" si="435"/>
        <v/>
      </c>
      <c r="AC96" s="410">
        <f t="shared" si="399"/>
        <v>1</v>
      </c>
      <c r="AD96" s="657" t="str">
        <f>N96</f>
        <v/>
      </c>
      <c r="AE96" s="657" t="str">
        <f>IF(OR(AD96="",AD96=0),"",60*U96/AD96)</f>
        <v/>
      </c>
    </row>
    <row r="97" ht="13.5" customHeight="1">
      <c r="A97" s="657"/>
      <c r="B97" s="410" t="str">
        <f>IF($B96="","",IF(INDIRECT(ADDRESS($B96+1,C$1-1,1,,"Score"))="SP",$B96+1,""))</f>
        <v/>
      </c>
      <c r="C97" s="876" t="str">
        <f t="shared" ref="C97:D97" si="436">IF($B97="","",INDIRECT(ADDRESS($B97,C$1,1,,"Score")))</f>
        <v/>
      </c>
      <c r="D97" s="410" t="str">
        <f t="shared" si="436"/>
        <v/>
      </c>
      <c r="E97" s="657"/>
      <c r="F97" s="657"/>
      <c r="G97" s="908"/>
      <c r="H97" s="908"/>
      <c r="I97" s="909"/>
      <c r="J97" s="908" t="str">
        <f t="shared" ref="J97:L97" si="437">IF($B97="","",IF(ISBLANK(INDIRECT(ADDRESS($B97,J$1,1,,"Score"))),"",1))</f>
        <v/>
      </c>
      <c r="K97" s="908" t="str">
        <f t="shared" si="437"/>
        <v/>
      </c>
      <c r="L97" s="908" t="str">
        <f t="shared" si="437"/>
        <v/>
      </c>
      <c r="M97" s="410" t="str">
        <f t="shared" si="396"/>
        <v/>
      </c>
      <c r="N97" s="657"/>
      <c r="O97" s="657"/>
      <c r="P97" s="410"/>
      <c r="Q97" s="657"/>
      <c r="R97" s="410" t="str">
        <f>IF($R96="","",IF(INDIRECT(ADDRESS($R96+1,S$1-1,1,,"Score"))="SP",$R96+1,""))</f>
        <v/>
      </c>
      <c r="S97" s="876" t="str">
        <f t="shared" ref="S97:T97" si="438">IF($R97="","",INDIRECT(ADDRESS($R97,S$1,1,,"Score")))</f>
        <v/>
      </c>
      <c r="T97" s="410" t="str">
        <f t="shared" si="438"/>
        <v/>
      </c>
      <c r="U97" s="657"/>
      <c r="V97" s="657"/>
      <c r="W97" s="908"/>
      <c r="X97" s="908"/>
      <c r="Y97" s="909"/>
      <c r="Z97" s="908" t="str">
        <f t="shared" ref="Z97:AB97" si="439">IF($R97="","",IF(ISBLANK(INDIRECT(ADDRESS($R97,Z$1,1,,"Score"))),"",1))</f>
        <v/>
      </c>
      <c r="AA97" s="908" t="str">
        <f t="shared" si="439"/>
        <v/>
      </c>
      <c r="AB97" s="908" t="str">
        <f t="shared" si="439"/>
        <v/>
      </c>
      <c r="AC97" s="410" t="str">
        <f t="shared" si="399"/>
        <v/>
      </c>
      <c r="AD97" s="657"/>
      <c r="AE97" s="657"/>
    </row>
    <row r="98" ht="13.5" customHeight="1">
      <c r="A98" s="910">
        <f>A96+1</f>
        <v>6</v>
      </c>
      <c r="B98" s="911">
        <f>IF(ISNA(MATCH($A98,Score!A$46:A$83,0)),"",MATCH($A98,Score!A$46:A$83,0)+ROW(Score!A$45))</f>
        <v>52</v>
      </c>
      <c r="C98" s="912" t="str">
        <f t="shared" ref="C98:D98" si="440">IF($B98="","",INDIRECT(ADDRESS($B98,C$1,1,,"Score")))</f>
        <v>1618</v>
      </c>
      <c r="D98" s="911">
        <f t="shared" si="440"/>
        <v>7</v>
      </c>
      <c r="E98" s="910">
        <f>IF(B98="","",SUM(D98,D99))</f>
        <v>7</v>
      </c>
      <c r="F98" s="910">
        <f>IF(B98="","",E98-U98)</f>
        <v>7</v>
      </c>
      <c r="G98" s="913" t="str">
        <f t="shared" ref="G98:H98" si="441">IF($B98="","",IF(ISBLANK(INDIRECT(ADDRESS($B98,G$1,1,,"Score"))),"",1))</f>
        <v/>
      </c>
      <c r="H98" s="913">
        <f t="shared" si="441"/>
        <v>1</v>
      </c>
      <c r="I98" s="914">
        <f>IF(H98=1,F98,"")</f>
        <v>7</v>
      </c>
      <c r="J98" s="913">
        <f t="shared" ref="J98:L98" si="442">IF($B98="","",IF(ISBLANK(INDIRECT(ADDRESS($B98,J$1,1,,"Score"))),"",1))</f>
        <v>1</v>
      </c>
      <c r="K98" s="913" t="str">
        <f t="shared" si="442"/>
        <v/>
      </c>
      <c r="L98" s="913" t="str">
        <f t="shared" si="442"/>
        <v/>
      </c>
      <c r="M98" s="911">
        <f t="shared" si="396"/>
        <v>2</v>
      </c>
      <c r="N98" s="657" t="str">
        <f>IF(ISNA(MATCH($A98,'Game Clock'!A$62:A$99,0)),"",INDIRECT(ADDRESS(MATCH($A98,'Game Clock'!A$62:A$99,0)+ROW('Game Clock'!A$61),N$1,1,,"Game Clock")))</f>
        <v/>
      </c>
      <c r="O98" s="910" t="str">
        <f>IF(OR(N98="",N98=0),"",60*E98/N98)</f>
        <v/>
      </c>
      <c r="P98" s="410"/>
      <c r="Q98" s="910">
        <f>Q96+1</f>
        <v>6</v>
      </c>
      <c r="R98" s="911">
        <f>IF(ISNA(MATCH($Q98,Score!T$46:T$83,0)),"",MATCH($Q98,Score!T$46:T$83,0)+ROW(Score!T$45))</f>
        <v>52</v>
      </c>
      <c r="S98" s="912" t="str">
        <f t="shared" ref="S98:T98" si="443">IF($R98="","",INDIRECT(ADDRESS($R98,S$1,1,,"Score")))</f>
        <v>14</v>
      </c>
      <c r="T98" s="911">
        <f t="shared" si="443"/>
        <v>0</v>
      </c>
      <c r="U98" s="910">
        <f>IF(R98="","",SUM(T98,T99))</f>
        <v>0</v>
      </c>
      <c r="V98" s="910">
        <f>IF(R98="","",U98-E98)</f>
        <v>-7</v>
      </c>
      <c r="W98" s="913" t="str">
        <f t="shared" ref="W98:X98" si="444">IF($R98="","",IF(ISBLANK(INDIRECT(ADDRESS($R98,W$1,1,,"Score"))),"",1))</f>
        <v/>
      </c>
      <c r="X98" s="913" t="str">
        <f t="shared" si="444"/>
        <v/>
      </c>
      <c r="Y98" s="914" t="str">
        <f>IF(X98=1,V98,"")</f>
        <v/>
      </c>
      <c r="Z98" s="913" t="str">
        <f t="shared" ref="Z98:AB98" si="445">IF($R98="","",IF(ISBLANK(INDIRECT(ADDRESS($R98,Z$1,1,,"Score"))),"",1))</f>
        <v/>
      </c>
      <c r="AA98" s="913" t="str">
        <f t="shared" si="445"/>
        <v/>
      </c>
      <c r="AB98" s="913">
        <f t="shared" si="445"/>
        <v>1</v>
      </c>
      <c r="AC98" s="911">
        <f t="shared" si="399"/>
        <v>0</v>
      </c>
      <c r="AD98" s="910" t="str">
        <f>N98</f>
        <v/>
      </c>
      <c r="AE98" s="910" t="str">
        <f>IF(OR(AD98="",AD98=0),"",60*U98/AD98)</f>
        <v/>
      </c>
    </row>
    <row r="99" ht="13.5" customHeight="1">
      <c r="A99" s="910"/>
      <c r="B99" s="911" t="str">
        <f>IF($B98="","",IF(INDIRECT(ADDRESS($B98+1,C$1-1,1,,"Score"))="SP",$B98+1,""))</f>
        <v/>
      </c>
      <c r="C99" s="912" t="str">
        <f t="shared" ref="C99:D99" si="446">IF($B99="","",INDIRECT(ADDRESS($B99,C$1,1,,"Score")))</f>
        <v/>
      </c>
      <c r="D99" s="911" t="str">
        <f t="shared" si="446"/>
        <v/>
      </c>
      <c r="E99" s="910"/>
      <c r="F99" s="910"/>
      <c r="G99" s="913"/>
      <c r="H99" s="915"/>
      <c r="I99" s="914"/>
      <c r="J99" s="913" t="str">
        <f t="shared" ref="J99:L99" si="447">IF($B99="","",IF(ISBLANK(INDIRECT(ADDRESS($B99,J$1,1,,"Score"))),"",1))</f>
        <v/>
      </c>
      <c r="K99" s="913" t="str">
        <f t="shared" si="447"/>
        <v/>
      </c>
      <c r="L99" s="913" t="str">
        <f t="shared" si="447"/>
        <v/>
      </c>
      <c r="M99" s="911" t="str">
        <f t="shared" si="396"/>
        <v/>
      </c>
      <c r="N99" s="910"/>
      <c r="O99" s="910"/>
      <c r="P99" s="410"/>
      <c r="Q99" s="910"/>
      <c r="R99" s="911" t="str">
        <f>IF($R98="","",IF(INDIRECT(ADDRESS($R98+1,S$1-1,1,,"Score"))="SP",$R98+1,""))</f>
        <v/>
      </c>
      <c r="S99" s="912" t="str">
        <f t="shared" ref="S99:T99" si="448">IF($R99="","",INDIRECT(ADDRESS($R99,S$1,1,,"Score")))</f>
        <v/>
      </c>
      <c r="T99" s="911" t="str">
        <f t="shared" si="448"/>
        <v/>
      </c>
      <c r="U99" s="910"/>
      <c r="V99" s="910"/>
      <c r="W99" s="913"/>
      <c r="X99" s="915"/>
      <c r="Y99" s="914"/>
      <c r="Z99" s="913" t="str">
        <f t="shared" ref="Z99:AB99" si="449">IF($R99="","",IF(ISBLANK(INDIRECT(ADDRESS($R99,Z$1,1,,"Score"))),"",1))</f>
        <v/>
      </c>
      <c r="AA99" s="913" t="str">
        <f t="shared" si="449"/>
        <v/>
      </c>
      <c r="AB99" s="913" t="str">
        <f t="shared" si="449"/>
        <v/>
      </c>
      <c r="AC99" s="911" t="str">
        <f t="shared" si="399"/>
        <v/>
      </c>
      <c r="AD99" s="910"/>
      <c r="AE99" s="910"/>
    </row>
    <row r="100" ht="13.5" customHeight="1">
      <c r="A100" s="657">
        <f>A98+1</f>
        <v>7</v>
      </c>
      <c r="B100" s="410">
        <f>IF(ISNA(MATCH($A100,Score!A$46:A$83,0)),"",MATCH($A100,Score!A$46:A$83,0)+ROW(Score!A$45))</f>
        <v>53</v>
      </c>
      <c r="C100" s="876" t="str">
        <f t="shared" ref="C100:D100" si="450">IF($B100="","",INDIRECT(ADDRESS($B100,C$1,1,,"Score")))</f>
        <v>187</v>
      </c>
      <c r="D100" s="410">
        <f t="shared" si="450"/>
        <v>11</v>
      </c>
      <c r="E100" s="657">
        <f>IF(B100="","",SUM(D100,D101))</f>
        <v>11</v>
      </c>
      <c r="F100" s="657">
        <f>IF(B100="","",E100-U100)</f>
        <v>11</v>
      </c>
      <c r="G100" s="908" t="str">
        <f t="shared" ref="G100:H100" si="451">IF($B100="","",IF(ISBLANK(INDIRECT(ADDRESS($B100,G$1,1,,"Score"))),"",1))</f>
        <v/>
      </c>
      <c r="H100" s="908">
        <f t="shared" si="451"/>
        <v>1</v>
      </c>
      <c r="I100" s="909">
        <f>IF(H100=1,F100,"")</f>
        <v>11</v>
      </c>
      <c r="J100" s="908">
        <f t="shared" ref="J100:L100" si="452">IF($B100="","",IF(ISBLANK(INDIRECT(ADDRESS($B100,J$1,1,,"Score"))),"",1))</f>
        <v>1</v>
      </c>
      <c r="K100" s="908" t="str">
        <f t="shared" si="452"/>
        <v/>
      </c>
      <c r="L100" s="908" t="str">
        <f t="shared" si="452"/>
        <v/>
      </c>
      <c r="M100" s="410">
        <f t="shared" si="396"/>
        <v>3</v>
      </c>
      <c r="N100" s="657" t="str">
        <f>IF(ISNA(MATCH($A100,'Game Clock'!A$62:A$99,0)),"",INDIRECT(ADDRESS(MATCH($A100,'Game Clock'!A$62:A$99,0)+ROW('Game Clock'!A$61),N$1,1,,"Game Clock")))</f>
        <v/>
      </c>
      <c r="O100" s="657" t="str">
        <f>IF(OR(N100="",N100=0),"",60*E100/N100)</f>
        <v/>
      </c>
      <c r="P100" s="410"/>
      <c r="Q100" s="657">
        <f>Q98+1</f>
        <v>7</v>
      </c>
      <c r="R100" s="410">
        <f>IF(ISNA(MATCH($Q100,Score!T$46:T$83,0)),"",MATCH($Q100,Score!T$46:T$83,0)+ROW(Score!T$45))</f>
        <v>53</v>
      </c>
      <c r="S100" s="876" t="str">
        <f t="shared" ref="S100:T100" si="453">IF($R100="","",INDIRECT(ADDRESS($R100,S$1,1,,"Score")))</f>
        <v>14</v>
      </c>
      <c r="T100" s="410">
        <f t="shared" si="453"/>
        <v>0</v>
      </c>
      <c r="U100" s="657">
        <f>IF(R100="","",SUM(T100,T101))</f>
        <v>0</v>
      </c>
      <c r="V100" s="657">
        <f>IF(R100="","",U100-E100)</f>
        <v>-11</v>
      </c>
      <c r="W100" s="908" t="str">
        <f t="shared" ref="W100:X100" si="454">IF($R100="","",IF(ISBLANK(INDIRECT(ADDRESS($R100,W$1,1,,"Score"))),"",1))</f>
        <v/>
      </c>
      <c r="X100" s="908" t="str">
        <f t="shared" si="454"/>
        <v/>
      </c>
      <c r="Y100" s="909" t="str">
        <f>IF(X100=1,V100,"")</f>
        <v/>
      </c>
      <c r="Z100" s="908" t="str">
        <f t="shared" ref="Z100:AB100" si="455">IF($R100="","",IF(ISBLANK(INDIRECT(ADDRESS($R100,Z$1,1,,"Score"))),"",1))</f>
        <v/>
      </c>
      <c r="AA100" s="908" t="str">
        <f t="shared" si="455"/>
        <v/>
      </c>
      <c r="AB100" s="908" t="str">
        <f t="shared" si="455"/>
        <v/>
      </c>
      <c r="AC100" s="410">
        <f t="shared" si="399"/>
        <v>1</v>
      </c>
      <c r="AD100" s="657" t="str">
        <f>N100</f>
        <v/>
      </c>
      <c r="AE100" s="657" t="str">
        <f>IF(OR(AD100="",AD100=0),"",60*U100/AD100)</f>
        <v/>
      </c>
    </row>
    <row r="101" ht="13.5" customHeight="1">
      <c r="A101" s="657"/>
      <c r="B101" s="410" t="str">
        <f>IF($B100="","",IF(INDIRECT(ADDRESS($B100+1,C$1-1,1,,"Score"))="SP",$B100+1,""))</f>
        <v/>
      </c>
      <c r="C101" s="876" t="str">
        <f t="shared" ref="C101:D101" si="456">IF($B101="","",INDIRECT(ADDRESS($B101,C$1,1,,"Score")))</f>
        <v/>
      </c>
      <c r="D101" s="410" t="str">
        <f t="shared" si="456"/>
        <v/>
      </c>
      <c r="E101" s="657"/>
      <c r="F101" s="657"/>
      <c r="G101" s="908"/>
      <c r="H101" s="908"/>
      <c r="I101" s="909"/>
      <c r="J101" s="908" t="str">
        <f t="shared" ref="J101:L101" si="457">IF($B101="","",IF(ISBLANK(INDIRECT(ADDRESS($B101,J$1,1,,"Score"))),"",1))</f>
        <v/>
      </c>
      <c r="K101" s="908" t="str">
        <f t="shared" si="457"/>
        <v/>
      </c>
      <c r="L101" s="908" t="str">
        <f t="shared" si="457"/>
        <v/>
      </c>
      <c r="M101" s="410" t="str">
        <f t="shared" si="396"/>
        <v/>
      </c>
      <c r="N101" s="657"/>
      <c r="O101" s="657"/>
      <c r="P101" s="410"/>
      <c r="Q101" s="657"/>
      <c r="R101" s="410" t="str">
        <f>IF($R100="","",IF(INDIRECT(ADDRESS($R100+1,S$1-1,1,,"Score"))="SP",$R100+1,""))</f>
        <v/>
      </c>
      <c r="S101" s="876" t="str">
        <f t="shared" ref="S101:T101" si="458">IF($R101="","",INDIRECT(ADDRESS($R101,S$1,1,,"Score")))</f>
        <v/>
      </c>
      <c r="T101" s="410" t="str">
        <f t="shared" si="458"/>
        <v/>
      </c>
      <c r="U101" s="657"/>
      <c r="V101" s="657"/>
      <c r="W101" s="908"/>
      <c r="X101" s="908"/>
      <c r="Y101" s="909"/>
      <c r="Z101" s="908" t="str">
        <f t="shared" ref="Z101:AB101" si="459">IF($R101="","",IF(ISBLANK(INDIRECT(ADDRESS($R101,Z$1,1,,"Score"))),"",1))</f>
        <v/>
      </c>
      <c r="AA101" s="908" t="str">
        <f t="shared" si="459"/>
        <v/>
      </c>
      <c r="AB101" s="908" t="str">
        <f t="shared" si="459"/>
        <v/>
      </c>
      <c r="AC101" s="410" t="str">
        <f t="shared" si="399"/>
        <v/>
      </c>
      <c r="AD101" s="657"/>
      <c r="AE101" s="657"/>
    </row>
    <row r="102" ht="13.5" customHeight="1">
      <c r="A102" s="910">
        <f>A100+1</f>
        <v>8</v>
      </c>
      <c r="B102" s="911">
        <f>IF(ISNA(MATCH($A102,Score!A$46:A$83,0)),"",MATCH($A102,Score!A$46:A$83,0)+ROW(Score!A$45))</f>
        <v>54</v>
      </c>
      <c r="C102" s="912" t="str">
        <f t="shared" ref="C102:D102" si="460">IF($B102="","",INDIRECT(ADDRESS($B102,C$1,1,,"Score")))</f>
        <v>14</v>
      </c>
      <c r="D102" s="911">
        <f t="shared" si="460"/>
        <v>9</v>
      </c>
      <c r="E102" s="910">
        <f>IF(B102="","",SUM(D102,D103))</f>
        <v>9</v>
      </c>
      <c r="F102" s="910">
        <f>IF(B102="","",E102-U102)</f>
        <v>9</v>
      </c>
      <c r="G102" s="913" t="str">
        <f t="shared" ref="G102:H102" si="461">IF($B102="","",IF(ISBLANK(INDIRECT(ADDRESS($B102,G$1,1,,"Score"))),"",1))</f>
        <v/>
      </c>
      <c r="H102" s="913">
        <f t="shared" si="461"/>
        <v>1</v>
      </c>
      <c r="I102" s="914">
        <f>IF(H102=1,F102,"")</f>
        <v>9</v>
      </c>
      <c r="J102" s="913">
        <f t="shared" ref="J102:L102" si="462">IF($B102="","",IF(ISBLANK(INDIRECT(ADDRESS($B102,J$1,1,,"Score"))),"",1))</f>
        <v>1</v>
      </c>
      <c r="K102" s="913" t="str">
        <f t="shared" si="462"/>
        <v/>
      </c>
      <c r="L102" s="913" t="str">
        <f t="shared" si="462"/>
        <v/>
      </c>
      <c r="M102" s="911">
        <f t="shared" si="396"/>
        <v>3</v>
      </c>
      <c r="N102" s="657" t="str">
        <f>IF(ISNA(MATCH($A102,'Game Clock'!A$62:A$99,0)),"",INDIRECT(ADDRESS(MATCH($A102,'Game Clock'!A$62:A$99,0)+ROW('Game Clock'!A$61),N$1,1,,"Game Clock")))</f>
        <v/>
      </c>
      <c r="O102" s="910" t="str">
        <f>IF(OR(N102="",N102=0),"",60*E102/N102)</f>
        <v/>
      </c>
      <c r="P102" s="410"/>
      <c r="Q102" s="910">
        <f>Q100+1</f>
        <v>8</v>
      </c>
      <c r="R102" s="911">
        <f>IF(ISNA(MATCH($Q102,Score!T$46:T$83,0)),"",MATCH($Q102,Score!T$46:T$83,0)+ROW(Score!T$45))</f>
        <v>54</v>
      </c>
      <c r="S102" s="912" t="str">
        <f t="shared" ref="S102:T102" si="463">IF($R102="","",INDIRECT(ADDRESS($R102,S$1,1,,"Score")))</f>
        <v>14</v>
      </c>
      <c r="T102" s="911">
        <f t="shared" si="463"/>
        <v>0</v>
      </c>
      <c r="U102" s="910">
        <f>IF(R102="","",SUM(T102,T103))</f>
        <v>0</v>
      </c>
      <c r="V102" s="910">
        <f>IF(R102="","",U102-E102)</f>
        <v>-9</v>
      </c>
      <c r="W102" s="913" t="str">
        <f t="shared" ref="W102:X102" si="464">IF($R102="","",IF(ISBLANK(INDIRECT(ADDRESS($R102,W$1,1,,"Score"))),"",1))</f>
        <v/>
      </c>
      <c r="X102" s="913" t="str">
        <f t="shared" si="464"/>
        <v/>
      </c>
      <c r="Y102" s="914" t="str">
        <f>IF(X102=1,V102,"")</f>
        <v/>
      </c>
      <c r="Z102" s="913" t="str">
        <f t="shared" ref="Z102:AB102" si="465">IF($R102="","",IF(ISBLANK(INDIRECT(ADDRESS($R102,Z$1,1,,"Score"))),"",1))</f>
        <v/>
      </c>
      <c r="AA102" s="913" t="str">
        <f t="shared" si="465"/>
        <v/>
      </c>
      <c r="AB102" s="913">
        <f t="shared" si="465"/>
        <v>1</v>
      </c>
      <c r="AC102" s="911">
        <f t="shared" si="399"/>
        <v>0</v>
      </c>
      <c r="AD102" s="910" t="str">
        <f>N102</f>
        <v/>
      </c>
      <c r="AE102" s="910" t="str">
        <f>IF(OR(AD102="",AD102=0),"",60*U102/AD102)</f>
        <v/>
      </c>
    </row>
    <row r="103" ht="13.5" customHeight="1">
      <c r="A103" s="910"/>
      <c r="B103" s="911" t="str">
        <f>IF($B102="","",IF(INDIRECT(ADDRESS($B102+1,C$1-1,1,,"Score"))="SP",$B102+1,""))</f>
        <v/>
      </c>
      <c r="C103" s="912" t="str">
        <f t="shared" ref="C103:D103" si="466">IF($B103="","",INDIRECT(ADDRESS($B103,C$1,1,,"Score")))</f>
        <v/>
      </c>
      <c r="D103" s="911" t="str">
        <f t="shared" si="466"/>
        <v/>
      </c>
      <c r="E103" s="910"/>
      <c r="F103" s="910"/>
      <c r="G103" s="913"/>
      <c r="H103" s="915"/>
      <c r="I103" s="914"/>
      <c r="J103" s="913" t="str">
        <f t="shared" ref="J103:L103" si="467">IF($B103="","",IF(ISBLANK(INDIRECT(ADDRESS($B103,J$1,1,,"Score"))),"",1))</f>
        <v/>
      </c>
      <c r="K103" s="913" t="str">
        <f t="shared" si="467"/>
        <v/>
      </c>
      <c r="L103" s="913" t="str">
        <f t="shared" si="467"/>
        <v/>
      </c>
      <c r="M103" s="911" t="str">
        <f t="shared" si="396"/>
        <v/>
      </c>
      <c r="N103" s="910"/>
      <c r="O103" s="910"/>
      <c r="P103" s="410"/>
      <c r="Q103" s="910"/>
      <c r="R103" s="911" t="str">
        <f>IF($R102="","",IF(INDIRECT(ADDRESS($R102+1,S$1-1,1,,"Score"))="SP",$R102+1,""))</f>
        <v/>
      </c>
      <c r="S103" s="912" t="str">
        <f t="shared" ref="S103:T103" si="468">IF($R103="","",INDIRECT(ADDRESS($R103,S$1,1,,"Score")))</f>
        <v/>
      </c>
      <c r="T103" s="911" t="str">
        <f t="shared" si="468"/>
        <v/>
      </c>
      <c r="U103" s="910"/>
      <c r="V103" s="910"/>
      <c r="W103" s="913"/>
      <c r="X103" s="915"/>
      <c r="Y103" s="914"/>
      <c r="Z103" s="913" t="str">
        <f t="shared" ref="Z103:AB103" si="469">IF($R103="","",IF(ISBLANK(INDIRECT(ADDRESS($R103,Z$1,1,,"Score"))),"",1))</f>
        <v/>
      </c>
      <c r="AA103" s="913" t="str">
        <f t="shared" si="469"/>
        <v/>
      </c>
      <c r="AB103" s="913" t="str">
        <f t="shared" si="469"/>
        <v/>
      </c>
      <c r="AC103" s="911" t="str">
        <f t="shared" si="399"/>
        <v/>
      </c>
      <c r="AD103" s="910"/>
      <c r="AE103" s="910"/>
    </row>
    <row r="104" ht="13.5" customHeight="1">
      <c r="A104" s="657">
        <f>A102+1</f>
        <v>9</v>
      </c>
      <c r="B104" s="410">
        <f>IF(ISNA(MATCH($A104,Score!A$46:A$83,0)),"",MATCH($A104,Score!A$46:A$83,0)+ROW(Score!A$45))</f>
        <v>55</v>
      </c>
      <c r="C104" s="876" t="str">
        <f t="shared" ref="C104:D104" si="470">IF($B104="","",INDIRECT(ADDRESS($B104,C$1,1,,"Score")))</f>
        <v>651</v>
      </c>
      <c r="D104" s="410">
        <f t="shared" si="470"/>
        <v>12</v>
      </c>
      <c r="E104" s="657">
        <f>IF(B104="","",SUM(D104,D105))</f>
        <v>12</v>
      </c>
      <c r="F104" s="657">
        <f>IF(B104="","",E104-U104)</f>
        <v>12</v>
      </c>
      <c r="G104" s="908" t="str">
        <f t="shared" ref="G104:H104" si="471">IF($B104="","",IF(ISBLANK(INDIRECT(ADDRESS($B104,G$1,1,,"Score"))),"",1))</f>
        <v/>
      </c>
      <c r="H104" s="908">
        <f t="shared" si="471"/>
        <v>1</v>
      </c>
      <c r="I104" s="909">
        <f>IF(H104=1,F104,"")</f>
        <v>12</v>
      </c>
      <c r="J104" s="908">
        <f t="shared" ref="J104:L104" si="472">IF($B104="","",IF(ISBLANK(INDIRECT(ADDRESS($B104,J$1,1,,"Score"))),"",1))</f>
        <v>1</v>
      </c>
      <c r="K104" s="908" t="str">
        <f t="shared" si="472"/>
        <v/>
      </c>
      <c r="L104" s="908" t="str">
        <f t="shared" si="472"/>
        <v/>
      </c>
      <c r="M104" s="410">
        <f t="shared" si="396"/>
        <v>3</v>
      </c>
      <c r="N104" s="657" t="str">
        <f>IF(ISNA(MATCH($A104,'Game Clock'!A$62:A$99,0)),"",INDIRECT(ADDRESS(MATCH($A104,'Game Clock'!A$62:A$99,0)+ROW('Game Clock'!A$61),N$1,1,,"Game Clock")))</f>
        <v/>
      </c>
      <c r="O104" s="657" t="str">
        <f>IF(OR(N104="",N104=0),"",60*E104/N104)</f>
        <v/>
      </c>
      <c r="P104" s="410"/>
      <c r="Q104" s="657">
        <f>Q102+1</f>
        <v>9</v>
      </c>
      <c r="R104" s="410">
        <f>IF(ISNA(MATCH($Q104,Score!T$46:T$83,0)),"",MATCH($Q104,Score!T$46:T$83,0)+ROW(Score!T$45))</f>
        <v>55</v>
      </c>
      <c r="S104" s="876" t="str">
        <f t="shared" ref="S104:T104" si="473">IF($R104="","",INDIRECT(ADDRESS($R104,S$1,1,,"Score")))</f>
        <v>14</v>
      </c>
      <c r="T104" s="410">
        <f t="shared" si="473"/>
        <v>0</v>
      </c>
      <c r="U104" s="657">
        <f>IF(R104="","",SUM(T104,T105))</f>
        <v>0</v>
      </c>
      <c r="V104" s="657">
        <f>IF(R104="","",U104-E104)</f>
        <v>-12</v>
      </c>
      <c r="W104" s="908" t="str">
        <f t="shared" ref="W104:X104" si="474">IF($R104="","",IF(ISBLANK(INDIRECT(ADDRESS($R104,W$1,1,,"Score"))),"",1))</f>
        <v/>
      </c>
      <c r="X104" s="908" t="str">
        <f t="shared" si="474"/>
        <v/>
      </c>
      <c r="Y104" s="909" t="str">
        <f>IF(X104=1,V104,"")</f>
        <v/>
      </c>
      <c r="Z104" s="908" t="str">
        <f t="shared" ref="Z104:AB104" si="475">IF($R104="","",IF(ISBLANK(INDIRECT(ADDRESS($R104,Z$1,1,,"Score"))),"",1))</f>
        <v/>
      </c>
      <c r="AA104" s="908" t="str">
        <f t="shared" si="475"/>
        <v/>
      </c>
      <c r="AB104" s="908">
        <f t="shared" si="475"/>
        <v>1</v>
      </c>
      <c r="AC104" s="410">
        <f t="shared" si="399"/>
        <v>0</v>
      </c>
      <c r="AD104" s="657" t="str">
        <f>N104</f>
        <v/>
      </c>
      <c r="AE104" s="657" t="str">
        <f>IF(OR(AD104="",AD104=0),"",60*U104/AD104)</f>
        <v/>
      </c>
    </row>
    <row r="105" ht="13.5" customHeight="1">
      <c r="A105" s="657"/>
      <c r="B105" s="410" t="str">
        <f>IF($B104="","",IF(INDIRECT(ADDRESS($B104+1,C$1-1,1,,"Score"))="SP",$B104+1,""))</f>
        <v/>
      </c>
      <c r="C105" s="876" t="str">
        <f t="shared" ref="C105:D105" si="476">IF($B105="","",INDIRECT(ADDRESS($B105,C$1,1,,"Score")))</f>
        <v/>
      </c>
      <c r="D105" s="410" t="str">
        <f t="shared" si="476"/>
        <v/>
      </c>
      <c r="E105" s="657"/>
      <c r="F105" s="657"/>
      <c r="G105" s="908"/>
      <c r="H105" s="908"/>
      <c r="I105" s="909"/>
      <c r="J105" s="908" t="str">
        <f t="shared" ref="J105:L105" si="477">IF($B105="","",IF(ISBLANK(INDIRECT(ADDRESS($B105,J$1,1,,"Score"))),"",1))</f>
        <v/>
      </c>
      <c r="K105" s="908" t="str">
        <f t="shared" si="477"/>
        <v/>
      </c>
      <c r="L105" s="908" t="str">
        <f t="shared" si="477"/>
        <v/>
      </c>
      <c r="M105" s="410" t="str">
        <f t="shared" si="396"/>
        <v/>
      </c>
      <c r="N105" s="657"/>
      <c r="O105" s="657"/>
      <c r="P105" s="410"/>
      <c r="Q105" s="657"/>
      <c r="R105" s="410">
        <f>IF($R104="","",IF(INDIRECT(ADDRESS($R104+1,S$1-1,1,,"Score"))="SP",$R104+1,""))</f>
        <v>56</v>
      </c>
      <c r="S105" s="876" t="str">
        <f t="shared" ref="S105:T105" si="478">IF($R105="","",INDIRECT(ADDRESS($R105,S$1,1,,"Score")))</f>
        <v>31</v>
      </c>
      <c r="T105" s="410">
        <f t="shared" si="478"/>
        <v>0</v>
      </c>
      <c r="U105" s="657"/>
      <c r="V105" s="657"/>
      <c r="W105" s="908"/>
      <c r="X105" s="908"/>
      <c r="Y105" s="909"/>
      <c r="Z105" s="908" t="str">
        <f t="shared" ref="Z105:AB105" si="479">IF($R105="","",IF(ISBLANK(INDIRECT(ADDRESS($R105,Z$1,1,,"Score"))),"",1))</f>
        <v/>
      </c>
      <c r="AA105" s="908" t="str">
        <f t="shared" si="479"/>
        <v/>
      </c>
      <c r="AB105" s="908" t="str">
        <f t="shared" si="479"/>
        <v/>
      </c>
      <c r="AC105" s="410">
        <f t="shared" si="399"/>
        <v>1</v>
      </c>
      <c r="AD105" s="657"/>
      <c r="AE105" s="657"/>
    </row>
    <row r="106" ht="13.5" customHeight="1">
      <c r="A106" s="910">
        <f>A104+1</f>
        <v>10</v>
      </c>
      <c r="B106" s="911">
        <f>IF(ISNA(MATCH($A106,Score!A$46:A$83,0)),"",MATCH($A106,Score!A$46:A$83,0)+ROW(Score!A$45))</f>
        <v>57</v>
      </c>
      <c r="C106" s="912" t="str">
        <f t="shared" ref="C106:D106" si="480">IF($B106="","",INDIRECT(ADDRESS($B106,C$1,1,,"Score")))</f>
        <v>1618</v>
      </c>
      <c r="D106" s="911">
        <f t="shared" si="480"/>
        <v>3</v>
      </c>
      <c r="E106" s="910">
        <f>IF(B106="","",SUM(D106,D107))</f>
        <v>3</v>
      </c>
      <c r="F106" s="910">
        <f>IF(B106="","",E106-U106)</f>
        <v>3</v>
      </c>
      <c r="G106" s="913" t="str">
        <f t="shared" ref="G106:H106" si="481">IF($B106="","",IF(ISBLANK(INDIRECT(ADDRESS($B106,G$1,1,,"Score"))),"",1))</f>
        <v/>
      </c>
      <c r="H106" s="913">
        <f t="shared" si="481"/>
        <v>1</v>
      </c>
      <c r="I106" s="914">
        <f>IF(H106=1,F106,"")</f>
        <v>3</v>
      </c>
      <c r="J106" s="913">
        <f t="shared" ref="J106:L106" si="482">IF($B106="","",IF(ISBLANK(INDIRECT(ADDRESS($B106,J$1,1,,"Score"))),"",1))</f>
        <v>1</v>
      </c>
      <c r="K106" s="913" t="str">
        <f t="shared" si="482"/>
        <v/>
      </c>
      <c r="L106" s="913" t="str">
        <f t="shared" si="482"/>
        <v/>
      </c>
      <c r="M106" s="911">
        <f t="shared" si="396"/>
        <v>1</v>
      </c>
      <c r="N106" s="657" t="str">
        <f>IF(ISNA(MATCH($A106,'Game Clock'!A$62:A$99,0)),"",INDIRECT(ADDRESS(MATCH($A106,'Game Clock'!A$62:A$99,0)+ROW('Game Clock'!A$61),N$1,1,,"Game Clock")))</f>
        <v/>
      </c>
      <c r="O106" s="910" t="str">
        <f>IF(OR(N106="",N106=0),"",60*E106/N106)</f>
        <v/>
      </c>
      <c r="P106" s="410"/>
      <c r="Q106" s="910">
        <f>Q104+1</f>
        <v>10</v>
      </c>
      <c r="R106" s="911">
        <f>IF(ISNA(MATCH($Q106,Score!T$46:T$83,0)),"",MATCH($Q106,Score!T$46:T$83,0)+ROW(Score!T$45))</f>
        <v>57</v>
      </c>
      <c r="S106" s="912" t="str">
        <f t="shared" ref="S106:T106" si="483">IF($R106="","",INDIRECT(ADDRESS($R106,S$1,1,,"Score")))</f>
        <v>731</v>
      </c>
      <c r="T106" s="911">
        <f t="shared" si="483"/>
        <v>0</v>
      </c>
      <c r="U106" s="910">
        <f>IF(R106="","",SUM(T106,T107))</f>
        <v>0</v>
      </c>
      <c r="V106" s="910">
        <f>IF(R106="","",U106-E106)</f>
        <v>-3</v>
      </c>
      <c r="W106" s="913">
        <f t="shared" ref="W106:X106" si="484">IF($R106="","",IF(ISBLANK(INDIRECT(ADDRESS($R106,W$1,1,,"Score"))),"",1))</f>
        <v>1</v>
      </c>
      <c r="X106" s="913" t="str">
        <f t="shared" si="484"/>
        <v/>
      </c>
      <c r="Y106" s="914" t="str">
        <f>IF(X106=1,V106,"")</f>
        <v/>
      </c>
      <c r="Z106" s="913" t="str">
        <f t="shared" ref="Z106:AB106" si="485">IF($R106="","",IF(ISBLANK(INDIRECT(ADDRESS($R106,Z$1,1,,"Score"))),"",1))</f>
        <v/>
      </c>
      <c r="AA106" s="913" t="str">
        <f t="shared" si="485"/>
        <v/>
      </c>
      <c r="AB106" s="913">
        <f t="shared" si="485"/>
        <v>1</v>
      </c>
      <c r="AC106" s="911">
        <f t="shared" si="399"/>
        <v>0</v>
      </c>
      <c r="AD106" s="910" t="str">
        <f>N106</f>
        <v/>
      </c>
      <c r="AE106" s="910" t="str">
        <f>IF(OR(AD106="",AD106=0),"",60*U106/AD106)</f>
        <v/>
      </c>
    </row>
    <row r="107" ht="13.5" customHeight="1">
      <c r="A107" s="910"/>
      <c r="B107" s="911" t="str">
        <f>IF($B106="","",IF(INDIRECT(ADDRESS($B106+1,C$1-1,1,,"Score"))="SP",$B106+1,""))</f>
        <v/>
      </c>
      <c r="C107" s="912" t="str">
        <f t="shared" ref="C107:D107" si="486">IF($B107="","",INDIRECT(ADDRESS($B107,C$1,1,,"Score")))</f>
        <v/>
      </c>
      <c r="D107" s="911" t="str">
        <f t="shared" si="486"/>
        <v/>
      </c>
      <c r="E107" s="910"/>
      <c r="F107" s="910"/>
      <c r="G107" s="913"/>
      <c r="H107" s="915"/>
      <c r="I107" s="914"/>
      <c r="J107" s="913" t="str">
        <f t="shared" ref="J107:L107" si="487">IF($B107="","",IF(ISBLANK(INDIRECT(ADDRESS($B107,J$1,1,,"Score"))),"",1))</f>
        <v/>
      </c>
      <c r="K107" s="913" t="str">
        <f t="shared" si="487"/>
        <v/>
      </c>
      <c r="L107" s="913" t="str">
        <f t="shared" si="487"/>
        <v/>
      </c>
      <c r="M107" s="911" t="str">
        <f t="shared" si="396"/>
        <v/>
      </c>
      <c r="N107" s="910"/>
      <c r="O107" s="910"/>
      <c r="P107" s="410"/>
      <c r="Q107" s="910"/>
      <c r="R107" s="911" t="str">
        <f>IF($R106="","",IF(INDIRECT(ADDRESS($R106+1,S$1-1,1,,"Score"))="SP",$R106+1,""))</f>
        <v/>
      </c>
      <c r="S107" s="912" t="str">
        <f t="shared" ref="S107:T107" si="488">IF($R107="","",INDIRECT(ADDRESS($R107,S$1,1,,"Score")))</f>
        <v/>
      </c>
      <c r="T107" s="911" t="str">
        <f t="shared" si="488"/>
        <v/>
      </c>
      <c r="U107" s="910"/>
      <c r="V107" s="910"/>
      <c r="W107" s="913"/>
      <c r="X107" s="915"/>
      <c r="Y107" s="914"/>
      <c r="Z107" s="913" t="str">
        <f t="shared" ref="Z107:AB107" si="489">IF($R107="","",IF(ISBLANK(INDIRECT(ADDRESS($R107,Z$1,1,,"Score"))),"",1))</f>
        <v/>
      </c>
      <c r="AA107" s="913" t="str">
        <f t="shared" si="489"/>
        <v/>
      </c>
      <c r="AB107" s="913" t="str">
        <f t="shared" si="489"/>
        <v/>
      </c>
      <c r="AC107" s="911" t="str">
        <f t="shared" si="399"/>
        <v/>
      </c>
      <c r="AD107" s="910"/>
      <c r="AE107" s="910"/>
    </row>
    <row r="108" ht="13.5" customHeight="1">
      <c r="A108" s="657">
        <f>A106+1</f>
        <v>11</v>
      </c>
      <c r="B108" s="410">
        <f>IF(ISNA(MATCH($A108,Score!A$46:A$83,0)),"",MATCH($A108,Score!A$46:A$83,0)+ROW(Score!A$45))</f>
        <v>58</v>
      </c>
      <c r="C108" s="876" t="str">
        <f t="shared" ref="C108:D108" si="490">IF($B108="","",INDIRECT(ADDRESS($B108,C$1,1,,"Score")))</f>
        <v>187</v>
      </c>
      <c r="D108" s="410">
        <f t="shared" si="490"/>
        <v>12</v>
      </c>
      <c r="E108" s="657">
        <f>IF(B108="","",SUM(D108,D109))</f>
        <v>12</v>
      </c>
      <c r="F108" s="657">
        <f>IF(B108="","",E108-U108)</f>
        <v>8</v>
      </c>
      <c r="G108" s="908">
        <f t="shared" ref="G108:H108" si="491">IF($B108="","",IF(ISBLANK(INDIRECT(ADDRESS($B108,G$1,1,,"Score"))),"",1))</f>
        <v>1</v>
      </c>
      <c r="H108" s="908">
        <f t="shared" si="491"/>
        <v>1</v>
      </c>
      <c r="I108" s="909">
        <f>IF(H108=1,F108,"")</f>
        <v>8</v>
      </c>
      <c r="J108" s="908" t="str">
        <f t="shared" ref="J108:L108" si="492">IF($B108="","",IF(ISBLANK(INDIRECT(ADDRESS($B108,J$1,1,,"Score"))),"",1))</f>
        <v/>
      </c>
      <c r="K108" s="908" t="str">
        <f t="shared" si="492"/>
        <v/>
      </c>
      <c r="L108" s="908" t="str">
        <f t="shared" si="492"/>
        <v/>
      </c>
      <c r="M108" s="410">
        <f t="shared" si="396"/>
        <v>3</v>
      </c>
      <c r="N108" s="657" t="str">
        <f>IF(ISNA(MATCH($A108,'Game Clock'!A$62:A$99,0)),"",INDIRECT(ADDRESS(MATCH($A108,'Game Clock'!A$62:A$99,0)+ROW('Game Clock'!A$61),N$1,1,,"Game Clock")))</f>
        <v/>
      </c>
      <c r="O108" s="657" t="str">
        <f>IF(OR(N108="",N108=0),"",60*E108/N108)</f>
        <v/>
      </c>
      <c r="P108" s="410"/>
      <c r="Q108" s="657">
        <f>Q106+1</f>
        <v>11</v>
      </c>
      <c r="R108" s="410">
        <f>IF(ISNA(MATCH($Q108,Score!T$46:T$83,0)),"",MATCH($Q108,Score!T$46:T$83,0)+ROW(Score!T$45))</f>
        <v>58</v>
      </c>
      <c r="S108" s="876" t="str">
        <f t="shared" ref="S108:T108" si="493">IF($R108="","",INDIRECT(ADDRESS($R108,S$1,1,,"Score")))</f>
        <v>731</v>
      </c>
      <c r="T108" s="410">
        <f t="shared" si="493"/>
        <v>4</v>
      </c>
      <c r="U108" s="657">
        <f>IF(R108="","",SUM(T108,T109))</f>
        <v>4</v>
      </c>
      <c r="V108" s="657">
        <f>IF(R108="","",U108-E108)</f>
        <v>-8</v>
      </c>
      <c r="W108" s="908" t="str">
        <f t="shared" ref="W108:X108" si="494">IF($R108="","",IF(ISBLANK(INDIRECT(ADDRESS($R108,W$1,1,,"Score"))),"",1))</f>
        <v/>
      </c>
      <c r="X108" s="908" t="str">
        <f t="shared" si="494"/>
        <v/>
      </c>
      <c r="Y108" s="909" t="str">
        <f>IF(X108=1,V108,"")</f>
        <v/>
      </c>
      <c r="Z108" s="908" t="str">
        <f t="shared" ref="Z108:AB108" si="495">IF($R108="","",IF(ISBLANK(INDIRECT(ADDRESS($R108,Z$1,1,,"Score"))),"",1))</f>
        <v/>
      </c>
      <c r="AA108" s="908" t="str">
        <f t="shared" si="495"/>
        <v/>
      </c>
      <c r="AB108" s="908" t="str">
        <f t="shared" si="495"/>
        <v/>
      </c>
      <c r="AC108" s="410">
        <f t="shared" si="399"/>
        <v>1</v>
      </c>
      <c r="AD108" s="657" t="str">
        <f>N108</f>
        <v/>
      </c>
      <c r="AE108" s="657" t="str">
        <f>IF(OR(AD108="",AD108=0),"",60*U108/AD108)</f>
        <v/>
      </c>
    </row>
    <row r="109" ht="13.5" customHeight="1">
      <c r="A109" s="657"/>
      <c r="B109" s="410" t="str">
        <f>IF($B108="","",IF(INDIRECT(ADDRESS($B108+1,C$1-1,1,,"Score"))="SP",$B108+1,""))</f>
        <v/>
      </c>
      <c r="C109" s="876" t="str">
        <f t="shared" ref="C109:D109" si="496">IF($B109="","",INDIRECT(ADDRESS($B109,C$1,1,,"Score")))</f>
        <v/>
      </c>
      <c r="D109" s="410" t="str">
        <f t="shared" si="496"/>
        <v/>
      </c>
      <c r="E109" s="657"/>
      <c r="F109" s="657"/>
      <c r="G109" s="908"/>
      <c r="H109" s="908"/>
      <c r="I109" s="909"/>
      <c r="J109" s="908" t="str">
        <f t="shared" ref="J109:L109" si="497">IF($B109="","",IF(ISBLANK(INDIRECT(ADDRESS($B109,J$1,1,,"Score"))),"",1))</f>
        <v/>
      </c>
      <c r="K109" s="908" t="str">
        <f t="shared" si="497"/>
        <v/>
      </c>
      <c r="L109" s="908" t="str">
        <f t="shared" si="497"/>
        <v/>
      </c>
      <c r="M109" s="410" t="str">
        <f t="shared" si="396"/>
        <v/>
      </c>
      <c r="N109" s="657"/>
      <c r="O109" s="657"/>
      <c r="P109" s="410"/>
      <c r="Q109" s="657"/>
      <c r="R109" s="410" t="str">
        <f>IF($R108="","",IF(INDIRECT(ADDRESS($R108+1,S$1-1,1,,"Score"))="SP",$R108+1,""))</f>
        <v/>
      </c>
      <c r="S109" s="876" t="str">
        <f t="shared" ref="S109:T109" si="498">IF($R109="","",INDIRECT(ADDRESS($R109,S$1,1,,"Score")))</f>
        <v/>
      </c>
      <c r="T109" s="410" t="str">
        <f t="shared" si="498"/>
        <v/>
      </c>
      <c r="U109" s="657"/>
      <c r="V109" s="657"/>
      <c r="W109" s="908"/>
      <c r="X109" s="908"/>
      <c r="Y109" s="909"/>
      <c r="Z109" s="908" t="str">
        <f t="shared" ref="Z109:AB109" si="499">IF($R109="","",IF(ISBLANK(INDIRECT(ADDRESS($R109,Z$1,1,,"Score"))),"",1))</f>
        <v/>
      </c>
      <c r="AA109" s="908" t="str">
        <f t="shared" si="499"/>
        <v/>
      </c>
      <c r="AB109" s="908" t="str">
        <f t="shared" si="499"/>
        <v/>
      </c>
      <c r="AC109" s="410" t="str">
        <f t="shared" si="399"/>
        <v/>
      </c>
      <c r="AD109" s="657"/>
      <c r="AE109" s="657"/>
    </row>
    <row r="110" ht="13.5" customHeight="1">
      <c r="A110" s="910">
        <f>A108+1</f>
        <v>12</v>
      </c>
      <c r="B110" s="911">
        <f>IF(ISNA(MATCH($A110,Score!A$46:A$83,0)),"",MATCH($A110,Score!A$46:A$83,0)+ROW(Score!A$45))</f>
        <v>59</v>
      </c>
      <c r="C110" s="912" t="str">
        <f t="shared" ref="C110:D110" si="500">IF($B110="","",INDIRECT(ADDRESS($B110,C$1,1,,"Score")))</f>
        <v>14</v>
      </c>
      <c r="D110" s="911">
        <f t="shared" si="500"/>
        <v>6</v>
      </c>
      <c r="E110" s="910">
        <f>IF(B110="","",SUM(D110,D111))</f>
        <v>6</v>
      </c>
      <c r="F110" s="910">
        <f>IF(B110="","",E110-U110)</f>
        <v>6</v>
      </c>
      <c r="G110" s="913" t="str">
        <f t="shared" ref="G110:H110" si="501">IF($B110="","",IF(ISBLANK(INDIRECT(ADDRESS($B110,G$1,1,,"Score"))),"",1))</f>
        <v/>
      </c>
      <c r="H110" s="913">
        <f t="shared" si="501"/>
        <v>1</v>
      </c>
      <c r="I110" s="914">
        <f>IF(H110=1,F110,"")</f>
        <v>6</v>
      </c>
      <c r="J110" s="913">
        <f t="shared" ref="J110:L110" si="502">IF($B110="","",IF(ISBLANK(INDIRECT(ADDRESS($B110,J$1,1,,"Score"))),"",1))</f>
        <v>1</v>
      </c>
      <c r="K110" s="913" t="str">
        <f t="shared" si="502"/>
        <v/>
      </c>
      <c r="L110" s="913" t="str">
        <f t="shared" si="502"/>
        <v/>
      </c>
      <c r="M110" s="911">
        <f t="shared" si="396"/>
        <v>2</v>
      </c>
      <c r="N110" s="657" t="str">
        <f>IF(ISNA(MATCH($A110,'Game Clock'!A$62:A$99,0)),"",INDIRECT(ADDRESS(MATCH($A110,'Game Clock'!A$62:A$99,0)+ROW('Game Clock'!A$61),N$1,1,,"Game Clock")))</f>
        <v/>
      </c>
      <c r="O110" s="910" t="str">
        <f>IF(OR(N110="",N110=0),"",60*E110/N110)</f>
        <v/>
      </c>
      <c r="P110" s="410"/>
      <c r="Q110" s="910">
        <f>Q108+1</f>
        <v>12</v>
      </c>
      <c r="R110" s="911">
        <f>IF(ISNA(MATCH($Q110,Score!T$46:T$83,0)),"",MATCH($Q110,Score!T$46:T$83,0)+ROW(Score!T$45))</f>
        <v>59</v>
      </c>
      <c r="S110" s="912" t="str">
        <f t="shared" ref="S110:T110" si="503">IF($R110="","",INDIRECT(ADDRESS($R110,S$1,1,,"Score")))</f>
        <v>802</v>
      </c>
      <c r="T110" s="911">
        <f t="shared" si="503"/>
        <v>0</v>
      </c>
      <c r="U110" s="910">
        <f>IF(R110="","",SUM(T110,T111))</f>
        <v>0</v>
      </c>
      <c r="V110" s="910">
        <f>IF(R110="","",U110-E110)</f>
        <v>-6</v>
      </c>
      <c r="W110" s="913" t="str">
        <f t="shared" ref="W110:X110" si="504">IF($R110="","",IF(ISBLANK(INDIRECT(ADDRESS($R110,W$1,1,,"Score"))),"",1))</f>
        <v/>
      </c>
      <c r="X110" s="913" t="str">
        <f t="shared" si="504"/>
        <v/>
      </c>
      <c r="Y110" s="914" t="str">
        <f>IF(X110=1,V110,"")</f>
        <v/>
      </c>
      <c r="Z110" s="913" t="str">
        <f t="shared" ref="Z110:AB110" si="505">IF($R110="","",IF(ISBLANK(INDIRECT(ADDRESS($R110,Z$1,1,,"Score"))),"",1))</f>
        <v/>
      </c>
      <c r="AA110" s="913" t="str">
        <f t="shared" si="505"/>
        <v/>
      </c>
      <c r="AB110" s="913" t="str">
        <f t="shared" si="505"/>
        <v/>
      </c>
      <c r="AC110" s="911">
        <f t="shared" si="399"/>
        <v>1</v>
      </c>
      <c r="AD110" s="910" t="str">
        <f>N110</f>
        <v/>
      </c>
      <c r="AE110" s="910" t="str">
        <f>IF(OR(AD110="",AD110=0),"",60*U110/AD110)</f>
        <v/>
      </c>
    </row>
    <row r="111" ht="13.5" customHeight="1">
      <c r="A111" s="910"/>
      <c r="B111" s="911" t="str">
        <f>IF($B110="","",IF(INDIRECT(ADDRESS($B110+1,C$1-1,1,,"Score"))="SP",$B110+1,""))</f>
        <v/>
      </c>
      <c r="C111" s="912" t="str">
        <f t="shared" ref="C111:D111" si="506">IF($B111="","",INDIRECT(ADDRESS($B111,C$1,1,,"Score")))</f>
        <v/>
      </c>
      <c r="D111" s="911" t="str">
        <f t="shared" si="506"/>
        <v/>
      </c>
      <c r="E111" s="910"/>
      <c r="F111" s="910"/>
      <c r="G111" s="913"/>
      <c r="H111" s="915"/>
      <c r="I111" s="914"/>
      <c r="J111" s="913" t="str">
        <f t="shared" ref="J111:L111" si="507">IF($B111="","",IF(ISBLANK(INDIRECT(ADDRESS($B111,J$1,1,,"Score"))),"",1))</f>
        <v/>
      </c>
      <c r="K111" s="913" t="str">
        <f t="shared" si="507"/>
        <v/>
      </c>
      <c r="L111" s="913" t="str">
        <f t="shared" si="507"/>
        <v/>
      </c>
      <c r="M111" s="911" t="str">
        <f t="shared" si="396"/>
        <v/>
      </c>
      <c r="N111" s="910"/>
      <c r="O111" s="910"/>
      <c r="P111" s="410"/>
      <c r="Q111" s="910"/>
      <c r="R111" s="911" t="str">
        <f>IF($R110="","",IF(INDIRECT(ADDRESS($R110+1,S$1-1,1,,"Score"))="SP",$R110+1,""))</f>
        <v/>
      </c>
      <c r="S111" s="912" t="str">
        <f t="shared" ref="S111:T111" si="508">IF($R111="","",INDIRECT(ADDRESS($R111,S$1,1,,"Score")))</f>
        <v/>
      </c>
      <c r="T111" s="911" t="str">
        <f t="shared" si="508"/>
        <v/>
      </c>
      <c r="U111" s="910"/>
      <c r="V111" s="910"/>
      <c r="W111" s="913"/>
      <c r="X111" s="915"/>
      <c r="Y111" s="914"/>
      <c r="Z111" s="913" t="str">
        <f t="shared" ref="Z111:AB111" si="509">IF($R111="","",IF(ISBLANK(INDIRECT(ADDRESS($R111,Z$1,1,,"Score"))),"",1))</f>
        <v/>
      </c>
      <c r="AA111" s="913" t="str">
        <f t="shared" si="509"/>
        <v/>
      </c>
      <c r="AB111" s="913" t="str">
        <f t="shared" si="509"/>
        <v/>
      </c>
      <c r="AC111" s="911" t="str">
        <f t="shared" si="399"/>
        <v/>
      </c>
      <c r="AD111" s="910"/>
      <c r="AE111" s="910"/>
    </row>
    <row r="112" ht="13.5" customHeight="1">
      <c r="A112" s="657">
        <f>A110+1</f>
        <v>13</v>
      </c>
      <c r="B112" s="410">
        <f>IF(ISNA(MATCH($A112,Score!A$46:A$83,0)),"",MATCH($A112,Score!A$46:A$83,0)+ROW(Score!A$45))</f>
        <v>60</v>
      </c>
      <c r="C112" s="876" t="str">
        <f t="shared" ref="C112:D112" si="510">IF($B112="","",INDIRECT(ADDRESS($B112,C$1,1,,"Score")))</f>
        <v>651</v>
      </c>
      <c r="D112" s="410">
        <f t="shared" si="510"/>
        <v>8</v>
      </c>
      <c r="E112" s="657">
        <f>IF(B112="","",SUM(D112,D113))</f>
        <v>8</v>
      </c>
      <c r="F112" s="657">
        <f>IF(B112="","",E112-U112)</f>
        <v>8</v>
      </c>
      <c r="G112" s="908" t="str">
        <f t="shared" ref="G112:H112" si="511">IF($B112="","",IF(ISBLANK(INDIRECT(ADDRESS($B112,G$1,1,,"Score"))),"",1))</f>
        <v/>
      </c>
      <c r="H112" s="908">
        <f t="shared" si="511"/>
        <v>1</v>
      </c>
      <c r="I112" s="909">
        <f>IF(H112=1,F112,"")</f>
        <v>8</v>
      </c>
      <c r="J112" s="908">
        <f t="shared" ref="J112:L112" si="512">IF($B112="","",IF(ISBLANK(INDIRECT(ADDRESS($B112,J$1,1,,"Score"))),"",1))</f>
        <v>1</v>
      </c>
      <c r="K112" s="908" t="str">
        <f t="shared" si="512"/>
        <v/>
      </c>
      <c r="L112" s="908" t="str">
        <f t="shared" si="512"/>
        <v/>
      </c>
      <c r="M112" s="410">
        <f t="shared" si="396"/>
        <v>2</v>
      </c>
      <c r="N112" s="657" t="str">
        <f>IF(ISNA(MATCH($A112,'Game Clock'!A$62:A$99,0)),"",INDIRECT(ADDRESS(MATCH($A112,'Game Clock'!A$62:A$99,0)+ROW('Game Clock'!A$61),N$1,1,,"Game Clock")))</f>
        <v/>
      </c>
      <c r="O112" s="657" t="str">
        <f>IF(OR(N112="",N112=0),"",60*E112/N112)</f>
        <v/>
      </c>
      <c r="P112" s="410"/>
      <c r="Q112" s="657">
        <f>Q110+1</f>
        <v>13</v>
      </c>
      <c r="R112" s="410">
        <f>IF(ISNA(MATCH($Q112,Score!T$46:T$83,0)),"",MATCH($Q112,Score!T$46:T$83,0)+ROW(Score!T$45))</f>
        <v>60</v>
      </c>
      <c r="S112" s="876" t="str">
        <f t="shared" ref="S112:T112" si="513">IF($R112="","",INDIRECT(ADDRESS($R112,S$1,1,,"Score")))</f>
        <v>31</v>
      </c>
      <c r="T112" s="410">
        <f t="shared" si="513"/>
        <v>0</v>
      </c>
      <c r="U112" s="657">
        <f>IF(R112="","",SUM(T112,T113))</f>
        <v>0</v>
      </c>
      <c r="V112" s="657">
        <f>IF(R112="","",U112-E112)</f>
        <v>-8</v>
      </c>
      <c r="W112" s="908" t="str">
        <f t="shared" ref="W112:X112" si="514">IF($R112="","",IF(ISBLANK(INDIRECT(ADDRESS($R112,W$1,1,,"Score"))),"",1))</f>
        <v/>
      </c>
      <c r="X112" s="908" t="str">
        <f t="shared" si="514"/>
        <v/>
      </c>
      <c r="Y112" s="909" t="str">
        <f>IF(X112=1,V112,"")</f>
        <v/>
      </c>
      <c r="Z112" s="908" t="str">
        <f t="shared" ref="Z112:AB112" si="515">IF($R112="","",IF(ISBLANK(INDIRECT(ADDRESS($R112,Z$1,1,,"Score"))),"",1))</f>
        <v/>
      </c>
      <c r="AA112" s="908" t="str">
        <f t="shared" si="515"/>
        <v/>
      </c>
      <c r="AB112" s="908" t="str">
        <f t="shared" si="515"/>
        <v/>
      </c>
      <c r="AC112" s="410">
        <f t="shared" si="399"/>
        <v>1</v>
      </c>
      <c r="AD112" s="657" t="str">
        <f>N112</f>
        <v/>
      </c>
      <c r="AE112" s="657" t="str">
        <f>IF(OR(AD112="",AD112=0),"",60*U112/AD112)</f>
        <v/>
      </c>
    </row>
    <row r="113" ht="13.5" customHeight="1">
      <c r="A113" s="657"/>
      <c r="B113" s="410" t="str">
        <f>IF($B112="","",IF(INDIRECT(ADDRESS($B112+1,C$1-1,1,,"Score"))="SP",$B112+1,""))</f>
        <v/>
      </c>
      <c r="C113" s="876" t="str">
        <f t="shared" ref="C113:D113" si="516">IF($B113="","",INDIRECT(ADDRESS($B113,C$1,1,,"Score")))</f>
        <v/>
      </c>
      <c r="D113" s="410" t="str">
        <f t="shared" si="516"/>
        <v/>
      </c>
      <c r="E113" s="657"/>
      <c r="F113" s="657"/>
      <c r="G113" s="908"/>
      <c r="H113" s="908"/>
      <c r="I113" s="909"/>
      <c r="J113" s="908" t="str">
        <f t="shared" ref="J113:L113" si="517">IF($B113="","",IF(ISBLANK(INDIRECT(ADDRESS($B113,J$1,1,,"Score"))),"",1))</f>
        <v/>
      </c>
      <c r="K113" s="908" t="str">
        <f t="shared" si="517"/>
        <v/>
      </c>
      <c r="L113" s="908" t="str">
        <f t="shared" si="517"/>
        <v/>
      </c>
      <c r="M113" s="410" t="str">
        <f t="shared" si="396"/>
        <v/>
      </c>
      <c r="N113" s="657"/>
      <c r="O113" s="657"/>
      <c r="P113" s="410"/>
      <c r="Q113" s="657"/>
      <c r="R113" s="410" t="str">
        <f>IF($R112="","",IF(INDIRECT(ADDRESS($R112+1,S$1-1,1,,"Score"))="SP",$R112+1,""))</f>
        <v/>
      </c>
      <c r="S113" s="876" t="str">
        <f t="shared" ref="S113:T113" si="518">IF($R113="","",INDIRECT(ADDRESS($R113,S$1,1,,"Score")))</f>
        <v/>
      </c>
      <c r="T113" s="410" t="str">
        <f t="shared" si="518"/>
        <v/>
      </c>
      <c r="U113" s="657"/>
      <c r="V113" s="657"/>
      <c r="W113" s="908"/>
      <c r="X113" s="908"/>
      <c r="Y113" s="909"/>
      <c r="Z113" s="908" t="str">
        <f t="shared" ref="Z113:AB113" si="519">IF($R113="","",IF(ISBLANK(INDIRECT(ADDRESS($R113,Z$1,1,,"Score"))),"",1))</f>
        <v/>
      </c>
      <c r="AA113" s="908" t="str">
        <f t="shared" si="519"/>
        <v/>
      </c>
      <c r="AB113" s="908" t="str">
        <f t="shared" si="519"/>
        <v/>
      </c>
      <c r="AC113" s="410" t="str">
        <f t="shared" si="399"/>
        <v/>
      </c>
      <c r="AD113" s="657"/>
      <c r="AE113" s="657"/>
    </row>
    <row r="114" ht="13.5" customHeight="1">
      <c r="A114" s="910">
        <f>A112+1</f>
        <v>14</v>
      </c>
      <c r="B114" s="911">
        <f>IF(ISNA(MATCH($A114,Score!A$46:A$83,0)),"",MATCH($A114,Score!A$46:A$83,0)+ROW(Score!A$45))</f>
        <v>61</v>
      </c>
      <c r="C114" s="912" t="str">
        <f t="shared" ref="C114:D114" si="520">IF($B114="","",INDIRECT(ADDRESS($B114,C$1,1,,"Score")))</f>
        <v>1618</v>
      </c>
      <c r="D114" s="911">
        <f t="shared" si="520"/>
        <v>4</v>
      </c>
      <c r="E114" s="910">
        <f>IF(B114="","",SUM(D114,D115))</f>
        <v>4</v>
      </c>
      <c r="F114" s="910">
        <f>IF(B114="","",E114-U114)</f>
        <v>4</v>
      </c>
      <c r="G114" s="913" t="str">
        <f t="shared" ref="G114:H114" si="521">IF($B114="","",IF(ISBLANK(INDIRECT(ADDRESS($B114,G$1,1,,"Score"))),"",1))</f>
        <v/>
      </c>
      <c r="H114" s="913">
        <f t="shared" si="521"/>
        <v>1</v>
      </c>
      <c r="I114" s="914">
        <f>IF(H114=1,F114,"")</f>
        <v>4</v>
      </c>
      <c r="J114" s="913">
        <f t="shared" ref="J114:L114" si="522">IF($B114="","",IF(ISBLANK(INDIRECT(ADDRESS($B114,J$1,1,,"Score"))),"",1))</f>
        <v>1</v>
      </c>
      <c r="K114" s="913" t="str">
        <f t="shared" si="522"/>
        <v/>
      </c>
      <c r="L114" s="913" t="str">
        <f t="shared" si="522"/>
        <v/>
      </c>
      <c r="M114" s="911">
        <f t="shared" si="396"/>
        <v>1</v>
      </c>
      <c r="N114" s="657" t="str">
        <f>IF(ISNA(MATCH($A114,'Game Clock'!A$62:A$99,0)),"",INDIRECT(ADDRESS(MATCH($A114,'Game Clock'!A$62:A$99,0)+ROW('Game Clock'!A$61),N$1,1,,"Game Clock")))</f>
        <v/>
      </c>
      <c r="O114" s="910" t="str">
        <f>IF(OR(N114="",N114=0),"",60*E114/N114)</f>
        <v/>
      </c>
      <c r="P114" s="410"/>
      <c r="Q114" s="910">
        <f>Q112+1</f>
        <v>14</v>
      </c>
      <c r="R114" s="911">
        <f>IF(ISNA(MATCH($Q114,Score!T$46:T$83,0)),"",MATCH($Q114,Score!T$46:T$83,0)+ROW(Score!T$45))</f>
        <v>61</v>
      </c>
      <c r="S114" s="912" t="str">
        <f t="shared" ref="S114:T114" si="523">IF($R114="","",INDIRECT(ADDRESS($R114,S$1,1,,"Score")))</f>
        <v>14</v>
      </c>
      <c r="T114" s="911">
        <f t="shared" si="523"/>
        <v>0</v>
      </c>
      <c r="U114" s="910">
        <f>IF(R114="","",SUM(T114,T115))</f>
        <v>0</v>
      </c>
      <c r="V114" s="910">
        <f>IF(R114="","",U114-E114)</f>
        <v>-4</v>
      </c>
      <c r="W114" s="913" t="str">
        <f t="shared" ref="W114:X114" si="524">IF($R114="","",IF(ISBLANK(INDIRECT(ADDRESS($R114,W$1,1,,"Score"))),"",1))</f>
        <v/>
      </c>
      <c r="X114" s="913" t="str">
        <f t="shared" si="524"/>
        <v/>
      </c>
      <c r="Y114" s="914" t="str">
        <f>IF(X114=1,V114,"")</f>
        <v/>
      </c>
      <c r="Z114" s="913" t="str">
        <f t="shared" ref="Z114:AB114" si="525">IF($R114="","",IF(ISBLANK(INDIRECT(ADDRESS($R114,Z$1,1,,"Score"))),"",1))</f>
        <v/>
      </c>
      <c r="AA114" s="913" t="str">
        <f t="shared" si="525"/>
        <v/>
      </c>
      <c r="AB114" s="913" t="str">
        <f t="shared" si="525"/>
        <v/>
      </c>
      <c r="AC114" s="911">
        <f t="shared" si="399"/>
        <v>1</v>
      </c>
      <c r="AD114" s="910" t="str">
        <f>N114</f>
        <v/>
      </c>
      <c r="AE114" s="910" t="str">
        <f>IF(OR(AD114="",AD114=0),"",60*U114/AD114)</f>
        <v/>
      </c>
    </row>
    <row r="115" ht="13.5" customHeight="1">
      <c r="A115" s="910"/>
      <c r="B115" s="911" t="str">
        <f>IF($B114="","",IF(INDIRECT(ADDRESS($B114+1,C$1-1,1,,"Score"))="SP",$B114+1,""))</f>
        <v/>
      </c>
      <c r="C115" s="912" t="str">
        <f t="shared" ref="C115:D115" si="526">IF($B115="","",INDIRECT(ADDRESS($B115,C$1,1,,"Score")))</f>
        <v/>
      </c>
      <c r="D115" s="911" t="str">
        <f t="shared" si="526"/>
        <v/>
      </c>
      <c r="E115" s="910"/>
      <c r="F115" s="910"/>
      <c r="G115" s="913"/>
      <c r="H115" s="915"/>
      <c r="I115" s="914"/>
      <c r="J115" s="913" t="str">
        <f t="shared" ref="J115:L115" si="527">IF($B115="","",IF(ISBLANK(INDIRECT(ADDRESS($B115,J$1,1,,"Score"))),"",1))</f>
        <v/>
      </c>
      <c r="K115" s="913" t="str">
        <f t="shared" si="527"/>
        <v/>
      </c>
      <c r="L115" s="913" t="str">
        <f t="shared" si="527"/>
        <v/>
      </c>
      <c r="M115" s="911" t="str">
        <f t="shared" si="396"/>
        <v/>
      </c>
      <c r="N115" s="910"/>
      <c r="O115" s="910"/>
      <c r="P115" s="410"/>
      <c r="Q115" s="910"/>
      <c r="R115" s="911" t="str">
        <f>IF($R114="","",IF(INDIRECT(ADDRESS($R114+1,S$1-1,1,,"Score"))="SP",$R114+1,""))</f>
        <v/>
      </c>
      <c r="S115" s="912" t="str">
        <f t="shared" ref="S115:T115" si="528">IF($R115="","",INDIRECT(ADDRESS($R115,S$1,1,,"Score")))</f>
        <v/>
      </c>
      <c r="T115" s="911" t="str">
        <f t="shared" si="528"/>
        <v/>
      </c>
      <c r="U115" s="910"/>
      <c r="V115" s="910"/>
      <c r="W115" s="913"/>
      <c r="X115" s="915"/>
      <c r="Y115" s="914"/>
      <c r="Z115" s="913" t="str">
        <f t="shared" ref="Z115:AB115" si="529">IF($R115="","",IF(ISBLANK(INDIRECT(ADDRESS($R115,Z$1,1,,"Score"))),"",1))</f>
        <v/>
      </c>
      <c r="AA115" s="913" t="str">
        <f t="shared" si="529"/>
        <v/>
      </c>
      <c r="AB115" s="913" t="str">
        <f t="shared" si="529"/>
        <v/>
      </c>
      <c r="AC115" s="911" t="str">
        <f t="shared" si="399"/>
        <v/>
      </c>
      <c r="AD115" s="910"/>
      <c r="AE115" s="910"/>
    </row>
    <row r="116" ht="13.5" customHeight="1">
      <c r="A116" s="657">
        <f>A114+1</f>
        <v>15</v>
      </c>
      <c r="B116" s="410">
        <f>IF(ISNA(MATCH($A116,Score!A$46:A$83,0)),"",MATCH($A116,Score!A$46:A$83,0)+ROW(Score!A$45))</f>
        <v>62</v>
      </c>
      <c r="C116" s="876" t="str">
        <f t="shared" ref="C116:D116" si="530">IF($B116="","",INDIRECT(ADDRESS($B116,C$1,1,,"Score")))</f>
        <v>187</v>
      </c>
      <c r="D116" s="410">
        <f t="shared" si="530"/>
        <v>0</v>
      </c>
      <c r="E116" s="657">
        <f>IF(B116="","",SUM(D116,D117))</f>
        <v>0</v>
      </c>
      <c r="F116" s="657">
        <f>IF(B116="","",E116-U116)</f>
        <v>-11</v>
      </c>
      <c r="G116" s="908">
        <f t="shared" ref="G116:H116" si="531">IF($B116="","",IF(ISBLANK(INDIRECT(ADDRESS($B116,G$1,1,,"Score"))),"",1))</f>
        <v>1</v>
      </c>
      <c r="H116" s="908" t="str">
        <f t="shared" si="531"/>
        <v/>
      </c>
      <c r="I116" s="909" t="str">
        <f>IF(H116=1,F116,"")</f>
        <v/>
      </c>
      <c r="J116" s="908" t="str">
        <f t="shared" ref="J116:L116" si="532">IF($B116="","",IF(ISBLANK(INDIRECT(ADDRESS($B116,J$1,1,,"Score"))),"",1))</f>
        <v/>
      </c>
      <c r="K116" s="908" t="str">
        <f t="shared" si="532"/>
        <v/>
      </c>
      <c r="L116" s="908" t="str">
        <f t="shared" si="532"/>
        <v/>
      </c>
      <c r="M116" s="410">
        <f t="shared" si="396"/>
        <v>1</v>
      </c>
      <c r="N116" s="657" t="str">
        <f>IF(ISNA(MATCH($A116,'Game Clock'!A$62:A$99,0)),"",INDIRECT(ADDRESS(MATCH($A116,'Game Clock'!A$62:A$99,0)+ROW('Game Clock'!A$61),N$1,1,,"Game Clock")))</f>
        <v/>
      </c>
      <c r="O116" s="657" t="str">
        <f>IF(OR(N116="",N116=0),"",60*E116/N116)</f>
        <v/>
      </c>
      <c r="P116" s="410"/>
      <c r="Q116" s="657">
        <f>Q114+1</f>
        <v>15</v>
      </c>
      <c r="R116" s="410">
        <f>IF(ISNA(MATCH($Q116,Score!T$46:T$83,0)),"",MATCH($Q116,Score!T$46:T$83,0)+ROW(Score!T$45))</f>
        <v>62</v>
      </c>
      <c r="S116" s="876" t="str">
        <f t="shared" ref="S116:T116" si="533">IF($R116="","",INDIRECT(ADDRESS($R116,S$1,1,,"Score")))</f>
        <v>731</v>
      </c>
      <c r="T116" s="410">
        <f t="shared" si="533"/>
        <v>11</v>
      </c>
      <c r="U116" s="657">
        <f>IF(R116="","",SUM(T116,T117))</f>
        <v>11</v>
      </c>
      <c r="V116" s="657">
        <f>IF(R116="","",U116-E116)</f>
        <v>11</v>
      </c>
      <c r="W116" s="908" t="str">
        <f t="shared" ref="W116:X116" si="534">IF($R116="","",IF(ISBLANK(INDIRECT(ADDRESS($R116,W$1,1,,"Score"))),"",1))</f>
        <v/>
      </c>
      <c r="X116" s="908">
        <f t="shared" si="534"/>
        <v>1</v>
      </c>
      <c r="Y116" s="909">
        <f>IF(X116=1,V116,"")</f>
        <v>11</v>
      </c>
      <c r="Z116" s="908">
        <f t="shared" ref="Z116:AB116" si="535">IF($R116="","",IF(ISBLANK(INDIRECT(ADDRESS($R116,Z$1,1,,"Score"))),"",1))</f>
        <v>1</v>
      </c>
      <c r="AA116" s="908" t="str">
        <f t="shared" si="535"/>
        <v/>
      </c>
      <c r="AB116" s="908" t="str">
        <f t="shared" si="535"/>
        <v/>
      </c>
      <c r="AC116" s="410">
        <f t="shared" si="399"/>
        <v>3</v>
      </c>
      <c r="AD116" s="657" t="str">
        <f>N116</f>
        <v/>
      </c>
      <c r="AE116" s="657" t="str">
        <f>IF(OR(AD116="",AD116=0),"",60*U116/AD116)</f>
        <v/>
      </c>
    </row>
    <row r="117" ht="13.5" customHeight="1">
      <c r="A117" s="657"/>
      <c r="B117" s="410" t="str">
        <f>IF($B116="","",IF(INDIRECT(ADDRESS($B116+1,C$1-1,1,,"Score"))="SP",$B116+1,""))</f>
        <v/>
      </c>
      <c r="C117" s="876" t="str">
        <f t="shared" ref="C117:D117" si="536">IF($B117="","",INDIRECT(ADDRESS($B117,C$1,1,,"Score")))</f>
        <v/>
      </c>
      <c r="D117" s="410" t="str">
        <f t="shared" si="536"/>
        <v/>
      </c>
      <c r="E117" s="657"/>
      <c r="F117" s="657"/>
      <c r="G117" s="908"/>
      <c r="H117" s="908"/>
      <c r="I117" s="909"/>
      <c r="J117" s="908" t="str">
        <f t="shared" ref="J117:L117" si="537">IF($B117="","",IF(ISBLANK(INDIRECT(ADDRESS($B117,J$1,1,,"Score"))),"",1))</f>
        <v/>
      </c>
      <c r="K117" s="908" t="str">
        <f t="shared" si="537"/>
        <v/>
      </c>
      <c r="L117" s="908" t="str">
        <f t="shared" si="537"/>
        <v/>
      </c>
      <c r="M117" s="410" t="str">
        <f t="shared" si="396"/>
        <v/>
      </c>
      <c r="N117" s="657"/>
      <c r="O117" s="657"/>
      <c r="P117" s="410"/>
      <c r="Q117" s="657"/>
      <c r="R117" s="410" t="str">
        <f>IF($R116="","",IF(INDIRECT(ADDRESS($R116+1,S$1-1,1,,"Score"))="SP",$R116+1,""))</f>
        <v/>
      </c>
      <c r="S117" s="876" t="str">
        <f t="shared" ref="S117:T117" si="538">IF($R117="","",INDIRECT(ADDRESS($R117,S$1,1,,"Score")))</f>
        <v/>
      </c>
      <c r="T117" s="410" t="str">
        <f t="shared" si="538"/>
        <v/>
      </c>
      <c r="U117" s="657"/>
      <c r="V117" s="657"/>
      <c r="W117" s="908"/>
      <c r="X117" s="908"/>
      <c r="Y117" s="909"/>
      <c r="Z117" s="908" t="str">
        <f t="shared" ref="Z117:AB117" si="539">IF($R117="","",IF(ISBLANK(INDIRECT(ADDRESS($R117,Z$1,1,,"Score"))),"",1))</f>
        <v/>
      </c>
      <c r="AA117" s="908" t="str">
        <f t="shared" si="539"/>
        <v/>
      </c>
      <c r="AB117" s="908" t="str">
        <f t="shared" si="539"/>
        <v/>
      </c>
      <c r="AC117" s="410" t="str">
        <f t="shared" si="399"/>
        <v/>
      </c>
      <c r="AD117" s="657"/>
      <c r="AE117" s="657"/>
    </row>
    <row r="118" ht="13.5" customHeight="1">
      <c r="A118" s="910">
        <f>A116+1</f>
        <v>16</v>
      </c>
      <c r="B118" s="911">
        <f>IF(ISNA(MATCH($A118,Score!A$46:A$83,0)),"",MATCH($A118,Score!A$46:A$83,0)+ROW(Score!A$45))</f>
        <v>63</v>
      </c>
      <c r="C118" s="912" t="str">
        <f t="shared" ref="C118:D118" si="540">IF($B118="","",INDIRECT(ADDRESS($B118,C$1,1,,"Score")))</f>
        <v>14</v>
      </c>
      <c r="D118" s="911">
        <f t="shared" si="540"/>
        <v>12</v>
      </c>
      <c r="E118" s="910">
        <f>IF(B118="","",SUM(D118,D119))</f>
        <v>12</v>
      </c>
      <c r="F118" s="910">
        <f>IF(B118="","",E118-U118)</f>
        <v>-3</v>
      </c>
      <c r="G118" s="913">
        <f t="shared" ref="G118:H118" si="541">IF($B118="","",IF(ISBLANK(INDIRECT(ADDRESS($B118,G$1,1,,"Score"))),"",1))</f>
        <v>1</v>
      </c>
      <c r="H118" s="913" t="str">
        <f t="shared" si="541"/>
        <v/>
      </c>
      <c r="I118" s="914" t="str">
        <f>IF(H118=1,F118,"")</f>
        <v/>
      </c>
      <c r="J118" s="913" t="str">
        <f t="shared" ref="J118:L118" si="542">IF($B118="","",IF(ISBLANK(INDIRECT(ADDRESS($B118,J$1,1,,"Score"))),"",1))</f>
        <v/>
      </c>
      <c r="K118" s="913" t="str">
        <f t="shared" si="542"/>
        <v/>
      </c>
      <c r="L118" s="913" t="str">
        <f t="shared" si="542"/>
        <v/>
      </c>
      <c r="M118" s="911">
        <f t="shared" si="396"/>
        <v>3</v>
      </c>
      <c r="N118" s="657" t="str">
        <f>IF(ISNA(MATCH($A118,'Game Clock'!A$62:A$99,0)),"",INDIRECT(ADDRESS(MATCH($A118,'Game Clock'!A$62:A$99,0)+ROW('Game Clock'!A$61),N$1,1,,"Game Clock")))</f>
        <v/>
      </c>
      <c r="O118" s="910" t="str">
        <f>IF(OR(N118="",N118=0),"",60*E118/N118)</f>
        <v/>
      </c>
      <c r="P118" s="410"/>
      <c r="Q118" s="910">
        <f>Q116+1</f>
        <v>16</v>
      </c>
      <c r="R118" s="911">
        <f>IF(ISNA(MATCH($Q118,Score!T$46:T$83,0)),"",MATCH($Q118,Score!T$46:T$83,0)+ROW(Score!T$45))</f>
        <v>63</v>
      </c>
      <c r="S118" s="912" t="str">
        <f t="shared" ref="S118:T118" si="543">IF($R118="","",INDIRECT(ADDRESS($R118,S$1,1,,"Score")))</f>
        <v>802</v>
      </c>
      <c r="T118" s="911">
        <f t="shared" si="543"/>
        <v>0</v>
      </c>
      <c r="U118" s="910">
        <f>IF(R118="","",SUM(T118,T119))</f>
        <v>15</v>
      </c>
      <c r="V118" s="910">
        <f>IF(R118="","",U118-E118)</f>
        <v>3</v>
      </c>
      <c r="W118" s="913">
        <f t="shared" ref="W118:X118" si="544">IF($R118="","",IF(ISBLANK(INDIRECT(ADDRESS($R118,W$1,1,,"Score"))),"",1))</f>
        <v>1</v>
      </c>
      <c r="X118" s="913" t="str">
        <f t="shared" si="544"/>
        <v/>
      </c>
      <c r="Y118" s="914" t="str">
        <f>IF(X118=1,V118,"")</f>
        <v/>
      </c>
      <c r="Z118" s="913" t="str">
        <f t="shared" ref="Z118:AB118" si="545">IF($R118="","",IF(ISBLANK(INDIRECT(ADDRESS($R118,Z$1,1,,"Score"))),"",1))</f>
        <v/>
      </c>
      <c r="AA118" s="913" t="str">
        <f t="shared" si="545"/>
        <v/>
      </c>
      <c r="AB118" s="913">
        <f t="shared" si="545"/>
        <v>1</v>
      </c>
      <c r="AC118" s="911">
        <f t="shared" si="399"/>
        <v>0</v>
      </c>
      <c r="AD118" s="910" t="str">
        <f>N118</f>
        <v/>
      </c>
      <c r="AE118" s="910" t="str">
        <f>IF(OR(AD118="",AD118=0),"",60*U118/AD118)</f>
        <v/>
      </c>
    </row>
    <row r="119" ht="13.5" customHeight="1">
      <c r="A119" s="910"/>
      <c r="B119" s="911" t="str">
        <f>IF($B118="","",IF(INDIRECT(ADDRESS($B118+1,C$1-1,1,,"Score"))="SP",$B118+1,""))</f>
        <v/>
      </c>
      <c r="C119" s="912" t="str">
        <f t="shared" ref="C119:D119" si="546">IF($B119="","",INDIRECT(ADDRESS($B119,C$1,1,,"Score")))</f>
        <v/>
      </c>
      <c r="D119" s="911" t="str">
        <f t="shared" si="546"/>
        <v/>
      </c>
      <c r="E119" s="910"/>
      <c r="F119" s="910"/>
      <c r="G119" s="913"/>
      <c r="H119" s="915"/>
      <c r="I119" s="914"/>
      <c r="J119" s="913" t="str">
        <f t="shared" ref="J119:L119" si="547">IF($B119="","",IF(ISBLANK(INDIRECT(ADDRESS($B119,J$1,1,,"Score"))),"",1))</f>
        <v/>
      </c>
      <c r="K119" s="913" t="str">
        <f t="shared" si="547"/>
        <v/>
      </c>
      <c r="L119" s="913" t="str">
        <f t="shared" si="547"/>
        <v/>
      </c>
      <c r="M119" s="911" t="str">
        <f t="shared" si="396"/>
        <v/>
      </c>
      <c r="N119" s="910"/>
      <c r="O119" s="910"/>
      <c r="P119" s="410"/>
      <c r="Q119" s="910"/>
      <c r="R119" s="911">
        <f>IF($R118="","",IF(INDIRECT(ADDRESS($R118+1,S$1-1,1,,"Score"))="SP",$R118+1,""))</f>
        <v>64</v>
      </c>
      <c r="S119" s="912" t="str">
        <f t="shared" ref="S119:T119" si="548">IF($R119="","",INDIRECT(ADDRESS($R119,S$1,1,,"Score")))</f>
        <v>62</v>
      </c>
      <c r="T119" s="911">
        <f t="shared" si="548"/>
        <v>15</v>
      </c>
      <c r="U119" s="910"/>
      <c r="V119" s="910"/>
      <c r="W119" s="913"/>
      <c r="X119" s="915"/>
      <c r="Y119" s="914"/>
      <c r="Z119" s="913" t="str">
        <f t="shared" ref="Z119:AB119" si="549">IF($R119="","",IF(ISBLANK(INDIRECT(ADDRESS($R119,Z$1,1,,"Score"))),"",1))</f>
        <v/>
      </c>
      <c r="AA119" s="913" t="str">
        <f t="shared" si="549"/>
        <v/>
      </c>
      <c r="AB119" s="913" t="str">
        <f t="shared" si="549"/>
        <v/>
      </c>
      <c r="AC119" s="911">
        <f t="shared" si="399"/>
        <v>4</v>
      </c>
      <c r="AD119" s="910"/>
      <c r="AE119" s="910"/>
    </row>
    <row r="120" ht="13.5" customHeight="1">
      <c r="A120" s="657">
        <f>A118+1</f>
        <v>17</v>
      </c>
      <c r="B120" s="410">
        <f>IF(ISNA(MATCH($A120,Score!A$46:A$83,0)),"",MATCH($A120,Score!A$46:A$83,0)+ROW(Score!A$45))</f>
        <v>65</v>
      </c>
      <c r="C120" s="876" t="str">
        <f t="shared" ref="C120:D120" si="550">IF($B120="","",INDIRECT(ADDRESS($B120,C$1,1,,"Score")))</f>
        <v>651</v>
      </c>
      <c r="D120" s="410">
        <f t="shared" si="550"/>
        <v>6</v>
      </c>
      <c r="E120" s="657">
        <f>IF(B120="","",SUM(D120,D121))</f>
        <v>6</v>
      </c>
      <c r="F120" s="657">
        <f>IF(B120="","",E120-U120)</f>
        <v>6</v>
      </c>
      <c r="G120" s="908" t="str">
        <f t="shared" ref="G120:H120" si="551">IF($B120="","",IF(ISBLANK(INDIRECT(ADDRESS($B120,G$1,1,,"Score"))),"",1))</f>
        <v/>
      </c>
      <c r="H120" s="908">
        <f t="shared" si="551"/>
        <v>1</v>
      </c>
      <c r="I120" s="909">
        <f>IF(H120=1,F120,"")</f>
        <v>6</v>
      </c>
      <c r="J120" s="908">
        <f t="shared" ref="J120:L120" si="552">IF($B120="","",IF(ISBLANK(INDIRECT(ADDRESS($B120,J$1,1,,"Score"))),"",1))</f>
        <v>1</v>
      </c>
      <c r="K120" s="908" t="str">
        <f t="shared" si="552"/>
        <v/>
      </c>
      <c r="L120" s="908" t="str">
        <f t="shared" si="552"/>
        <v/>
      </c>
      <c r="M120" s="410">
        <f t="shared" si="396"/>
        <v>2</v>
      </c>
      <c r="N120" s="657" t="str">
        <f>IF(ISNA(MATCH($A120,'Game Clock'!A$62:A$99,0)),"",INDIRECT(ADDRESS(MATCH($A120,'Game Clock'!A$62:A$99,0)+ROW('Game Clock'!A$61),N$1,1,,"Game Clock")))</f>
        <v/>
      </c>
      <c r="O120" s="657" t="str">
        <f>IF(OR(N120="",N120=0),"",60*E120/N120)</f>
        <v/>
      </c>
      <c r="P120" s="410"/>
      <c r="Q120" s="657">
        <f>Q118+1</f>
        <v>17</v>
      </c>
      <c r="R120" s="410">
        <f>IF(ISNA(MATCH($Q120,Score!T$46:T$83,0)),"",MATCH($Q120,Score!T$46:T$83,0)+ROW(Score!T$45))</f>
        <v>65</v>
      </c>
      <c r="S120" s="876" t="str">
        <f t="shared" ref="S120:T120" si="553">IF($R120="","",INDIRECT(ADDRESS($R120,S$1,1,,"Score")))</f>
        <v>62</v>
      </c>
      <c r="T120" s="410">
        <f t="shared" si="553"/>
        <v>0</v>
      </c>
      <c r="U120" s="657">
        <f>IF(R120="","",SUM(T120,T121))</f>
        <v>0</v>
      </c>
      <c r="V120" s="657">
        <f>IF(R120="","",U120-E120)</f>
        <v>-6</v>
      </c>
      <c r="W120" s="908" t="str">
        <f t="shared" ref="W120:X120" si="554">IF($R120="","",IF(ISBLANK(INDIRECT(ADDRESS($R120,W$1,1,,"Score"))),"",1))</f>
        <v/>
      </c>
      <c r="X120" s="908" t="str">
        <f t="shared" si="554"/>
        <v/>
      </c>
      <c r="Y120" s="909" t="str">
        <f>IF(X120=1,V120,"")</f>
        <v/>
      </c>
      <c r="Z120" s="908" t="str">
        <f t="shared" ref="Z120:AB120" si="555">IF($R120="","",IF(ISBLANK(INDIRECT(ADDRESS($R120,Z$1,1,,"Score"))),"",1))</f>
        <v/>
      </c>
      <c r="AA120" s="908" t="str">
        <f t="shared" si="555"/>
        <v/>
      </c>
      <c r="AB120" s="908" t="str">
        <f t="shared" si="555"/>
        <v/>
      </c>
      <c r="AC120" s="410">
        <f t="shared" si="399"/>
        <v>1</v>
      </c>
      <c r="AD120" s="657" t="str">
        <f>N120</f>
        <v/>
      </c>
      <c r="AE120" s="657" t="str">
        <f>IF(OR(AD120="",AD120=0),"",60*U120/AD120)</f>
        <v/>
      </c>
    </row>
    <row r="121" ht="13.5" customHeight="1">
      <c r="A121" s="657"/>
      <c r="B121" s="410" t="str">
        <f>IF($B120="","",IF(INDIRECT(ADDRESS($B120+1,C$1-1,1,,"Score"))="SP",$B120+1,""))</f>
        <v/>
      </c>
      <c r="C121" s="876" t="str">
        <f t="shared" ref="C121:D121" si="556">IF($B121="","",INDIRECT(ADDRESS($B121,C$1,1,,"Score")))</f>
        <v/>
      </c>
      <c r="D121" s="410" t="str">
        <f t="shared" si="556"/>
        <v/>
      </c>
      <c r="E121" s="657"/>
      <c r="F121" s="657"/>
      <c r="G121" s="908"/>
      <c r="H121" s="908"/>
      <c r="I121" s="909"/>
      <c r="J121" s="908" t="str">
        <f t="shared" ref="J121:L121" si="557">IF($B121="","",IF(ISBLANK(INDIRECT(ADDRESS($B121,J$1,1,,"Score"))),"",1))</f>
        <v/>
      </c>
      <c r="K121" s="908" t="str">
        <f t="shared" si="557"/>
        <v/>
      </c>
      <c r="L121" s="908" t="str">
        <f t="shared" si="557"/>
        <v/>
      </c>
      <c r="M121" s="410" t="str">
        <f t="shared" si="396"/>
        <v/>
      </c>
      <c r="N121" s="657"/>
      <c r="O121" s="657"/>
      <c r="P121" s="410"/>
      <c r="Q121" s="657"/>
      <c r="R121" s="410" t="str">
        <f>IF($R120="","",IF(INDIRECT(ADDRESS($R120+1,S$1-1,1,,"Score"))="SP",$R120+1,""))</f>
        <v/>
      </c>
      <c r="S121" s="876" t="str">
        <f t="shared" ref="S121:T121" si="558">IF($R121="","",INDIRECT(ADDRESS($R121,S$1,1,,"Score")))</f>
        <v/>
      </c>
      <c r="T121" s="410" t="str">
        <f t="shared" si="558"/>
        <v/>
      </c>
      <c r="U121" s="657"/>
      <c r="V121" s="657"/>
      <c r="W121" s="908"/>
      <c r="X121" s="908"/>
      <c r="Y121" s="909"/>
      <c r="Z121" s="908" t="str">
        <f t="shared" ref="Z121:AB121" si="559">IF($R121="","",IF(ISBLANK(INDIRECT(ADDRESS($R121,Z$1,1,,"Score"))),"",1))</f>
        <v/>
      </c>
      <c r="AA121" s="908" t="str">
        <f t="shared" si="559"/>
        <v/>
      </c>
      <c r="AB121" s="908" t="str">
        <f t="shared" si="559"/>
        <v/>
      </c>
      <c r="AC121" s="410" t="str">
        <f t="shared" si="399"/>
        <v/>
      </c>
      <c r="AD121" s="657"/>
      <c r="AE121" s="657"/>
    </row>
    <row r="122" ht="13.5" customHeight="1">
      <c r="A122" s="910">
        <f>A120+1</f>
        <v>18</v>
      </c>
      <c r="B122" s="911">
        <f>IF(ISNA(MATCH($A122,Score!A$46:A$83,0)),"",MATCH($A122,Score!A$46:A$83,0)+ROW(Score!A$45))</f>
        <v>66</v>
      </c>
      <c r="C122" s="912" t="str">
        <f t="shared" ref="C122:D122" si="560">IF($B122="","",INDIRECT(ADDRESS($B122,C$1,1,,"Score")))</f>
        <v>1618</v>
      </c>
      <c r="D122" s="911">
        <f t="shared" si="560"/>
        <v>4</v>
      </c>
      <c r="E122" s="910">
        <f>IF(B122="","",SUM(D122,D123))</f>
        <v>4</v>
      </c>
      <c r="F122" s="910">
        <f>IF(B122="","",E122-U122)</f>
        <v>4</v>
      </c>
      <c r="G122" s="913" t="str">
        <f t="shared" ref="G122:H122" si="561">IF($B122="","",IF(ISBLANK(INDIRECT(ADDRESS($B122,G$1,1,,"Score"))),"",1))</f>
        <v/>
      </c>
      <c r="H122" s="913">
        <f t="shared" si="561"/>
        <v>1</v>
      </c>
      <c r="I122" s="914">
        <f>IF(H122=1,F122,"")</f>
        <v>4</v>
      </c>
      <c r="J122" s="913">
        <f t="shared" ref="J122:L122" si="562">IF($B122="","",IF(ISBLANK(INDIRECT(ADDRESS($B122,J$1,1,,"Score"))),"",1))</f>
        <v>1</v>
      </c>
      <c r="K122" s="913" t="str">
        <f t="shared" si="562"/>
        <v/>
      </c>
      <c r="L122" s="913" t="str">
        <f t="shared" si="562"/>
        <v/>
      </c>
      <c r="M122" s="911">
        <f t="shared" si="396"/>
        <v>1</v>
      </c>
      <c r="N122" s="657" t="str">
        <f>IF(ISNA(MATCH($A122,'Game Clock'!A$62:A$99,0)),"",INDIRECT(ADDRESS(MATCH($A122,'Game Clock'!A$62:A$99,0)+ROW('Game Clock'!A$61),N$1,1,,"Game Clock")))</f>
        <v/>
      </c>
      <c r="O122" s="910" t="str">
        <f>IF(OR(N122="",N122=0),"",60*E122/N122)</f>
        <v/>
      </c>
      <c r="P122" s="410"/>
      <c r="Q122" s="910">
        <f>Q120+1</f>
        <v>18</v>
      </c>
      <c r="R122" s="911">
        <f>IF(ISNA(MATCH($Q122,Score!T$46:T$83,0)),"",MATCH($Q122,Score!T$46:T$83,0)+ROW(Score!T$45))</f>
        <v>66</v>
      </c>
      <c r="S122" s="912" t="str">
        <f t="shared" ref="S122:T122" si="563">IF($R122="","",INDIRECT(ADDRESS($R122,S$1,1,,"Score")))</f>
        <v>731</v>
      </c>
      <c r="T122" s="911">
        <f t="shared" si="563"/>
        <v>0</v>
      </c>
      <c r="U122" s="910">
        <f>IF(R122="","",SUM(T122,T123))</f>
        <v>0</v>
      </c>
      <c r="V122" s="910">
        <f>IF(R122="","",U122-E122)</f>
        <v>-4</v>
      </c>
      <c r="W122" s="913" t="str">
        <f t="shared" ref="W122:X122" si="564">IF($R122="","",IF(ISBLANK(INDIRECT(ADDRESS($R122,W$1,1,,"Score"))),"",1))</f>
        <v/>
      </c>
      <c r="X122" s="913" t="str">
        <f t="shared" si="564"/>
        <v/>
      </c>
      <c r="Y122" s="914" t="str">
        <f>IF(X122=1,V122,"")</f>
        <v/>
      </c>
      <c r="Z122" s="913" t="str">
        <f t="shared" ref="Z122:AB122" si="565">IF($R122="","",IF(ISBLANK(INDIRECT(ADDRESS($R122,Z$1,1,,"Score"))),"",1))</f>
        <v/>
      </c>
      <c r="AA122" s="913" t="str">
        <f t="shared" si="565"/>
        <v/>
      </c>
      <c r="AB122" s="913" t="str">
        <f t="shared" si="565"/>
        <v/>
      </c>
      <c r="AC122" s="911">
        <f t="shared" si="399"/>
        <v>1</v>
      </c>
      <c r="AD122" s="910" t="str">
        <f>N122</f>
        <v/>
      </c>
      <c r="AE122" s="910" t="str">
        <f>IF(OR(AD122="",AD122=0),"",60*U122/AD122)</f>
        <v/>
      </c>
    </row>
    <row r="123" ht="13.5" customHeight="1">
      <c r="A123" s="910"/>
      <c r="B123" s="911" t="str">
        <f>IF($B122="","",IF(INDIRECT(ADDRESS($B122+1,C$1-1,1,,"Score"))="SP",$B122+1,""))</f>
        <v/>
      </c>
      <c r="C123" s="912" t="str">
        <f t="shared" ref="C123:D123" si="566">IF($B123="","",INDIRECT(ADDRESS($B123,C$1,1,,"Score")))</f>
        <v/>
      </c>
      <c r="D123" s="911" t="str">
        <f t="shared" si="566"/>
        <v/>
      </c>
      <c r="E123" s="910"/>
      <c r="F123" s="910"/>
      <c r="G123" s="913"/>
      <c r="H123" s="915"/>
      <c r="I123" s="914"/>
      <c r="J123" s="913" t="str">
        <f t="shared" ref="J123:L123" si="567">IF($B123="","",IF(ISBLANK(INDIRECT(ADDRESS($B123,J$1,1,,"Score"))),"",1))</f>
        <v/>
      </c>
      <c r="K123" s="913" t="str">
        <f t="shared" si="567"/>
        <v/>
      </c>
      <c r="L123" s="913" t="str">
        <f t="shared" si="567"/>
        <v/>
      </c>
      <c r="M123" s="911" t="str">
        <f t="shared" si="396"/>
        <v/>
      </c>
      <c r="N123" s="910"/>
      <c r="O123" s="910"/>
      <c r="P123" s="410"/>
      <c r="Q123" s="910"/>
      <c r="R123" s="911" t="str">
        <f>IF($R122="","",IF(INDIRECT(ADDRESS($R122+1,S$1-1,1,,"Score"))="SP",$R122+1,""))</f>
        <v/>
      </c>
      <c r="S123" s="912" t="str">
        <f t="shared" ref="S123:T123" si="568">IF($R123="","",INDIRECT(ADDRESS($R123,S$1,1,,"Score")))</f>
        <v/>
      </c>
      <c r="T123" s="911" t="str">
        <f t="shared" si="568"/>
        <v/>
      </c>
      <c r="U123" s="910"/>
      <c r="V123" s="910"/>
      <c r="W123" s="913"/>
      <c r="X123" s="915"/>
      <c r="Y123" s="914"/>
      <c r="Z123" s="913" t="str">
        <f t="shared" ref="Z123:AB123" si="569">IF($R123="","",IF(ISBLANK(INDIRECT(ADDRESS($R123,Z$1,1,,"Score"))),"",1))</f>
        <v/>
      </c>
      <c r="AA123" s="913" t="str">
        <f t="shared" si="569"/>
        <v/>
      </c>
      <c r="AB123" s="913" t="str">
        <f t="shared" si="569"/>
        <v/>
      </c>
      <c r="AC123" s="911" t="str">
        <f t="shared" si="399"/>
        <v/>
      </c>
      <c r="AD123" s="910"/>
      <c r="AE123" s="910"/>
    </row>
    <row r="124" ht="13.5" customHeight="1">
      <c r="A124" s="657">
        <f>A122+1</f>
        <v>19</v>
      </c>
      <c r="B124" s="410">
        <f>IF(ISNA(MATCH($A124,Score!A$46:A$83,0)),"",MATCH($A124,Score!A$46:A$83,0)+ROW(Score!A$45))</f>
        <v>67</v>
      </c>
      <c r="C124" s="876" t="str">
        <f t="shared" ref="C124:D124" si="570">IF($B124="","",INDIRECT(ADDRESS($B124,C$1,1,,"Score")))</f>
        <v>187</v>
      </c>
      <c r="D124" s="410">
        <f t="shared" si="570"/>
        <v>3</v>
      </c>
      <c r="E124" s="657">
        <f>IF(B124="","",SUM(D124,D125))</f>
        <v>3</v>
      </c>
      <c r="F124" s="657">
        <f>IF(B124="","",E124-U124)</f>
        <v>1</v>
      </c>
      <c r="G124" s="908" t="str">
        <f t="shared" ref="G124:H124" si="571">IF($B124="","",IF(ISBLANK(INDIRECT(ADDRESS($B124,G$1,1,,"Score"))),"",1))</f>
        <v/>
      </c>
      <c r="H124" s="908" t="str">
        <f t="shared" si="571"/>
        <v/>
      </c>
      <c r="I124" s="909" t="str">
        <f>IF(H124=1,F124,"")</f>
        <v/>
      </c>
      <c r="J124" s="908" t="str">
        <f t="shared" ref="J124:L124" si="572">IF($B124="","",IF(ISBLANK(INDIRECT(ADDRESS($B124,J$1,1,,"Score"))),"",1))</f>
        <v/>
      </c>
      <c r="K124" s="908" t="str">
        <f t="shared" si="572"/>
        <v/>
      </c>
      <c r="L124" s="908" t="str">
        <f t="shared" si="572"/>
        <v/>
      </c>
      <c r="M124" s="410">
        <f t="shared" si="396"/>
        <v>1</v>
      </c>
      <c r="N124" s="657" t="str">
        <f>IF(ISNA(MATCH($A124,'Game Clock'!A$62:A$99,0)),"",INDIRECT(ADDRESS(MATCH($A124,'Game Clock'!A$62:A$99,0)+ROW('Game Clock'!A$61),N$1,1,,"Game Clock")))</f>
        <v/>
      </c>
      <c r="O124" s="657" t="str">
        <f>IF(OR(N124="",N124=0),"",60*E124/N124)</f>
        <v/>
      </c>
      <c r="P124" s="410"/>
      <c r="Q124" s="657">
        <f>Q122+1</f>
        <v>19</v>
      </c>
      <c r="R124" s="410">
        <f>IF(ISNA(MATCH($Q124,Score!T$46:T$83,0)),"",MATCH($Q124,Score!T$46:T$83,0)+ROW(Score!T$45))</f>
        <v>67</v>
      </c>
      <c r="S124" s="876" t="str">
        <f t="shared" ref="S124:T124" si="573">IF($R124="","",INDIRECT(ADDRESS($R124,S$1,1,,"Score")))</f>
        <v>14</v>
      </c>
      <c r="T124" s="410">
        <f t="shared" si="573"/>
        <v>2</v>
      </c>
      <c r="U124" s="657">
        <f>IF(R124="","",SUM(T124,T125))</f>
        <v>2</v>
      </c>
      <c r="V124" s="657">
        <f>IF(R124="","",U124-E124)</f>
        <v>-1</v>
      </c>
      <c r="W124" s="908" t="str">
        <f t="shared" ref="W124:X124" si="574">IF($R124="","",IF(ISBLANK(INDIRECT(ADDRESS($R124,W$1,1,,"Score"))),"",1))</f>
        <v/>
      </c>
      <c r="X124" s="908">
        <f t="shared" si="574"/>
        <v>1</v>
      </c>
      <c r="Y124" s="909">
        <f>IF(X124=1,V124,"")</f>
        <v>-1</v>
      </c>
      <c r="Z124" s="908">
        <f t="shared" ref="Z124:AB124" si="575">IF($R124="","",IF(ISBLANK(INDIRECT(ADDRESS($R124,Z$1,1,,"Score"))),"",1))</f>
        <v>1</v>
      </c>
      <c r="AA124" s="908" t="str">
        <f t="shared" si="575"/>
        <v/>
      </c>
      <c r="AB124" s="908" t="str">
        <f t="shared" si="575"/>
        <v/>
      </c>
      <c r="AC124" s="410">
        <f t="shared" si="399"/>
        <v>1</v>
      </c>
      <c r="AD124" s="657" t="str">
        <f>N124</f>
        <v/>
      </c>
      <c r="AE124" s="657" t="str">
        <f>IF(OR(AD124="",AD124=0),"",60*U124/AD124)</f>
        <v/>
      </c>
    </row>
    <row r="125" ht="13.5" customHeight="1">
      <c r="A125" s="657"/>
      <c r="B125" s="410" t="str">
        <f>IF($B124="","",IF(INDIRECT(ADDRESS($B124+1,C$1-1,1,,"Score"))="SP",$B124+1,""))</f>
        <v/>
      </c>
      <c r="C125" s="876" t="str">
        <f t="shared" ref="C125:D125" si="576">IF($B125="","",INDIRECT(ADDRESS($B125,C$1,1,,"Score")))</f>
        <v/>
      </c>
      <c r="D125" s="410" t="str">
        <f t="shared" si="576"/>
        <v/>
      </c>
      <c r="E125" s="657"/>
      <c r="F125" s="657"/>
      <c r="G125" s="908"/>
      <c r="H125" s="908"/>
      <c r="I125" s="909"/>
      <c r="J125" s="908" t="str">
        <f t="shared" ref="J125:L125" si="577">IF($B125="","",IF(ISBLANK(INDIRECT(ADDRESS($B125,J$1,1,,"Score"))),"",1))</f>
        <v/>
      </c>
      <c r="K125" s="908" t="str">
        <f t="shared" si="577"/>
        <v/>
      </c>
      <c r="L125" s="908" t="str">
        <f t="shared" si="577"/>
        <v/>
      </c>
      <c r="M125" s="410" t="str">
        <f t="shared" si="396"/>
        <v/>
      </c>
      <c r="N125" s="657"/>
      <c r="O125" s="657"/>
      <c r="P125" s="410"/>
      <c r="Q125" s="657"/>
      <c r="R125" s="410" t="str">
        <f>IF($R124="","",IF(INDIRECT(ADDRESS($R124+1,S$1-1,1,,"Score"))="SP",$R124+1,""))</f>
        <v/>
      </c>
      <c r="S125" s="876" t="str">
        <f t="shared" ref="S125:T125" si="578">IF($R125="","",INDIRECT(ADDRESS($R125,S$1,1,,"Score")))</f>
        <v/>
      </c>
      <c r="T125" s="410" t="str">
        <f t="shared" si="578"/>
        <v/>
      </c>
      <c r="U125" s="657"/>
      <c r="V125" s="657"/>
      <c r="W125" s="908"/>
      <c r="X125" s="908"/>
      <c r="Y125" s="909"/>
      <c r="Z125" s="908" t="str">
        <f t="shared" ref="Z125:AB125" si="579">IF($R125="","",IF(ISBLANK(INDIRECT(ADDRESS($R125,Z$1,1,,"Score"))),"",1))</f>
        <v/>
      </c>
      <c r="AA125" s="908" t="str">
        <f t="shared" si="579"/>
        <v/>
      </c>
      <c r="AB125" s="908" t="str">
        <f t="shared" si="579"/>
        <v/>
      </c>
      <c r="AC125" s="410" t="str">
        <f t="shared" si="399"/>
        <v/>
      </c>
      <c r="AD125" s="657"/>
      <c r="AE125" s="657"/>
    </row>
    <row r="126" ht="13.5" customHeight="1">
      <c r="A126" s="910">
        <f>A124+1</f>
        <v>20</v>
      </c>
      <c r="B126" s="911">
        <f>IF(ISNA(MATCH($A126,Score!A$46:A$83,0)),"",MATCH($A126,Score!A$46:A$83,0)+ROW(Score!A$45))</f>
        <v>68</v>
      </c>
      <c r="C126" s="912" t="str">
        <f t="shared" ref="C126:D126" si="580">IF($B126="","",INDIRECT(ADDRESS($B126,C$1,1,,"Score")))</f>
        <v>14</v>
      </c>
      <c r="D126" s="911">
        <f t="shared" si="580"/>
        <v>3</v>
      </c>
      <c r="E126" s="910">
        <f>IF(B126="","",SUM(D126,D127))</f>
        <v>3</v>
      </c>
      <c r="F126" s="910">
        <f>IF(B126="","",E126-U126)</f>
        <v>3</v>
      </c>
      <c r="G126" s="913" t="str">
        <f t="shared" ref="G126:H126" si="581">IF($B126="","",IF(ISBLANK(INDIRECT(ADDRESS($B126,G$1,1,,"Score"))),"",1))</f>
        <v/>
      </c>
      <c r="H126" s="913">
        <f t="shared" si="581"/>
        <v>1</v>
      </c>
      <c r="I126" s="914">
        <f>IF(H126=1,F126,"")</f>
        <v>3</v>
      </c>
      <c r="J126" s="913">
        <f t="shared" ref="J126:L126" si="582">IF($B126="","",IF(ISBLANK(INDIRECT(ADDRESS($B126,J$1,1,,"Score"))),"",1))</f>
        <v>1</v>
      </c>
      <c r="K126" s="913" t="str">
        <f t="shared" si="582"/>
        <v/>
      </c>
      <c r="L126" s="913" t="str">
        <f t="shared" si="582"/>
        <v/>
      </c>
      <c r="M126" s="911">
        <f t="shared" si="396"/>
        <v>1</v>
      </c>
      <c r="N126" s="657" t="str">
        <f>IF(ISNA(MATCH($A126,'Game Clock'!A$62:A$99,0)),"",INDIRECT(ADDRESS(MATCH($A126,'Game Clock'!A$62:A$99,0)+ROW('Game Clock'!A$61),N$1,1,,"Game Clock")))</f>
        <v/>
      </c>
      <c r="O126" s="910" t="str">
        <f>IF(OR(N126="",N126=0),"",60*E126/N126)</f>
        <v/>
      </c>
      <c r="P126" s="410"/>
      <c r="Q126" s="910">
        <f>Q124+1</f>
        <v>20</v>
      </c>
      <c r="R126" s="911">
        <f>IF(ISNA(MATCH($Q126,Score!T$46:T$83,0)),"",MATCH($Q126,Score!T$46:T$83,0)+ROW(Score!T$45))</f>
        <v>68</v>
      </c>
      <c r="S126" s="912" t="str">
        <f t="shared" ref="S126:T126" si="583">IF($R126="","",INDIRECT(ADDRESS($R126,S$1,1,,"Score")))</f>
        <v>31</v>
      </c>
      <c r="T126" s="911">
        <f t="shared" si="583"/>
        <v>0</v>
      </c>
      <c r="U126" s="910">
        <f>IF(R126="","",SUM(T126,T127))</f>
        <v>0</v>
      </c>
      <c r="V126" s="910">
        <f>IF(R126="","",U126-E126)</f>
        <v>-3</v>
      </c>
      <c r="W126" s="913" t="str">
        <f t="shared" ref="W126:X126" si="584">IF($R126="","",IF(ISBLANK(INDIRECT(ADDRESS($R126,W$1,1,,"Score"))),"",1))</f>
        <v/>
      </c>
      <c r="X126" s="913" t="str">
        <f t="shared" si="584"/>
        <v/>
      </c>
      <c r="Y126" s="914" t="str">
        <f>IF(X126=1,V126,"")</f>
        <v/>
      </c>
      <c r="Z126" s="913" t="str">
        <f t="shared" ref="Z126:AB126" si="585">IF($R126="","",IF(ISBLANK(INDIRECT(ADDRESS($R126,Z$1,1,,"Score"))),"",1))</f>
        <v/>
      </c>
      <c r="AA126" s="913" t="str">
        <f t="shared" si="585"/>
        <v/>
      </c>
      <c r="AB126" s="913" t="str">
        <f t="shared" si="585"/>
        <v/>
      </c>
      <c r="AC126" s="911">
        <f t="shared" si="399"/>
        <v>1</v>
      </c>
      <c r="AD126" s="910" t="str">
        <f>N126</f>
        <v/>
      </c>
      <c r="AE126" s="910" t="str">
        <f>IF(OR(AD126="",AD126=0),"",60*U126/AD126)</f>
        <v/>
      </c>
    </row>
    <row r="127" ht="13.5" customHeight="1">
      <c r="A127" s="910"/>
      <c r="B127" s="911" t="str">
        <f>IF($B126="","",IF(INDIRECT(ADDRESS($B126+1,C$1-1,1,,"Score"))="SP",$B126+1,""))</f>
        <v/>
      </c>
      <c r="C127" s="912" t="str">
        <f t="shared" ref="C127:D127" si="586">IF($B127="","",INDIRECT(ADDRESS($B127,C$1,1,,"Score")))</f>
        <v/>
      </c>
      <c r="D127" s="911" t="str">
        <f t="shared" si="586"/>
        <v/>
      </c>
      <c r="E127" s="910"/>
      <c r="F127" s="910"/>
      <c r="G127" s="913"/>
      <c r="H127" s="915"/>
      <c r="I127" s="914"/>
      <c r="J127" s="913" t="str">
        <f t="shared" ref="J127:L127" si="587">IF($B127="","",IF(ISBLANK(INDIRECT(ADDRESS($B127,J$1,1,,"Score"))),"",1))</f>
        <v/>
      </c>
      <c r="K127" s="913" t="str">
        <f t="shared" si="587"/>
        <v/>
      </c>
      <c r="L127" s="913" t="str">
        <f t="shared" si="587"/>
        <v/>
      </c>
      <c r="M127" s="911" t="str">
        <f t="shared" si="396"/>
        <v/>
      </c>
      <c r="N127" s="910"/>
      <c r="O127" s="910"/>
      <c r="P127" s="410"/>
      <c r="Q127" s="910"/>
      <c r="R127" s="911" t="str">
        <f>IF($R126="","",IF(INDIRECT(ADDRESS($R126+1,S$1-1,1,,"Score"))="SP",$R126+1,""))</f>
        <v/>
      </c>
      <c r="S127" s="912" t="str">
        <f t="shared" ref="S127:T127" si="588">IF($R127="","",INDIRECT(ADDRESS($R127,S$1,1,,"Score")))</f>
        <v/>
      </c>
      <c r="T127" s="911" t="str">
        <f t="shared" si="588"/>
        <v/>
      </c>
      <c r="U127" s="910"/>
      <c r="V127" s="910"/>
      <c r="W127" s="913"/>
      <c r="X127" s="915"/>
      <c r="Y127" s="914"/>
      <c r="Z127" s="913" t="str">
        <f t="shared" ref="Z127:AB127" si="589">IF($R127="","",IF(ISBLANK(INDIRECT(ADDRESS($R127,Z$1,1,,"Score"))),"",1))</f>
        <v/>
      </c>
      <c r="AA127" s="913" t="str">
        <f t="shared" si="589"/>
        <v/>
      </c>
      <c r="AB127" s="913" t="str">
        <f t="shared" si="589"/>
        <v/>
      </c>
      <c r="AC127" s="911" t="str">
        <f t="shared" si="399"/>
        <v/>
      </c>
      <c r="AD127" s="910"/>
      <c r="AE127" s="910"/>
    </row>
    <row r="128" ht="13.5" customHeight="1">
      <c r="A128" s="657">
        <f>A126+1</f>
        <v>21</v>
      </c>
      <c r="B128" s="410">
        <f>IF(ISNA(MATCH($A128,Score!A$46:A$83,0)),"",MATCH($A128,Score!A$46:A$83,0)+ROW(Score!A$45))</f>
        <v>69</v>
      </c>
      <c r="C128" s="876" t="str">
        <f t="shared" ref="C128:D128" si="590">IF($B128="","",INDIRECT(ADDRESS($B128,C$1,1,,"Score")))</f>
        <v>651</v>
      </c>
      <c r="D128" s="410">
        <f t="shared" si="590"/>
        <v>4</v>
      </c>
      <c r="E128" s="657">
        <f>IF(B128="","",SUM(D128,D129))</f>
        <v>4</v>
      </c>
      <c r="F128" s="657">
        <f>IF(B128="","",E128-U128)</f>
        <v>4</v>
      </c>
      <c r="G128" s="908" t="str">
        <f t="shared" ref="G128:H128" si="591">IF($B128="","",IF(ISBLANK(INDIRECT(ADDRESS($B128,G$1,1,,"Score"))),"",1))</f>
        <v/>
      </c>
      <c r="H128" s="908">
        <f t="shared" si="591"/>
        <v>1</v>
      </c>
      <c r="I128" s="909">
        <f>IF(H128=1,F128,"")</f>
        <v>4</v>
      </c>
      <c r="J128" s="908" t="str">
        <f t="shared" ref="J128:L128" si="592">IF($B128="","",IF(ISBLANK(INDIRECT(ADDRESS($B128,J$1,1,,"Score"))),"",1))</f>
        <v/>
      </c>
      <c r="K128" s="908" t="str">
        <f t="shared" si="592"/>
        <v/>
      </c>
      <c r="L128" s="908" t="str">
        <f t="shared" si="592"/>
        <v/>
      </c>
      <c r="M128" s="410">
        <f t="shared" si="396"/>
        <v>1</v>
      </c>
      <c r="N128" s="657" t="str">
        <f>IF(ISNA(MATCH($A128,'Game Clock'!A$62:A$99,0)),"",INDIRECT(ADDRESS(MATCH($A128,'Game Clock'!A$62:A$99,0)+ROW('Game Clock'!A$61),N$1,1,,"Game Clock")))</f>
        <v/>
      </c>
      <c r="O128" s="657" t="str">
        <f>IF(OR(N128="",N128=0),"",60*E128/N128)</f>
        <v/>
      </c>
      <c r="P128" s="410"/>
      <c r="Q128" s="657">
        <f>Q126+1</f>
        <v>21</v>
      </c>
      <c r="R128" s="410">
        <f>IF(ISNA(MATCH($Q128,Score!T$46:T$83,0)),"",MATCH($Q128,Score!T$46:T$83,0)+ROW(Score!T$45))</f>
        <v>69</v>
      </c>
      <c r="S128" s="876" t="str">
        <f t="shared" ref="S128:T128" si="593">IF($R128="","",INDIRECT(ADDRESS($R128,S$1,1,,"Score")))</f>
        <v>802</v>
      </c>
      <c r="T128" s="410">
        <f t="shared" si="593"/>
        <v>0</v>
      </c>
      <c r="U128" s="657">
        <f>IF(R128="","",SUM(T128,T129))</f>
        <v>0</v>
      </c>
      <c r="V128" s="657">
        <f>IF(R128="","",U128-E128)</f>
        <v>-4</v>
      </c>
      <c r="W128" s="908" t="str">
        <f t="shared" ref="W128:X128" si="594">IF($R128="","",IF(ISBLANK(INDIRECT(ADDRESS($R128,W$1,1,,"Score"))),"",1))</f>
        <v/>
      </c>
      <c r="X128" s="908" t="str">
        <f t="shared" si="594"/>
        <v/>
      </c>
      <c r="Y128" s="909" t="str">
        <f>IF(X128=1,V128,"")</f>
        <v/>
      </c>
      <c r="Z128" s="908" t="str">
        <f t="shared" ref="Z128:AB128" si="595">IF($R128="","",IF(ISBLANK(INDIRECT(ADDRESS($R128,Z$1,1,,"Score"))),"",1))</f>
        <v/>
      </c>
      <c r="AA128" s="908" t="str">
        <f t="shared" si="595"/>
        <v/>
      </c>
      <c r="AB128" s="908">
        <f t="shared" si="595"/>
        <v>1</v>
      </c>
      <c r="AC128" s="410">
        <f t="shared" si="399"/>
        <v>0</v>
      </c>
      <c r="AD128" s="657" t="str">
        <f>N128</f>
        <v/>
      </c>
      <c r="AE128" s="657" t="str">
        <f>IF(OR(AD128="",AD128=0),"",60*U128/AD128)</f>
        <v/>
      </c>
    </row>
    <row r="129" ht="13.5" customHeight="1">
      <c r="A129" s="657"/>
      <c r="B129" s="410" t="str">
        <f>IF($B128="","",IF(INDIRECT(ADDRESS($B128+1,C$1-1,1,,"Score"))="SP",$B128+1,""))</f>
        <v/>
      </c>
      <c r="C129" s="876" t="str">
        <f t="shared" ref="C129:D129" si="596">IF($B129="","",INDIRECT(ADDRESS($B129,C$1,1,,"Score")))</f>
        <v/>
      </c>
      <c r="D129" s="410" t="str">
        <f t="shared" si="596"/>
        <v/>
      </c>
      <c r="E129" s="657"/>
      <c r="F129" s="657"/>
      <c r="G129" s="908"/>
      <c r="H129" s="908"/>
      <c r="I129" s="909"/>
      <c r="J129" s="908" t="str">
        <f t="shared" ref="J129:L129" si="597">IF($B129="","",IF(ISBLANK(INDIRECT(ADDRESS($B129,J$1,1,,"Score"))),"",1))</f>
        <v/>
      </c>
      <c r="K129" s="908" t="str">
        <f t="shared" si="597"/>
        <v/>
      </c>
      <c r="L129" s="908" t="str">
        <f t="shared" si="597"/>
        <v/>
      </c>
      <c r="M129" s="410" t="str">
        <f t="shared" si="396"/>
        <v/>
      </c>
      <c r="N129" s="657"/>
      <c r="O129" s="657"/>
      <c r="P129" s="410"/>
      <c r="Q129" s="657"/>
      <c r="R129" s="410" t="str">
        <f>IF($R128="","",IF(INDIRECT(ADDRESS($R128+1,S$1-1,1,,"Score"))="SP",$R128+1,""))</f>
        <v/>
      </c>
      <c r="S129" s="876" t="str">
        <f t="shared" ref="S129:T129" si="598">IF($R129="","",INDIRECT(ADDRESS($R129,S$1,1,,"Score")))</f>
        <v/>
      </c>
      <c r="T129" s="410" t="str">
        <f t="shared" si="598"/>
        <v/>
      </c>
      <c r="U129" s="657"/>
      <c r="V129" s="657"/>
      <c r="W129" s="908"/>
      <c r="X129" s="908"/>
      <c r="Y129" s="909"/>
      <c r="Z129" s="908" t="str">
        <f t="shared" ref="Z129:AB129" si="599">IF($R129="","",IF(ISBLANK(INDIRECT(ADDRESS($R129,Z$1,1,,"Score"))),"",1))</f>
        <v/>
      </c>
      <c r="AA129" s="908" t="str">
        <f t="shared" si="599"/>
        <v/>
      </c>
      <c r="AB129" s="908" t="str">
        <f t="shared" si="599"/>
        <v/>
      </c>
      <c r="AC129" s="410" t="str">
        <f t="shared" si="399"/>
        <v/>
      </c>
      <c r="AD129" s="657"/>
      <c r="AE129" s="657"/>
    </row>
    <row r="130" ht="13.5" customHeight="1">
      <c r="A130" s="910">
        <f>A128+1</f>
        <v>22</v>
      </c>
      <c r="B130" s="911">
        <f>IF(ISNA(MATCH($A130,Score!A$46:A$83,0)),"",MATCH($A130,Score!A$46:A$83,0)+ROW(Score!A$45))</f>
        <v>70</v>
      </c>
      <c r="C130" s="912" t="str">
        <f t="shared" ref="C130:D130" si="600">IF($B130="","",INDIRECT(ADDRESS($B130,C$1,1,,"Score")))</f>
        <v>1618</v>
      </c>
      <c r="D130" s="911">
        <f t="shared" si="600"/>
        <v>4</v>
      </c>
      <c r="E130" s="910">
        <f>IF(B130="","",SUM(D130,D131))</f>
        <v>4</v>
      </c>
      <c r="F130" s="910">
        <f>IF(B130="","",E130-U130)</f>
        <v>4</v>
      </c>
      <c r="G130" s="913" t="str">
        <f t="shared" ref="G130:H130" si="601">IF($B130="","",IF(ISBLANK(INDIRECT(ADDRESS($B130,G$1,1,,"Score"))),"",1))</f>
        <v/>
      </c>
      <c r="H130" s="913">
        <f t="shared" si="601"/>
        <v>1</v>
      </c>
      <c r="I130" s="914">
        <f>IF(H130=1,F130,"")</f>
        <v>4</v>
      </c>
      <c r="J130" s="913">
        <f t="shared" ref="J130:L130" si="602">IF($B130="","",IF(ISBLANK(INDIRECT(ADDRESS($B130,J$1,1,,"Score"))),"",1))</f>
        <v>1</v>
      </c>
      <c r="K130" s="913" t="str">
        <f t="shared" si="602"/>
        <v/>
      </c>
      <c r="L130" s="913" t="str">
        <f t="shared" si="602"/>
        <v/>
      </c>
      <c r="M130" s="911">
        <f t="shared" si="396"/>
        <v>1</v>
      </c>
      <c r="N130" s="657" t="str">
        <f>IF(ISNA(MATCH($A130,'Game Clock'!A$62:A$99,0)),"",INDIRECT(ADDRESS(MATCH($A130,'Game Clock'!A$62:A$99,0)+ROW('Game Clock'!A$61),N$1,1,,"Game Clock")))</f>
        <v/>
      </c>
      <c r="O130" s="910" t="str">
        <f>IF(OR(N130="",N130=0),"",60*E130/N130)</f>
        <v/>
      </c>
      <c r="P130" s="410"/>
      <c r="Q130" s="910">
        <f>Q128+1</f>
        <v>22</v>
      </c>
      <c r="R130" s="911">
        <f>IF(ISNA(MATCH($Q130,Score!T$46:T$83,0)),"",MATCH($Q130,Score!T$46:T$83,0)+ROW(Score!T$45))</f>
        <v>70</v>
      </c>
      <c r="S130" s="912" t="str">
        <f t="shared" ref="S130:T130" si="603">IF($R130="","",INDIRECT(ADDRESS($R130,S$1,1,,"Score")))</f>
        <v>731</v>
      </c>
      <c r="T130" s="911">
        <f t="shared" si="603"/>
        <v>0</v>
      </c>
      <c r="U130" s="910">
        <f>IF(R130="","",SUM(T130,T131))</f>
        <v>0</v>
      </c>
      <c r="V130" s="910">
        <f>IF(R130="","",U130-E130)</f>
        <v>-4</v>
      </c>
      <c r="W130" s="913" t="str">
        <f t="shared" ref="W130:X130" si="604">IF($R130="","",IF(ISBLANK(INDIRECT(ADDRESS($R130,W$1,1,,"Score"))),"",1))</f>
        <v/>
      </c>
      <c r="X130" s="913" t="str">
        <f t="shared" si="604"/>
        <v/>
      </c>
      <c r="Y130" s="914" t="str">
        <f>IF(X130=1,V130,"")</f>
        <v/>
      </c>
      <c r="Z130" s="913" t="str">
        <f t="shared" ref="Z130:AB130" si="605">IF($R130="","",IF(ISBLANK(INDIRECT(ADDRESS($R130,Z$1,1,,"Score"))),"",1))</f>
        <v/>
      </c>
      <c r="AA130" s="913" t="str">
        <f t="shared" si="605"/>
        <v/>
      </c>
      <c r="AB130" s="913" t="str">
        <f t="shared" si="605"/>
        <v/>
      </c>
      <c r="AC130" s="911">
        <f t="shared" si="399"/>
        <v>1</v>
      </c>
      <c r="AD130" s="910" t="str">
        <f>N130</f>
        <v/>
      </c>
      <c r="AE130" s="910" t="str">
        <f>IF(OR(AD130="",AD130=0),"",60*U130/AD130)</f>
        <v/>
      </c>
    </row>
    <row r="131" ht="13.5" customHeight="1">
      <c r="A131" s="910"/>
      <c r="B131" s="911" t="str">
        <f>IF($B130="","",IF(INDIRECT(ADDRESS($B130+1,C$1-1,1,,"Score"))="SP",$B130+1,""))</f>
        <v/>
      </c>
      <c r="C131" s="912" t="str">
        <f t="shared" ref="C131:D131" si="606">IF($B131="","",INDIRECT(ADDRESS($B131,C$1,1,,"Score")))</f>
        <v/>
      </c>
      <c r="D131" s="911" t="str">
        <f t="shared" si="606"/>
        <v/>
      </c>
      <c r="E131" s="910"/>
      <c r="F131" s="910"/>
      <c r="G131" s="913"/>
      <c r="H131" s="915"/>
      <c r="I131" s="914"/>
      <c r="J131" s="913" t="str">
        <f t="shared" ref="J131:L131" si="607">IF($B131="","",IF(ISBLANK(INDIRECT(ADDRESS($B131,J$1,1,,"Score"))),"",1))</f>
        <v/>
      </c>
      <c r="K131" s="913" t="str">
        <f t="shared" si="607"/>
        <v/>
      </c>
      <c r="L131" s="913" t="str">
        <f t="shared" si="607"/>
        <v/>
      </c>
      <c r="M131" s="911" t="str">
        <f t="shared" si="396"/>
        <v/>
      </c>
      <c r="N131" s="910"/>
      <c r="O131" s="910"/>
      <c r="P131" s="410"/>
      <c r="Q131" s="910"/>
      <c r="R131" s="911" t="str">
        <f>IF($R130="","",IF(INDIRECT(ADDRESS($R130+1,S$1-1,1,,"Score"))="SP",$R130+1,""))</f>
        <v/>
      </c>
      <c r="S131" s="912" t="str">
        <f t="shared" ref="S131:T131" si="608">IF($R131="","",INDIRECT(ADDRESS($R131,S$1,1,,"Score")))</f>
        <v/>
      </c>
      <c r="T131" s="911" t="str">
        <f t="shared" si="608"/>
        <v/>
      </c>
      <c r="U131" s="910"/>
      <c r="V131" s="910"/>
      <c r="W131" s="913"/>
      <c r="X131" s="915"/>
      <c r="Y131" s="914"/>
      <c r="Z131" s="913" t="str">
        <f t="shared" ref="Z131:AB131" si="609">IF($R131="","",IF(ISBLANK(INDIRECT(ADDRESS($R131,Z$1,1,,"Score"))),"",1))</f>
        <v/>
      </c>
      <c r="AA131" s="913" t="str">
        <f t="shared" si="609"/>
        <v/>
      </c>
      <c r="AB131" s="913" t="str">
        <f t="shared" si="609"/>
        <v/>
      </c>
      <c r="AC131" s="911" t="str">
        <f t="shared" si="399"/>
        <v/>
      </c>
      <c r="AD131" s="910"/>
      <c r="AE131" s="910"/>
    </row>
    <row r="132" ht="13.5" customHeight="1">
      <c r="A132" s="657">
        <f>A130+1</f>
        <v>23</v>
      </c>
      <c r="B132" s="410" t="str">
        <f>IF(ISNA(MATCH($A132,Score!A$46:A$83,0)),"",MATCH($A132,Score!A$46:A$83,0)+ROW(Score!A$45))</f>
        <v/>
      </c>
      <c r="C132" s="876" t="str">
        <f t="shared" ref="C132:D132" si="610">IF($B132="","",INDIRECT(ADDRESS($B132,C$1,1,,"Score")))</f>
        <v/>
      </c>
      <c r="D132" s="410" t="str">
        <f t="shared" si="610"/>
        <v/>
      </c>
      <c r="E132" s="657" t="str">
        <f>IF(B132="","",SUM(D132,D133))</f>
        <v/>
      </c>
      <c r="F132" s="657" t="str">
        <f>IF(B132="","",E132-U132)</f>
        <v/>
      </c>
      <c r="G132" s="908" t="str">
        <f t="shared" ref="G132:H132" si="611">IF($B132="","",IF(ISBLANK(INDIRECT(ADDRESS($B132,G$1,1,,"Score"))),"",1))</f>
        <v/>
      </c>
      <c r="H132" s="908" t="str">
        <f t="shared" si="611"/>
        <v/>
      </c>
      <c r="I132" s="909" t="str">
        <f>IF(H132=1,F132,"")</f>
        <v/>
      </c>
      <c r="J132" s="908" t="str">
        <f t="shared" ref="J132:L132" si="612">IF($B132="","",IF(ISBLANK(INDIRECT(ADDRESS($B132,J$1,1,,"Score"))),"",1))</f>
        <v/>
      </c>
      <c r="K132" s="908" t="str">
        <f t="shared" si="612"/>
        <v/>
      </c>
      <c r="L132" s="908" t="str">
        <f t="shared" si="612"/>
        <v/>
      </c>
      <c r="M132" s="410" t="str">
        <f t="shared" si="396"/>
        <v/>
      </c>
      <c r="N132" s="657" t="str">
        <f>IF(ISNA(MATCH($A132,'Game Clock'!A$62:A$99,0)),"",INDIRECT(ADDRESS(MATCH($A132,'Game Clock'!A$62:A$99,0)+ROW('Game Clock'!A$61),N$1,1,,"Game Clock")))</f>
        <v/>
      </c>
      <c r="O132" s="657" t="str">
        <f>IF(OR(N132="",N132=0),"",60*E132/N132)</f>
        <v/>
      </c>
      <c r="P132" s="410"/>
      <c r="Q132" s="657">
        <f>Q130+1</f>
        <v>23</v>
      </c>
      <c r="R132" s="410" t="str">
        <f>IF(ISNA(MATCH($Q132,Score!T$46:T$83,0)),"",MATCH($Q132,Score!T$46:T$83,0)+ROW(Score!T$45))</f>
        <v/>
      </c>
      <c r="S132" s="876" t="str">
        <f t="shared" ref="S132:T132" si="613">IF($R132="","",INDIRECT(ADDRESS($R132,S$1,1,,"Score")))</f>
        <v/>
      </c>
      <c r="T132" s="410" t="str">
        <f t="shared" si="613"/>
        <v/>
      </c>
      <c r="U132" s="657" t="str">
        <f>IF(R132="","",SUM(T132,T133))</f>
        <v/>
      </c>
      <c r="V132" s="657" t="str">
        <f>IF(R132="","",U132-E132)</f>
        <v/>
      </c>
      <c r="W132" s="908" t="str">
        <f t="shared" ref="W132:X132" si="614">IF($R132="","",IF(ISBLANK(INDIRECT(ADDRESS($R132,W$1,1,,"Score"))),"",1))</f>
        <v/>
      </c>
      <c r="X132" s="908" t="str">
        <f t="shared" si="614"/>
        <v/>
      </c>
      <c r="Y132" s="909" t="str">
        <f>IF(X132=1,V132,"")</f>
        <v/>
      </c>
      <c r="Z132" s="908" t="str">
        <f t="shared" ref="Z132:AB132" si="615">IF($R132="","",IF(ISBLANK(INDIRECT(ADDRESS($R132,Z$1,1,,"Score"))),"",1))</f>
        <v/>
      </c>
      <c r="AA132" s="908" t="str">
        <f t="shared" si="615"/>
        <v/>
      </c>
      <c r="AB132" s="908" t="str">
        <f t="shared" si="615"/>
        <v/>
      </c>
      <c r="AC132" s="410" t="str">
        <f t="shared" si="399"/>
        <v/>
      </c>
      <c r="AD132" s="657" t="str">
        <f>N132</f>
        <v/>
      </c>
      <c r="AE132" s="657" t="str">
        <f>IF(OR(AD132="",AD132=0),"",60*U132/AD132)</f>
        <v/>
      </c>
    </row>
    <row r="133" ht="13.5" customHeight="1">
      <c r="A133" s="657"/>
      <c r="B133" s="410" t="str">
        <f>IF($B132="","",IF(INDIRECT(ADDRESS($B132+1,C$1-1,1,,"Score"))="SP",$B132+1,""))</f>
        <v/>
      </c>
      <c r="C133" s="876" t="str">
        <f t="shared" ref="C133:D133" si="616">IF($B133="","",INDIRECT(ADDRESS($B133,C$1,1,,"Score")))</f>
        <v/>
      </c>
      <c r="D133" s="410" t="str">
        <f t="shared" si="616"/>
        <v/>
      </c>
      <c r="E133" s="657"/>
      <c r="F133" s="657"/>
      <c r="G133" s="908"/>
      <c r="H133" s="908"/>
      <c r="I133" s="909"/>
      <c r="J133" s="908" t="str">
        <f t="shared" ref="J133:L133" si="617">IF($B133="","",IF(ISBLANK(INDIRECT(ADDRESS($B133,J$1,1,,"Score"))),"",1))</f>
        <v/>
      </c>
      <c r="K133" s="908" t="str">
        <f t="shared" si="617"/>
        <v/>
      </c>
      <c r="L133" s="908" t="str">
        <f t="shared" si="617"/>
        <v/>
      </c>
      <c r="M133" s="410" t="str">
        <f t="shared" si="396"/>
        <v/>
      </c>
      <c r="N133" s="657"/>
      <c r="O133" s="657"/>
      <c r="P133" s="410"/>
      <c r="Q133" s="657"/>
      <c r="R133" s="410" t="str">
        <f>IF($R132="","",IF(INDIRECT(ADDRESS($R132+1,S$1-1,1,,"Score"))="SP",$R132+1,""))</f>
        <v/>
      </c>
      <c r="S133" s="876" t="str">
        <f t="shared" ref="S133:T133" si="618">IF($R133="","",INDIRECT(ADDRESS($R133,S$1,1,,"Score")))</f>
        <v/>
      </c>
      <c r="T133" s="410" t="str">
        <f t="shared" si="618"/>
        <v/>
      </c>
      <c r="U133" s="657"/>
      <c r="V133" s="657"/>
      <c r="W133" s="908"/>
      <c r="X133" s="908"/>
      <c r="Y133" s="909"/>
      <c r="Z133" s="908" t="str">
        <f t="shared" ref="Z133:AB133" si="619">IF($R133="","",IF(ISBLANK(INDIRECT(ADDRESS($R133,Z$1,1,,"Score"))),"",1))</f>
        <v/>
      </c>
      <c r="AA133" s="908" t="str">
        <f t="shared" si="619"/>
        <v/>
      </c>
      <c r="AB133" s="908" t="str">
        <f t="shared" si="619"/>
        <v/>
      </c>
      <c r="AC133" s="410" t="str">
        <f t="shared" si="399"/>
        <v/>
      </c>
      <c r="AD133" s="657"/>
      <c r="AE133" s="657"/>
    </row>
    <row r="134" ht="13.5" customHeight="1">
      <c r="A134" s="910">
        <f>A132+1</f>
        <v>24</v>
      </c>
      <c r="B134" s="911" t="str">
        <f>IF(ISNA(MATCH($A134,Score!A$46:A$83,0)),"",MATCH($A134,Score!A$46:A$83,0)+ROW(Score!A$45))</f>
        <v/>
      </c>
      <c r="C134" s="912" t="str">
        <f t="shared" ref="C134:D134" si="620">IF($B134="","",INDIRECT(ADDRESS($B134,C$1,1,,"Score")))</f>
        <v/>
      </c>
      <c r="D134" s="911" t="str">
        <f t="shared" si="620"/>
        <v/>
      </c>
      <c r="E134" s="910" t="str">
        <f>IF(B134="","",SUM(D134,D135))</f>
        <v/>
      </c>
      <c r="F134" s="910" t="str">
        <f>IF(B134="","",E134-U134)</f>
        <v/>
      </c>
      <c r="G134" s="913" t="str">
        <f t="shared" ref="G134:H134" si="621">IF($B134="","",IF(ISBLANK(INDIRECT(ADDRESS($B134,G$1,1,,"Score"))),"",1))</f>
        <v/>
      </c>
      <c r="H134" s="913" t="str">
        <f t="shared" si="621"/>
        <v/>
      </c>
      <c r="I134" s="914" t="str">
        <f>IF(H134=1,F134,"")</f>
        <v/>
      </c>
      <c r="J134" s="913" t="str">
        <f t="shared" ref="J134:L134" si="622">IF($B134="","",IF(ISBLANK(INDIRECT(ADDRESS($B134,J$1,1,,"Score"))),"",1))</f>
        <v/>
      </c>
      <c r="K134" s="913" t="str">
        <f t="shared" si="622"/>
        <v/>
      </c>
      <c r="L134" s="913" t="str">
        <f t="shared" si="622"/>
        <v/>
      </c>
      <c r="M134" s="911" t="str">
        <f t="shared" si="396"/>
        <v/>
      </c>
      <c r="N134" s="657" t="str">
        <f>IF(ISNA(MATCH($A134,'Game Clock'!A$62:A$99,0)),"",INDIRECT(ADDRESS(MATCH($A134,'Game Clock'!A$62:A$99,0)+ROW('Game Clock'!A$61),N$1,1,,"Game Clock")))</f>
        <v/>
      </c>
      <c r="O134" s="910" t="str">
        <f>IF(OR(N134="",N134=0),"",60*E134/N134)</f>
        <v/>
      </c>
      <c r="P134" s="410"/>
      <c r="Q134" s="910">
        <f>Q132+1</f>
        <v>24</v>
      </c>
      <c r="R134" s="911" t="str">
        <f>IF(ISNA(MATCH($Q134,Score!T$46:T$83,0)),"",MATCH($Q134,Score!T$46:T$83,0)+ROW(Score!T$45))</f>
        <v/>
      </c>
      <c r="S134" s="912" t="str">
        <f t="shared" ref="S134:T134" si="623">IF($R134="","",INDIRECT(ADDRESS($R134,S$1,1,,"Score")))</f>
        <v/>
      </c>
      <c r="T134" s="911" t="str">
        <f t="shared" si="623"/>
        <v/>
      </c>
      <c r="U134" s="910" t="str">
        <f>IF(R134="","",SUM(T134,T135))</f>
        <v/>
      </c>
      <c r="V134" s="910" t="str">
        <f>IF(R134="","",U134-E134)</f>
        <v/>
      </c>
      <c r="W134" s="913" t="str">
        <f t="shared" ref="W134:X134" si="624">IF($R134="","",IF(ISBLANK(INDIRECT(ADDRESS($R134,W$1,1,,"Score"))),"",1))</f>
        <v/>
      </c>
      <c r="X134" s="913" t="str">
        <f t="shared" si="624"/>
        <v/>
      </c>
      <c r="Y134" s="914" t="str">
        <f>IF(X134=1,V134,"")</f>
        <v/>
      </c>
      <c r="Z134" s="913" t="str">
        <f t="shared" ref="Z134:AB134" si="625">IF($R134="","",IF(ISBLANK(INDIRECT(ADDRESS($R134,Z$1,1,,"Score"))),"",1))</f>
        <v/>
      </c>
      <c r="AA134" s="913" t="str">
        <f t="shared" si="625"/>
        <v/>
      </c>
      <c r="AB134" s="913" t="str">
        <f t="shared" si="625"/>
        <v/>
      </c>
      <c r="AC134" s="911" t="str">
        <f t="shared" si="399"/>
        <v/>
      </c>
      <c r="AD134" s="910" t="str">
        <f>N134</f>
        <v/>
      </c>
      <c r="AE134" s="910" t="str">
        <f>IF(OR(AD134="",AD134=0),"",60*U134/AD134)</f>
        <v/>
      </c>
    </row>
    <row r="135" ht="13.5" customHeight="1">
      <c r="A135" s="910"/>
      <c r="B135" s="911" t="str">
        <f>IF($B134="","",IF(INDIRECT(ADDRESS($B134+1,C$1-1,1,,"Score"))="SP",$B134+1,""))</f>
        <v/>
      </c>
      <c r="C135" s="912" t="str">
        <f t="shared" ref="C135:D135" si="626">IF($B135="","",INDIRECT(ADDRESS($B135,C$1,1,,"Score")))</f>
        <v/>
      </c>
      <c r="D135" s="911" t="str">
        <f t="shared" si="626"/>
        <v/>
      </c>
      <c r="E135" s="910"/>
      <c r="F135" s="910"/>
      <c r="G135" s="913"/>
      <c r="H135" s="915"/>
      <c r="I135" s="914"/>
      <c r="J135" s="913" t="str">
        <f t="shared" ref="J135:L135" si="627">IF($B135="","",IF(ISBLANK(INDIRECT(ADDRESS($B135,J$1,1,,"Score"))),"",1))</f>
        <v/>
      </c>
      <c r="K135" s="913" t="str">
        <f t="shared" si="627"/>
        <v/>
      </c>
      <c r="L135" s="913" t="str">
        <f t="shared" si="627"/>
        <v/>
      </c>
      <c r="M135" s="911" t="str">
        <f t="shared" si="396"/>
        <v/>
      </c>
      <c r="N135" s="910"/>
      <c r="O135" s="910"/>
      <c r="P135" s="410"/>
      <c r="Q135" s="910"/>
      <c r="R135" s="911" t="str">
        <f>IF($R134="","",IF(INDIRECT(ADDRESS($R134+1,S$1-1,1,,"Score"))="SP",$R134+1,""))</f>
        <v/>
      </c>
      <c r="S135" s="912" t="str">
        <f t="shared" ref="S135:T135" si="628">IF($R135="","",INDIRECT(ADDRESS($R135,S$1,1,,"Score")))</f>
        <v/>
      </c>
      <c r="T135" s="911" t="str">
        <f t="shared" si="628"/>
        <v/>
      </c>
      <c r="U135" s="910"/>
      <c r="V135" s="910"/>
      <c r="W135" s="913"/>
      <c r="X135" s="915"/>
      <c r="Y135" s="914"/>
      <c r="Z135" s="913" t="str">
        <f t="shared" ref="Z135:AB135" si="629">IF($R135="","",IF(ISBLANK(INDIRECT(ADDRESS($R135,Z$1,1,,"Score"))),"",1))</f>
        <v/>
      </c>
      <c r="AA135" s="913" t="str">
        <f t="shared" si="629"/>
        <v/>
      </c>
      <c r="AB135" s="913" t="str">
        <f t="shared" si="629"/>
        <v/>
      </c>
      <c r="AC135" s="911" t="str">
        <f t="shared" si="399"/>
        <v/>
      </c>
      <c r="AD135" s="910"/>
      <c r="AE135" s="910"/>
    </row>
    <row r="136" ht="13.5" customHeight="1">
      <c r="A136" s="657">
        <f>A134+1</f>
        <v>25</v>
      </c>
      <c r="B136" s="410" t="str">
        <f>IF(ISNA(MATCH($A136,Score!A$46:A$83,0)),"",MATCH($A136,Score!A$46:A$83,0)+ROW(Score!A$45))</f>
        <v/>
      </c>
      <c r="C136" s="876" t="str">
        <f t="shared" ref="C136:D136" si="630">IF($B136="","",INDIRECT(ADDRESS($B136,C$1,1,,"Score")))</f>
        <v/>
      </c>
      <c r="D136" s="410" t="str">
        <f t="shared" si="630"/>
        <v/>
      </c>
      <c r="E136" s="657" t="str">
        <f>IF(B136="","",SUM(D136,D137))</f>
        <v/>
      </c>
      <c r="F136" s="657" t="str">
        <f>IF(B136="","",E136-U136)</f>
        <v/>
      </c>
      <c r="G136" s="908" t="str">
        <f t="shared" ref="G136:H136" si="631">IF($B136="","",IF(ISBLANK(INDIRECT(ADDRESS($B136,G$1,1,,"Score"))),"",1))</f>
        <v/>
      </c>
      <c r="H136" s="908" t="str">
        <f t="shared" si="631"/>
        <v/>
      </c>
      <c r="I136" s="909" t="str">
        <f>IF(H136=1,F136,"")</f>
        <v/>
      </c>
      <c r="J136" s="908" t="str">
        <f t="shared" ref="J136:L136" si="632">IF($B136="","",IF(ISBLANK(INDIRECT(ADDRESS($B136,J$1,1,,"Score"))),"",1))</f>
        <v/>
      </c>
      <c r="K136" s="908" t="str">
        <f t="shared" si="632"/>
        <v/>
      </c>
      <c r="L136" s="908" t="str">
        <f t="shared" si="632"/>
        <v/>
      </c>
      <c r="M136" s="410" t="str">
        <f t="shared" si="396"/>
        <v/>
      </c>
      <c r="N136" s="657" t="str">
        <f>IF(ISNA(MATCH($A136,'Game Clock'!A$62:A$99,0)),"",INDIRECT(ADDRESS(MATCH($A136,'Game Clock'!A$62:A$99,0)+ROW('Game Clock'!A$61),N$1,1,,"Game Clock")))</f>
        <v/>
      </c>
      <c r="O136" s="657" t="str">
        <f>IF(OR(N136="",N136=0),"",60*E136/N136)</f>
        <v/>
      </c>
      <c r="P136" s="410"/>
      <c r="Q136" s="657">
        <f>Q134+1</f>
        <v>25</v>
      </c>
      <c r="R136" s="410" t="str">
        <f>IF(ISNA(MATCH($Q136,Score!T$46:T$83,0)),"",MATCH($Q136,Score!T$46:T$83,0)+ROW(Score!T$45))</f>
        <v/>
      </c>
      <c r="S136" s="876" t="str">
        <f t="shared" ref="S136:T136" si="633">IF($R136="","",INDIRECT(ADDRESS($R136,S$1,1,,"Score")))</f>
        <v/>
      </c>
      <c r="T136" s="410" t="str">
        <f t="shared" si="633"/>
        <v/>
      </c>
      <c r="U136" s="657" t="str">
        <f>IF(R136="","",SUM(T136,T137))</f>
        <v/>
      </c>
      <c r="V136" s="657" t="str">
        <f>IF(R136="","",U136-E136)</f>
        <v/>
      </c>
      <c r="W136" s="908" t="str">
        <f t="shared" ref="W136:X136" si="634">IF($R136="","",IF(ISBLANK(INDIRECT(ADDRESS($R136,W$1,1,,"Score"))),"",1))</f>
        <v/>
      </c>
      <c r="X136" s="908" t="str">
        <f t="shared" si="634"/>
        <v/>
      </c>
      <c r="Y136" s="909" t="str">
        <f>IF(X136=1,V136,"")</f>
        <v/>
      </c>
      <c r="Z136" s="908" t="str">
        <f t="shared" ref="Z136:AB136" si="635">IF($R136="","",IF(ISBLANK(INDIRECT(ADDRESS($R136,Z$1,1,,"Score"))),"",1))</f>
        <v/>
      </c>
      <c r="AA136" s="908" t="str">
        <f t="shared" si="635"/>
        <v/>
      </c>
      <c r="AB136" s="908" t="str">
        <f t="shared" si="635"/>
        <v/>
      </c>
      <c r="AC136" s="410" t="str">
        <f t="shared" si="399"/>
        <v/>
      </c>
      <c r="AD136" s="657" t="str">
        <f>N136</f>
        <v/>
      </c>
      <c r="AE136" s="657" t="str">
        <f>IF(OR(AD136="",AD136=0),"",60*U136/AD136)</f>
        <v/>
      </c>
    </row>
    <row r="137" ht="13.5" customHeight="1">
      <c r="A137" s="657"/>
      <c r="B137" s="410" t="str">
        <f>IF($B136="","",IF(INDIRECT(ADDRESS($B136+1,C$1-1,1,,"Score"))="SP",$B136+1,""))</f>
        <v/>
      </c>
      <c r="C137" s="876" t="str">
        <f t="shared" ref="C137:D137" si="636">IF($B137="","",INDIRECT(ADDRESS($B137,C$1,1,,"Score")))</f>
        <v/>
      </c>
      <c r="D137" s="410" t="str">
        <f t="shared" si="636"/>
        <v/>
      </c>
      <c r="E137" s="657"/>
      <c r="F137" s="657"/>
      <c r="G137" s="908"/>
      <c r="H137" s="908"/>
      <c r="I137" s="909"/>
      <c r="J137" s="908" t="str">
        <f t="shared" ref="J137:L137" si="637">IF($B137="","",IF(ISBLANK(INDIRECT(ADDRESS($B137,J$1,1,,"Score"))),"",1))</f>
        <v/>
      </c>
      <c r="K137" s="908" t="str">
        <f t="shared" si="637"/>
        <v/>
      </c>
      <c r="L137" s="908" t="str">
        <f t="shared" si="637"/>
        <v/>
      </c>
      <c r="M137" s="410" t="str">
        <f t="shared" si="396"/>
        <v/>
      </c>
      <c r="N137" s="657"/>
      <c r="O137" s="657"/>
      <c r="P137" s="410"/>
      <c r="Q137" s="657"/>
      <c r="R137" s="410" t="str">
        <f>IF($R136="","",IF(INDIRECT(ADDRESS($R136+1,S$1-1,1,,"Score"))="SP",$R136+1,""))</f>
        <v/>
      </c>
      <c r="S137" s="876" t="str">
        <f t="shared" ref="S137:T137" si="638">IF($R137="","",INDIRECT(ADDRESS($R137,S$1,1,,"Score")))</f>
        <v/>
      </c>
      <c r="T137" s="410" t="str">
        <f t="shared" si="638"/>
        <v/>
      </c>
      <c r="U137" s="657"/>
      <c r="V137" s="657"/>
      <c r="W137" s="908"/>
      <c r="X137" s="908"/>
      <c r="Y137" s="909"/>
      <c r="Z137" s="908" t="str">
        <f t="shared" ref="Z137:AB137" si="639">IF($R137="","",IF(ISBLANK(INDIRECT(ADDRESS($R137,Z$1,1,,"Score"))),"",1))</f>
        <v/>
      </c>
      <c r="AA137" s="908" t="str">
        <f t="shared" si="639"/>
        <v/>
      </c>
      <c r="AB137" s="908" t="str">
        <f t="shared" si="639"/>
        <v/>
      </c>
      <c r="AC137" s="410" t="str">
        <f t="shared" si="399"/>
        <v/>
      </c>
      <c r="AD137" s="657"/>
      <c r="AE137" s="657"/>
    </row>
    <row r="138" ht="13.5" customHeight="1">
      <c r="A138" s="910">
        <f>A136+1</f>
        <v>26</v>
      </c>
      <c r="B138" s="911" t="str">
        <f>IF(ISNA(MATCH($A138,Score!A$46:A$83,0)),"",MATCH($A138,Score!A$46:A$83,0)+ROW(Score!A$45))</f>
        <v/>
      </c>
      <c r="C138" s="912" t="str">
        <f t="shared" ref="C138:D138" si="640">IF($B138="","",INDIRECT(ADDRESS($B138,C$1,1,,"Score")))</f>
        <v/>
      </c>
      <c r="D138" s="911" t="str">
        <f t="shared" si="640"/>
        <v/>
      </c>
      <c r="E138" s="910" t="str">
        <f>IF(B138="","",SUM(D138,D139))</f>
        <v/>
      </c>
      <c r="F138" s="910" t="str">
        <f>IF(B138="","",E138-U138)</f>
        <v/>
      </c>
      <c r="G138" s="913" t="str">
        <f t="shared" ref="G138:H138" si="641">IF($B138="","",IF(ISBLANK(INDIRECT(ADDRESS($B138,G$1,1,,"Score"))),"",1))</f>
        <v/>
      </c>
      <c r="H138" s="913" t="str">
        <f t="shared" si="641"/>
        <v/>
      </c>
      <c r="I138" s="914" t="str">
        <f>IF(H138=1,F138,"")</f>
        <v/>
      </c>
      <c r="J138" s="913" t="str">
        <f t="shared" ref="J138:L138" si="642">IF($B138="","",IF(ISBLANK(INDIRECT(ADDRESS($B138,J$1,1,,"Score"))),"",1))</f>
        <v/>
      </c>
      <c r="K138" s="913" t="str">
        <f t="shared" si="642"/>
        <v/>
      </c>
      <c r="L138" s="913" t="str">
        <f t="shared" si="642"/>
        <v/>
      </c>
      <c r="M138" s="911" t="str">
        <f t="shared" si="396"/>
        <v/>
      </c>
      <c r="N138" s="657" t="str">
        <f>IF(ISNA(MATCH($A138,'Game Clock'!A$62:A$99,0)),"",INDIRECT(ADDRESS(MATCH($A138,'Game Clock'!A$62:A$99,0)+ROW('Game Clock'!A$61),N$1,1,,"Game Clock")))</f>
        <v/>
      </c>
      <c r="O138" s="910" t="str">
        <f>IF(OR(N138="",N138=0),"",60*E138/N138)</f>
        <v/>
      </c>
      <c r="P138" s="410"/>
      <c r="Q138" s="910">
        <f>Q136+1</f>
        <v>26</v>
      </c>
      <c r="R138" s="911" t="str">
        <f>IF(ISNA(MATCH($Q138,Score!T$46:T$83,0)),"",MATCH($Q138,Score!T$46:T$83,0)+ROW(Score!T$45))</f>
        <v/>
      </c>
      <c r="S138" s="912" t="str">
        <f t="shared" ref="S138:T138" si="643">IF($R138="","",INDIRECT(ADDRESS($R138,S$1,1,,"Score")))</f>
        <v/>
      </c>
      <c r="T138" s="911" t="str">
        <f t="shared" si="643"/>
        <v/>
      </c>
      <c r="U138" s="910" t="str">
        <f>IF(R138="","",SUM(T138,T139))</f>
        <v/>
      </c>
      <c r="V138" s="910" t="str">
        <f>IF(R138="","",U138-E138)</f>
        <v/>
      </c>
      <c r="W138" s="913" t="str">
        <f t="shared" ref="W138:X138" si="644">IF($R138="","",IF(ISBLANK(INDIRECT(ADDRESS($R138,W$1,1,,"Score"))),"",1))</f>
        <v/>
      </c>
      <c r="X138" s="913" t="str">
        <f t="shared" si="644"/>
        <v/>
      </c>
      <c r="Y138" s="914" t="str">
        <f>IF(X138=1,V138,"")</f>
        <v/>
      </c>
      <c r="Z138" s="913" t="str">
        <f t="shared" ref="Z138:AB138" si="645">IF($R138="","",IF(ISBLANK(INDIRECT(ADDRESS($R138,Z$1,1,,"Score"))),"",1))</f>
        <v/>
      </c>
      <c r="AA138" s="913" t="str">
        <f t="shared" si="645"/>
        <v/>
      </c>
      <c r="AB138" s="913" t="str">
        <f t="shared" si="645"/>
        <v/>
      </c>
      <c r="AC138" s="911" t="str">
        <f t="shared" si="399"/>
        <v/>
      </c>
      <c r="AD138" s="910" t="str">
        <f>N138</f>
        <v/>
      </c>
      <c r="AE138" s="910" t="str">
        <f>IF(OR(AD138="",AD138=0),"",60*U138/AD138)</f>
        <v/>
      </c>
    </row>
    <row r="139" ht="13.5" customHeight="1">
      <c r="A139" s="910"/>
      <c r="B139" s="911" t="str">
        <f>IF($B138="","",IF(INDIRECT(ADDRESS($B138+1,C$1-1,1,,"Score"))="SP",$B138+1,""))</f>
        <v/>
      </c>
      <c r="C139" s="912" t="str">
        <f t="shared" ref="C139:D139" si="646">IF($B139="","",INDIRECT(ADDRESS($B139,C$1,1,,"Score")))</f>
        <v/>
      </c>
      <c r="D139" s="911" t="str">
        <f t="shared" si="646"/>
        <v/>
      </c>
      <c r="E139" s="910"/>
      <c r="F139" s="910"/>
      <c r="G139" s="913"/>
      <c r="H139" s="915"/>
      <c r="I139" s="914"/>
      <c r="J139" s="913" t="str">
        <f t="shared" ref="J139:L139" si="647">IF($B139="","",IF(ISBLANK(INDIRECT(ADDRESS($B139,J$1,1,,"Score"))),"",1))</f>
        <v/>
      </c>
      <c r="K139" s="913" t="str">
        <f t="shared" si="647"/>
        <v/>
      </c>
      <c r="L139" s="913" t="str">
        <f t="shared" si="647"/>
        <v/>
      </c>
      <c r="M139" s="911" t="str">
        <f t="shared" si="396"/>
        <v/>
      </c>
      <c r="N139" s="910"/>
      <c r="O139" s="910"/>
      <c r="P139" s="410"/>
      <c r="Q139" s="910"/>
      <c r="R139" s="911" t="str">
        <f>IF($R138="","",IF(INDIRECT(ADDRESS($R138+1,S$1-1,1,,"Score"))="SP",$R138+1,""))</f>
        <v/>
      </c>
      <c r="S139" s="912" t="str">
        <f t="shared" ref="S139:T139" si="648">IF($R139="","",INDIRECT(ADDRESS($R139,S$1,1,,"Score")))</f>
        <v/>
      </c>
      <c r="T139" s="911" t="str">
        <f t="shared" si="648"/>
        <v/>
      </c>
      <c r="U139" s="910"/>
      <c r="V139" s="910"/>
      <c r="W139" s="913"/>
      <c r="X139" s="915"/>
      <c r="Y139" s="914"/>
      <c r="Z139" s="913" t="str">
        <f t="shared" ref="Z139:AB139" si="649">IF($R139="","",IF(ISBLANK(INDIRECT(ADDRESS($R139,Z$1,1,,"Score"))),"",1))</f>
        <v/>
      </c>
      <c r="AA139" s="913" t="str">
        <f t="shared" si="649"/>
        <v/>
      </c>
      <c r="AB139" s="913" t="str">
        <f t="shared" si="649"/>
        <v/>
      </c>
      <c r="AC139" s="911" t="str">
        <f t="shared" si="399"/>
        <v/>
      </c>
      <c r="AD139" s="910"/>
      <c r="AE139" s="910"/>
    </row>
    <row r="140" ht="13.5" customHeight="1">
      <c r="A140" s="657">
        <f>A138+1</f>
        <v>27</v>
      </c>
      <c r="B140" s="410" t="str">
        <f>IF(ISNA(MATCH($A140,Score!A$46:A$83,0)),"",MATCH($A140,Score!A$46:A$83,0)+ROW(Score!A$45))</f>
        <v/>
      </c>
      <c r="C140" s="876" t="str">
        <f t="shared" ref="C140:D140" si="650">IF($B140="","",INDIRECT(ADDRESS($B140,C$1,1,,"Score")))</f>
        <v/>
      </c>
      <c r="D140" s="410" t="str">
        <f t="shared" si="650"/>
        <v/>
      </c>
      <c r="E140" s="657" t="str">
        <f>IF(B140="","",SUM(D140,D141))</f>
        <v/>
      </c>
      <c r="F140" s="657" t="str">
        <f>IF(B140="","",E140-U140)</f>
        <v/>
      </c>
      <c r="G140" s="908" t="str">
        <f t="shared" ref="G140:H140" si="651">IF($B140="","",IF(ISBLANK(INDIRECT(ADDRESS($B140,G$1,1,,"Score"))),"",1))</f>
        <v/>
      </c>
      <c r="H140" s="908" t="str">
        <f t="shared" si="651"/>
        <v/>
      </c>
      <c r="I140" s="909" t="str">
        <f>IF(H140=1,F140,"")</f>
        <v/>
      </c>
      <c r="J140" s="908" t="str">
        <f t="shared" ref="J140:L140" si="652">IF($B140="","",IF(ISBLANK(INDIRECT(ADDRESS($B140,J$1,1,,"Score"))),"",1))</f>
        <v/>
      </c>
      <c r="K140" s="908" t="str">
        <f t="shared" si="652"/>
        <v/>
      </c>
      <c r="L140" s="908" t="str">
        <f t="shared" si="652"/>
        <v/>
      </c>
      <c r="M140" s="410" t="str">
        <f t="shared" si="396"/>
        <v/>
      </c>
      <c r="N140" s="657" t="str">
        <f>IF(ISNA(MATCH($A140,'Game Clock'!A$62:A$99,0)),"",INDIRECT(ADDRESS(MATCH($A140,'Game Clock'!A$62:A$99,0)+ROW('Game Clock'!A$61),N$1,1,,"Game Clock")))</f>
        <v/>
      </c>
      <c r="O140" s="657" t="str">
        <f>IF(OR(N140="",N140=0),"",60*E140/N140)</f>
        <v/>
      </c>
      <c r="P140" s="410"/>
      <c r="Q140" s="657">
        <f>Q138+1</f>
        <v>27</v>
      </c>
      <c r="R140" s="410" t="str">
        <f>IF(ISNA(MATCH($Q140,Score!T$46:T$83,0)),"",MATCH($Q140,Score!T$46:T$83,0)+ROW(Score!T$45))</f>
        <v/>
      </c>
      <c r="S140" s="876" t="str">
        <f t="shared" ref="S140:T140" si="653">IF($R140="","",INDIRECT(ADDRESS($R140,S$1,1,,"Score")))</f>
        <v/>
      </c>
      <c r="T140" s="410" t="str">
        <f t="shared" si="653"/>
        <v/>
      </c>
      <c r="U140" s="657" t="str">
        <f>IF(R140="","",SUM(T140,T141))</f>
        <v/>
      </c>
      <c r="V140" s="657" t="str">
        <f>IF(R140="","",U140-E140)</f>
        <v/>
      </c>
      <c r="W140" s="908" t="str">
        <f t="shared" ref="W140:X140" si="654">IF($R140="","",IF(ISBLANK(INDIRECT(ADDRESS($R140,W$1,1,,"Score"))),"",1))</f>
        <v/>
      </c>
      <c r="X140" s="908" t="str">
        <f t="shared" si="654"/>
        <v/>
      </c>
      <c r="Y140" s="909" t="str">
        <f>IF(X140=1,V140,"")</f>
        <v/>
      </c>
      <c r="Z140" s="908" t="str">
        <f t="shared" ref="Z140:AB140" si="655">IF($R140="","",IF(ISBLANK(INDIRECT(ADDRESS($R140,Z$1,1,,"Score"))),"",1))</f>
        <v/>
      </c>
      <c r="AA140" s="908" t="str">
        <f t="shared" si="655"/>
        <v/>
      </c>
      <c r="AB140" s="908" t="str">
        <f t="shared" si="655"/>
        <v/>
      </c>
      <c r="AC140" s="410" t="str">
        <f t="shared" si="399"/>
        <v/>
      </c>
      <c r="AD140" s="657" t="str">
        <f>N140</f>
        <v/>
      </c>
      <c r="AE140" s="657" t="str">
        <f>IF(OR(AD140="",AD140=0),"",60*U140/AD140)</f>
        <v/>
      </c>
    </row>
    <row r="141" ht="13.5" customHeight="1">
      <c r="A141" s="657"/>
      <c r="B141" s="410" t="str">
        <f>IF($B140="","",IF(INDIRECT(ADDRESS($B140+1,C$1-1,1,,"Score"))="SP",$B140+1,""))</f>
        <v/>
      </c>
      <c r="C141" s="876" t="str">
        <f t="shared" ref="C141:D141" si="656">IF($B141="","",INDIRECT(ADDRESS($B141,C$1,1,,"Score")))</f>
        <v/>
      </c>
      <c r="D141" s="410" t="str">
        <f t="shared" si="656"/>
        <v/>
      </c>
      <c r="E141" s="657"/>
      <c r="F141" s="657"/>
      <c r="G141" s="908"/>
      <c r="H141" s="908"/>
      <c r="I141" s="909"/>
      <c r="J141" s="908" t="str">
        <f t="shared" ref="J141:L141" si="657">IF($B141="","",IF(ISBLANK(INDIRECT(ADDRESS($B141,J$1,1,,"Score"))),"",1))</f>
        <v/>
      </c>
      <c r="K141" s="908" t="str">
        <f t="shared" si="657"/>
        <v/>
      </c>
      <c r="L141" s="908" t="str">
        <f t="shared" si="657"/>
        <v/>
      </c>
      <c r="M141" s="410" t="str">
        <f t="shared" si="396"/>
        <v/>
      </c>
      <c r="N141" s="657"/>
      <c r="O141" s="657"/>
      <c r="P141" s="410"/>
      <c r="Q141" s="657"/>
      <c r="R141" s="410" t="str">
        <f>IF($R140="","",IF(INDIRECT(ADDRESS($R140+1,S$1-1,1,,"Score"))="SP",$R140+1,""))</f>
        <v/>
      </c>
      <c r="S141" s="876" t="str">
        <f t="shared" ref="S141:T141" si="658">IF($R141="","",INDIRECT(ADDRESS($R141,S$1,1,,"Score")))</f>
        <v/>
      </c>
      <c r="T141" s="410" t="str">
        <f t="shared" si="658"/>
        <v/>
      </c>
      <c r="U141" s="657"/>
      <c r="V141" s="657"/>
      <c r="W141" s="908"/>
      <c r="X141" s="908"/>
      <c r="Y141" s="909"/>
      <c r="Z141" s="908" t="str">
        <f t="shared" ref="Z141:AB141" si="659">IF($R141="","",IF(ISBLANK(INDIRECT(ADDRESS($R141,Z$1,1,,"Score"))),"",1))</f>
        <v/>
      </c>
      <c r="AA141" s="908" t="str">
        <f t="shared" si="659"/>
        <v/>
      </c>
      <c r="AB141" s="908" t="str">
        <f t="shared" si="659"/>
        <v/>
      </c>
      <c r="AC141" s="410" t="str">
        <f t="shared" si="399"/>
        <v/>
      </c>
      <c r="AD141" s="657"/>
      <c r="AE141" s="657"/>
    </row>
    <row r="142" ht="13.5" customHeight="1">
      <c r="A142" s="910">
        <f>A140+1</f>
        <v>28</v>
      </c>
      <c r="B142" s="911" t="str">
        <f>IF(ISNA(MATCH($A142,Score!A$46:A$83,0)),"",MATCH($A142,Score!A$46:A$83,0)+ROW(Score!A$45))</f>
        <v/>
      </c>
      <c r="C142" s="912" t="str">
        <f t="shared" ref="C142:D142" si="660">IF($B142="","",INDIRECT(ADDRESS($B142,C$1,1,,"Score")))</f>
        <v/>
      </c>
      <c r="D142" s="911" t="str">
        <f t="shared" si="660"/>
        <v/>
      </c>
      <c r="E142" s="910" t="str">
        <f>IF(B142="","",SUM(D142,D143))</f>
        <v/>
      </c>
      <c r="F142" s="910" t="str">
        <f>IF(B142="","",E142-U142)</f>
        <v/>
      </c>
      <c r="G142" s="913" t="str">
        <f t="shared" ref="G142:H142" si="661">IF($B142="","",IF(ISBLANK(INDIRECT(ADDRESS($B142,G$1,1,,"Score"))),"",1))</f>
        <v/>
      </c>
      <c r="H142" s="913" t="str">
        <f t="shared" si="661"/>
        <v/>
      </c>
      <c r="I142" s="914" t="str">
        <f>IF(H142=1,F142,"")</f>
        <v/>
      </c>
      <c r="J142" s="913" t="str">
        <f t="shared" ref="J142:L142" si="662">IF($B142="","",IF(ISBLANK(INDIRECT(ADDRESS($B142,J$1,1,,"Score"))),"",1))</f>
        <v/>
      </c>
      <c r="K142" s="913" t="str">
        <f t="shared" si="662"/>
        <v/>
      </c>
      <c r="L142" s="913" t="str">
        <f t="shared" si="662"/>
        <v/>
      </c>
      <c r="M142" s="911" t="str">
        <f t="shared" si="396"/>
        <v/>
      </c>
      <c r="N142" s="657" t="str">
        <f>IF(ISNA(MATCH($A142,'Game Clock'!A$62:A$99,0)),"",INDIRECT(ADDRESS(MATCH($A142,'Game Clock'!A$62:A$99,0)+ROW('Game Clock'!A$61),N$1,1,,"Game Clock")))</f>
        <v/>
      </c>
      <c r="O142" s="910" t="str">
        <f>IF(OR(N142="",N142=0),"",60*E142/N142)</f>
        <v/>
      </c>
      <c r="P142" s="410"/>
      <c r="Q142" s="910">
        <f>Q140+1</f>
        <v>28</v>
      </c>
      <c r="R142" s="911" t="str">
        <f>IF(ISNA(MATCH($Q142,Score!T$46:T$83,0)),"",MATCH($Q142,Score!T$46:T$83,0)+ROW(Score!T$45))</f>
        <v/>
      </c>
      <c r="S142" s="912" t="str">
        <f t="shared" ref="S142:T142" si="663">IF($R142="","",INDIRECT(ADDRESS($R142,S$1,1,,"Score")))</f>
        <v/>
      </c>
      <c r="T142" s="911" t="str">
        <f t="shared" si="663"/>
        <v/>
      </c>
      <c r="U142" s="910" t="str">
        <f>IF(R142="","",SUM(T142,T143))</f>
        <v/>
      </c>
      <c r="V142" s="910" t="str">
        <f>IF(R142="","",U142-E142)</f>
        <v/>
      </c>
      <c r="W142" s="913" t="str">
        <f t="shared" ref="W142:X142" si="664">IF($R142="","",IF(ISBLANK(INDIRECT(ADDRESS($R142,W$1,1,,"Score"))),"",1))</f>
        <v/>
      </c>
      <c r="X142" s="913" t="str">
        <f t="shared" si="664"/>
        <v/>
      </c>
      <c r="Y142" s="914" t="str">
        <f>IF(X142=1,V142,"")</f>
        <v/>
      </c>
      <c r="Z142" s="913" t="str">
        <f t="shared" ref="Z142:AB142" si="665">IF($R142="","",IF(ISBLANK(INDIRECT(ADDRESS($R142,Z$1,1,,"Score"))),"",1))</f>
        <v/>
      </c>
      <c r="AA142" s="913" t="str">
        <f t="shared" si="665"/>
        <v/>
      </c>
      <c r="AB142" s="913" t="str">
        <f t="shared" si="665"/>
        <v/>
      </c>
      <c r="AC142" s="911" t="str">
        <f t="shared" si="399"/>
        <v/>
      </c>
      <c r="AD142" s="910" t="str">
        <f>N142</f>
        <v/>
      </c>
      <c r="AE142" s="910" t="str">
        <f>IF(OR(AD142="",AD142=0),"",60*U142/AD142)</f>
        <v/>
      </c>
    </row>
    <row r="143" ht="13.5" customHeight="1">
      <c r="A143" s="910"/>
      <c r="B143" s="911" t="str">
        <f>IF($B142="","",IF(INDIRECT(ADDRESS($B142+1,C$1-1,1,,"Score"))="SP",$B142+1,""))</f>
        <v/>
      </c>
      <c r="C143" s="912" t="str">
        <f t="shared" ref="C143:D143" si="666">IF($B143="","",INDIRECT(ADDRESS($B143,C$1,1,,"Score")))</f>
        <v/>
      </c>
      <c r="D143" s="911" t="str">
        <f t="shared" si="666"/>
        <v/>
      </c>
      <c r="E143" s="910"/>
      <c r="F143" s="910"/>
      <c r="G143" s="913"/>
      <c r="H143" s="915"/>
      <c r="I143" s="914"/>
      <c r="J143" s="913" t="str">
        <f t="shared" ref="J143:L143" si="667">IF($B143="","",IF(ISBLANK(INDIRECT(ADDRESS($B143,J$1,1,,"Score"))),"",1))</f>
        <v/>
      </c>
      <c r="K143" s="913" t="str">
        <f t="shared" si="667"/>
        <v/>
      </c>
      <c r="L143" s="913" t="str">
        <f t="shared" si="667"/>
        <v/>
      </c>
      <c r="M143" s="911" t="str">
        <f t="shared" si="396"/>
        <v/>
      </c>
      <c r="N143" s="910"/>
      <c r="O143" s="910"/>
      <c r="P143" s="410"/>
      <c r="Q143" s="910"/>
      <c r="R143" s="911" t="str">
        <f>IF($R142="","",IF(INDIRECT(ADDRESS($R142+1,S$1-1,1,,"Score"))="SP",$R142+1,""))</f>
        <v/>
      </c>
      <c r="S143" s="912" t="str">
        <f t="shared" ref="S143:T143" si="668">IF($R143="","",INDIRECT(ADDRESS($R143,S$1,1,,"Score")))</f>
        <v/>
      </c>
      <c r="T143" s="911" t="str">
        <f t="shared" si="668"/>
        <v/>
      </c>
      <c r="U143" s="910"/>
      <c r="V143" s="910"/>
      <c r="W143" s="913"/>
      <c r="X143" s="915"/>
      <c r="Y143" s="914"/>
      <c r="Z143" s="913" t="str">
        <f t="shared" ref="Z143:AB143" si="669">IF($R143="","",IF(ISBLANK(INDIRECT(ADDRESS($R143,Z$1,1,,"Score"))),"",1))</f>
        <v/>
      </c>
      <c r="AA143" s="913" t="str">
        <f t="shared" si="669"/>
        <v/>
      </c>
      <c r="AB143" s="913" t="str">
        <f t="shared" si="669"/>
        <v/>
      </c>
      <c r="AC143" s="911" t="str">
        <f t="shared" si="399"/>
        <v/>
      </c>
      <c r="AD143" s="910"/>
      <c r="AE143" s="910"/>
    </row>
    <row r="144" ht="13.5" customHeight="1">
      <c r="A144" s="657">
        <f>A142+1</f>
        <v>29</v>
      </c>
      <c r="B144" s="410" t="str">
        <f>IF(ISNA(MATCH($A144,Score!A$46:A$83,0)),"",MATCH($A144,Score!A$46:A$83,0)+ROW(Score!A$45))</f>
        <v/>
      </c>
      <c r="C144" s="876" t="str">
        <f t="shared" ref="C144:D144" si="670">IF($B144="","",INDIRECT(ADDRESS($B144,C$1,1,,"Score")))</f>
        <v/>
      </c>
      <c r="D144" s="410" t="str">
        <f t="shared" si="670"/>
        <v/>
      </c>
      <c r="E144" s="657" t="str">
        <f>IF(B144="","",SUM(D144,D145))</f>
        <v/>
      </c>
      <c r="F144" s="657" t="str">
        <f>IF(B144="","",E144-U144)</f>
        <v/>
      </c>
      <c r="G144" s="908" t="str">
        <f t="shared" ref="G144:H144" si="671">IF($B144="","",IF(ISBLANK(INDIRECT(ADDRESS($B144,G$1,1,,"Score"))),"",1))</f>
        <v/>
      </c>
      <c r="H144" s="908" t="str">
        <f t="shared" si="671"/>
        <v/>
      </c>
      <c r="I144" s="909" t="str">
        <f>IF(H144=1,F144,"")</f>
        <v/>
      </c>
      <c r="J144" s="908" t="str">
        <f t="shared" ref="J144:L144" si="672">IF($B144="","",IF(ISBLANK(INDIRECT(ADDRESS($B144,J$1,1,,"Score"))),"",1))</f>
        <v/>
      </c>
      <c r="K144" s="908" t="str">
        <f t="shared" si="672"/>
        <v/>
      </c>
      <c r="L144" s="908" t="str">
        <f t="shared" si="672"/>
        <v/>
      </c>
      <c r="M144" s="410" t="str">
        <f t="shared" si="396"/>
        <v/>
      </c>
      <c r="N144" s="657" t="str">
        <f>IF(ISNA(MATCH($A144,'Game Clock'!A$62:A$99,0)),"",INDIRECT(ADDRESS(MATCH($A144,'Game Clock'!A$62:A$99,0)+ROW('Game Clock'!A$61),N$1,1,,"Game Clock")))</f>
        <v/>
      </c>
      <c r="O144" s="657" t="str">
        <f>IF(OR(N144="",N144=0),"",60*E144/N144)</f>
        <v/>
      </c>
      <c r="P144" s="410"/>
      <c r="Q144" s="657">
        <f>Q142+1</f>
        <v>29</v>
      </c>
      <c r="R144" s="410" t="str">
        <f>IF(ISNA(MATCH($Q144,Score!T$46:T$83,0)),"",MATCH($Q144,Score!T$46:T$83,0)+ROW(Score!T$45))</f>
        <v/>
      </c>
      <c r="S144" s="876" t="str">
        <f t="shared" ref="S144:T144" si="673">IF($R144="","",INDIRECT(ADDRESS($R144,S$1,1,,"Score")))</f>
        <v/>
      </c>
      <c r="T144" s="410" t="str">
        <f t="shared" si="673"/>
        <v/>
      </c>
      <c r="U144" s="657" t="str">
        <f>IF(R144="","",SUM(T144,T145))</f>
        <v/>
      </c>
      <c r="V144" s="657" t="str">
        <f>IF(R144="","",U144-E144)</f>
        <v/>
      </c>
      <c r="W144" s="908" t="str">
        <f t="shared" ref="W144:X144" si="674">IF($R144="","",IF(ISBLANK(INDIRECT(ADDRESS($R144,W$1,1,,"Score"))),"",1))</f>
        <v/>
      </c>
      <c r="X144" s="908" t="str">
        <f t="shared" si="674"/>
        <v/>
      </c>
      <c r="Y144" s="909" t="str">
        <f>IF(X144=1,V144,"")</f>
        <v/>
      </c>
      <c r="Z144" s="908" t="str">
        <f t="shared" ref="Z144:AB144" si="675">IF($R144="","",IF(ISBLANK(INDIRECT(ADDRESS($R144,Z$1,1,,"Score"))),"",1))</f>
        <v/>
      </c>
      <c r="AA144" s="908" t="str">
        <f t="shared" si="675"/>
        <v/>
      </c>
      <c r="AB144" s="908" t="str">
        <f t="shared" si="675"/>
        <v/>
      </c>
      <c r="AC144" s="410" t="str">
        <f t="shared" si="399"/>
        <v/>
      </c>
      <c r="AD144" s="657" t="str">
        <f>N144</f>
        <v/>
      </c>
      <c r="AE144" s="657" t="str">
        <f>IF(OR(AD144="",AD144=0),"",60*U144/AD144)</f>
        <v/>
      </c>
    </row>
    <row r="145" ht="13.5" customHeight="1">
      <c r="A145" s="657"/>
      <c r="B145" s="410" t="str">
        <f>IF($B144="","",IF(INDIRECT(ADDRESS($B144+1,C$1-1,1,,"Score"))="SP",$B144+1,""))</f>
        <v/>
      </c>
      <c r="C145" s="876" t="str">
        <f t="shared" ref="C145:D145" si="676">IF($B145="","",INDIRECT(ADDRESS($B145,C$1,1,,"Score")))</f>
        <v/>
      </c>
      <c r="D145" s="410" t="str">
        <f t="shared" si="676"/>
        <v/>
      </c>
      <c r="E145" s="657"/>
      <c r="F145" s="657"/>
      <c r="G145" s="908"/>
      <c r="H145" s="908"/>
      <c r="I145" s="909"/>
      <c r="J145" s="908" t="str">
        <f t="shared" ref="J145:L145" si="677">IF($B145="","",IF(ISBLANK(INDIRECT(ADDRESS($B145,J$1,1,,"Score"))),"",1))</f>
        <v/>
      </c>
      <c r="K145" s="908" t="str">
        <f t="shared" si="677"/>
        <v/>
      </c>
      <c r="L145" s="908" t="str">
        <f t="shared" si="677"/>
        <v/>
      </c>
      <c r="M145" s="410" t="str">
        <f t="shared" si="396"/>
        <v/>
      </c>
      <c r="N145" s="657"/>
      <c r="O145" s="657"/>
      <c r="P145" s="410"/>
      <c r="Q145" s="657"/>
      <c r="R145" s="410" t="str">
        <f>IF($R144="","",IF(INDIRECT(ADDRESS($R144+1,S$1-1,1,,"Score"))="SP",$R144+1,""))</f>
        <v/>
      </c>
      <c r="S145" s="876" t="str">
        <f t="shared" ref="S145:T145" si="678">IF($R145="","",INDIRECT(ADDRESS($R145,S$1,1,,"Score")))</f>
        <v/>
      </c>
      <c r="T145" s="410" t="str">
        <f t="shared" si="678"/>
        <v/>
      </c>
      <c r="U145" s="657"/>
      <c r="V145" s="657"/>
      <c r="W145" s="908"/>
      <c r="X145" s="908"/>
      <c r="Y145" s="909"/>
      <c r="Z145" s="908" t="str">
        <f t="shared" ref="Z145:AB145" si="679">IF($R145="","",IF(ISBLANK(INDIRECT(ADDRESS($R145,Z$1,1,,"Score"))),"",1))</f>
        <v/>
      </c>
      <c r="AA145" s="908" t="str">
        <f t="shared" si="679"/>
        <v/>
      </c>
      <c r="AB145" s="908" t="str">
        <f t="shared" si="679"/>
        <v/>
      </c>
      <c r="AC145" s="410" t="str">
        <f t="shared" si="399"/>
        <v/>
      </c>
      <c r="AD145" s="657"/>
      <c r="AE145" s="657"/>
    </row>
    <row r="146" ht="13.5" customHeight="1">
      <c r="A146" s="910">
        <f>A144+1</f>
        <v>30</v>
      </c>
      <c r="B146" s="911" t="str">
        <f>IF(ISNA(MATCH($A146,Score!A$46:A$83,0)),"",MATCH($A146,Score!A$46:A$83,0)+ROW(Score!A$45))</f>
        <v/>
      </c>
      <c r="C146" s="912" t="str">
        <f t="shared" ref="C146:D146" si="680">IF($B146="","",INDIRECT(ADDRESS($B146,C$1,1,,"Score")))</f>
        <v/>
      </c>
      <c r="D146" s="911" t="str">
        <f t="shared" si="680"/>
        <v/>
      </c>
      <c r="E146" s="910" t="str">
        <f>IF(B146="","",SUM(D146,D147))</f>
        <v/>
      </c>
      <c r="F146" s="910" t="str">
        <f>IF(B146="","",E146-U146)</f>
        <v/>
      </c>
      <c r="G146" s="913" t="str">
        <f t="shared" ref="G146:H146" si="681">IF($B146="","",IF(ISBLANK(INDIRECT(ADDRESS($B146,G$1,1,,"Score"))),"",1))</f>
        <v/>
      </c>
      <c r="H146" s="913" t="str">
        <f t="shared" si="681"/>
        <v/>
      </c>
      <c r="I146" s="914" t="str">
        <f>IF(H146=1,F146,"")</f>
        <v/>
      </c>
      <c r="J146" s="913" t="str">
        <f t="shared" ref="J146:L146" si="682">IF($B146="","",IF(ISBLANK(INDIRECT(ADDRESS($B146,J$1,1,,"Score"))),"",1))</f>
        <v/>
      </c>
      <c r="K146" s="913" t="str">
        <f t="shared" si="682"/>
        <v/>
      </c>
      <c r="L146" s="913" t="str">
        <f t="shared" si="682"/>
        <v/>
      </c>
      <c r="M146" s="911" t="str">
        <f t="shared" si="396"/>
        <v/>
      </c>
      <c r="N146" s="657" t="str">
        <f>IF(ISNA(MATCH($A146,'Game Clock'!A$62:A$99,0)),"",INDIRECT(ADDRESS(MATCH($A146,'Game Clock'!A$62:A$99,0)+ROW('Game Clock'!A$61),N$1,1,,"Game Clock")))</f>
        <v/>
      </c>
      <c r="O146" s="910" t="str">
        <f>IF(OR(N146="",N146=0),"",60*E146/N146)</f>
        <v/>
      </c>
      <c r="P146" s="410"/>
      <c r="Q146" s="910">
        <f>Q144+1</f>
        <v>30</v>
      </c>
      <c r="R146" s="911" t="str">
        <f>IF(ISNA(MATCH($Q146,Score!T$46:T$83,0)),"",MATCH($Q146,Score!T$46:T$83,0)+ROW(Score!T$45))</f>
        <v/>
      </c>
      <c r="S146" s="912" t="str">
        <f t="shared" ref="S146:T146" si="683">IF($R146="","",INDIRECT(ADDRESS($R146,S$1,1,,"Score")))</f>
        <v/>
      </c>
      <c r="T146" s="911" t="str">
        <f t="shared" si="683"/>
        <v/>
      </c>
      <c r="U146" s="910" t="str">
        <f>IF(R146="","",SUM(T146,T147))</f>
        <v/>
      </c>
      <c r="V146" s="910" t="str">
        <f>IF(R146="","",U146-E146)</f>
        <v/>
      </c>
      <c r="W146" s="913" t="str">
        <f t="shared" ref="W146:X146" si="684">IF($R146="","",IF(ISBLANK(INDIRECT(ADDRESS($R146,W$1,1,,"Score"))),"",1))</f>
        <v/>
      </c>
      <c r="X146" s="913" t="str">
        <f t="shared" si="684"/>
        <v/>
      </c>
      <c r="Y146" s="914" t="str">
        <f>IF(X146=1,V146,"")</f>
        <v/>
      </c>
      <c r="Z146" s="913" t="str">
        <f t="shared" ref="Z146:AB146" si="685">IF($R146="","",IF(ISBLANK(INDIRECT(ADDRESS($R146,Z$1,1,,"Score"))),"",1))</f>
        <v/>
      </c>
      <c r="AA146" s="913" t="str">
        <f t="shared" si="685"/>
        <v/>
      </c>
      <c r="AB146" s="913" t="str">
        <f t="shared" si="685"/>
        <v/>
      </c>
      <c r="AC146" s="911" t="str">
        <f t="shared" si="399"/>
        <v/>
      </c>
      <c r="AD146" s="910" t="str">
        <f>N146</f>
        <v/>
      </c>
      <c r="AE146" s="910" t="str">
        <f>IF(OR(AD146="",AD146=0),"",60*U146/AD146)</f>
        <v/>
      </c>
    </row>
    <row r="147" ht="13.5" customHeight="1">
      <c r="A147" s="910"/>
      <c r="B147" s="911" t="str">
        <f>IF($B146="","",IF(INDIRECT(ADDRESS($B146+1,C$1-1,1,,"Score"))="SP",$B146+1,""))</f>
        <v/>
      </c>
      <c r="C147" s="912" t="str">
        <f t="shared" ref="C147:D147" si="686">IF($B147="","",INDIRECT(ADDRESS($B147,C$1,1,,"Score")))</f>
        <v/>
      </c>
      <c r="D147" s="911" t="str">
        <f t="shared" si="686"/>
        <v/>
      </c>
      <c r="E147" s="910"/>
      <c r="F147" s="910"/>
      <c r="G147" s="913"/>
      <c r="H147" s="915"/>
      <c r="I147" s="914"/>
      <c r="J147" s="913" t="str">
        <f t="shared" ref="J147:L147" si="687">IF($B147="","",IF(ISBLANK(INDIRECT(ADDRESS($B147,J$1,1,,"Score"))),"",1))</f>
        <v/>
      </c>
      <c r="K147" s="913" t="str">
        <f t="shared" si="687"/>
        <v/>
      </c>
      <c r="L147" s="913" t="str">
        <f t="shared" si="687"/>
        <v/>
      </c>
      <c r="M147" s="911" t="str">
        <f t="shared" si="396"/>
        <v/>
      </c>
      <c r="N147" s="910"/>
      <c r="O147" s="910"/>
      <c r="P147" s="410"/>
      <c r="Q147" s="910"/>
      <c r="R147" s="911" t="str">
        <f>IF($R146="","",IF(INDIRECT(ADDRESS($R146+1,S$1-1,1,,"Score"))="SP",$R146+1,""))</f>
        <v/>
      </c>
      <c r="S147" s="912" t="str">
        <f t="shared" ref="S147:T147" si="688">IF($R147="","",INDIRECT(ADDRESS($R147,S$1,1,,"Score")))</f>
        <v/>
      </c>
      <c r="T147" s="911" t="str">
        <f t="shared" si="688"/>
        <v/>
      </c>
      <c r="U147" s="910"/>
      <c r="V147" s="910"/>
      <c r="W147" s="913"/>
      <c r="X147" s="915"/>
      <c r="Y147" s="914"/>
      <c r="Z147" s="913" t="str">
        <f t="shared" ref="Z147:AB147" si="689">IF($R147="","",IF(ISBLANK(INDIRECT(ADDRESS($R147,Z$1,1,,"Score"))),"",1))</f>
        <v/>
      </c>
      <c r="AA147" s="913" t="str">
        <f t="shared" si="689"/>
        <v/>
      </c>
      <c r="AB147" s="913" t="str">
        <f t="shared" si="689"/>
        <v/>
      </c>
      <c r="AC147" s="911" t="str">
        <f t="shared" si="399"/>
        <v/>
      </c>
      <c r="AD147" s="910"/>
      <c r="AE147" s="910"/>
    </row>
    <row r="148" ht="13.5" customHeight="1">
      <c r="A148" s="657">
        <f>A146+1</f>
        <v>31</v>
      </c>
      <c r="B148" s="410" t="str">
        <f>IF(ISNA(MATCH($A148,Score!A$46:A$83,0)),"",MATCH($A148,Score!A$46:A$83,0)+ROW(Score!A$45))</f>
        <v/>
      </c>
      <c r="C148" s="876" t="str">
        <f t="shared" ref="C148:D148" si="690">IF($B148="","",INDIRECT(ADDRESS($B148,C$1,1,,"Score")))</f>
        <v/>
      </c>
      <c r="D148" s="410" t="str">
        <f t="shared" si="690"/>
        <v/>
      </c>
      <c r="E148" s="657" t="str">
        <f>IF(B148="","",SUM(D148,D149))</f>
        <v/>
      </c>
      <c r="F148" s="657" t="str">
        <f>IF(B148="","",E148-U148)</f>
        <v/>
      </c>
      <c r="G148" s="908" t="str">
        <f t="shared" ref="G148:H148" si="691">IF($B148="","",IF(ISBLANK(INDIRECT(ADDRESS($B148,G$1,1,,"Score"))),"",1))</f>
        <v/>
      </c>
      <c r="H148" s="908" t="str">
        <f t="shared" si="691"/>
        <v/>
      </c>
      <c r="I148" s="909" t="str">
        <f>IF(H148=1,F148,"")</f>
        <v/>
      </c>
      <c r="J148" s="908" t="str">
        <f t="shared" ref="J148:L148" si="692">IF($B148="","",IF(ISBLANK(INDIRECT(ADDRESS($B148,J$1,1,,"Score"))),"",1))</f>
        <v/>
      </c>
      <c r="K148" s="908" t="str">
        <f t="shared" si="692"/>
        <v/>
      </c>
      <c r="L148" s="908" t="str">
        <f t="shared" si="692"/>
        <v/>
      </c>
      <c r="M148" s="410" t="str">
        <f t="shared" si="396"/>
        <v/>
      </c>
      <c r="N148" s="657" t="str">
        <f>IF(ISNA(MATCH($A148,'Game Clock'!A$62:A$99,0)),"",INDIRECT(ADDRESS(MATCH($A148,'Game Clock'!A$62:A$99,0)+ROW('Game Clock'!A$61),N$1,1,,"Game Clock")))</f>
        <v/>
      </c>
      <c r="O148" s="657" t="str">
        <f>IF(OR(N148="",N148=0),"",60*E148/N148)</f>
        <v/>
      </c>
      <c r="P148" s="410"/>
      <c r="Q148" s="657">
        <f>Q146+1</f>
        <v>31</v>
      </c>
      <c r="R148" s="410" t="str">
        <f>IF(ISNA(MATCH($Q148,Score!T$46:T$83,0)),"",MATCH($Q148,Score!T$46:T$83,0)+ROW(Score!T$45))</f>
        <v/>
      </c>
      <c r="S148" s="876" t="str">
        <f t="shared" ref="S148:T148" si="693">IF($R148="","",INDIRECT(ADDRESS($R148,S$1,1,,"Score")))</f>
        <v/>
      </c>
      <c r="T148" s="410" t="str">
        <f t="shared" si="693"/>
        <v/>
      </c>
      <c r="U148" s="657" t="str">
        <f>IF(R148="","",SUM(T148,T149))</f>
        <v/>
      </c>
      <c r="V148" s="657" t="str">
        <f>IF(R148="","",U148-E148)</f>
        <v/>
      </c>
      <c r="W148" s="908" t="str">
        <f t="shared" ref="W148:X148" si="694">IF($R148="","",IF(ISBLANK(INDIRECT(ADDRESS($R148,W$1,1,,"Score"))),"",1))</f>
        <v/>
      </c>
      <c r="X148" s="908" t="str">
        <f t="shared" si="694"/>
        <v/>
      </c>
      <c r="Y148" s="909" t="str">
        <f>IF(X148=1,V148,"")</f>
        <v/>
      </c>
      <c r="Z148" s="908" t="str">
        <f t="shared" ref="Z148:AB148" si="695">IF($R148="","",IF(ISBLANK(INDIRECT(ADDRESS($R148,Z$1,1,,"Score"))),"",1))</f>
        <v/>
      </c>
      <c r="AA148" s="908" t="str">
        <f t="shared" si="695"/>
        <v/>
      </c>
      <c r="AB148" s="908" t="str">
        <f t="shared" si="695"/>
        <v/>
      </c>
      <c r="AC148" s="410" t="str">
        <f t="shared" si="399"/>
        <v/>
      </c>
      <c r="AD148" s="657" t="str">
        <f>N148</f>
        <v/>
      </c>
      <c r="AE148" s="657" t="str">
        <f>IF(OR(AD148="",AD148=0),"",60*U148/AD148)</f>
        <v/>
      </c>
    </row>
    <row r="149" ht="13.5" customHeight="1">
      <c r="A149" s="657"/>
      <c r="B149" s="410" t="str">
        <f>IF($B148="","",IF(INDIRECT(ADDRESS($B148+1,C$1-1,1,,"Score"))="SP",$B148+1,""))</f>
        <v/>
      </c>
      <c r="C149" s="876" t="str">
        <f t="shared" ref="C149:D149" si="696">IF($B149="","",INDIRECT(ADDRESS($B149,C$1,1,,"Score")))</f>
        <v/>
      </c>
      <c r="D149" s="410" t="str">
        <f t="shared" si="696"/>
        <v/>
      </c>
      <c r="E149" s="657"/>
      <c r="F149" s="657"/>
      <c r="G149" s="908"/>
      <c r="H149" s="908"/>
      <c r="I149" s="909"/>
      <c r="J149" s="908" t="str">
        <f t="shared" ref="J149:L149" si="697">IF($B149="","",IF(ISBLANK(INDIRECT(ADDRESS($B149,J$1,1,,"Score"))),"",1))</f>
        <v/>
      </c>
      <c r="K149" s="908" t="str">
        <f t="shared" si="697"/>
        <v/>
      </c>
      <c r="L149" s="908" t="str">
        <f t="shared" si="697"/>
        <v/>
      </c>
      <c r="M149" s="410" t="str">
        <f t="shared" si="396"/>
        <v/>
      </c>
      <c r="N149" s="657"/>
      <c r="O149" s="657"/>
      <c r="P149" s="410"/>
      <c r="Q149" s="657"/>
      <c r="R149" s="410" t="str">
        <f>IF($R148="","",IF(INDIRECT(ADDRESS($R148+1,S$1-1,1,,"Score"))="SP",$R148+1,""))</f>
        <v/>
      </c>
      <c r="S149" s="876" t="str">
        <f t="shared" ref="S149:T149" si="698">IF($R149="","",INDIRECT(ADDRESS($R149,S$1,1,,"Score")))</f>
        <v/>
      </c>
      <c r="T149" s="410" t="str">
        <f t="shared" si="698"/>
        <v/>
      </c>
      <c r="U149" s="657"/>
      <c r="V149" s="657"/>
      <c r="W149" s="908"/>
      <c r="X149" s="908"/>
      <c r="Y149" s="909"/>
      <c r="Z149" s="908" t="str">
        <f t="shared" ref="Z149:AB149" si="699">IF($R149="","",IF(ISBLANK(INDIRECT(ADDRESS($R149,Z$1,1,,"Score"))),"",1))</f>
        <v/>
      </c>
      <c r="AA149" s="908" t="str">
        <f t="shared" si="699"/>
        <v/>
      </c>
      <c r="AB149" s="908" t="str">
        <f t="shared" si="699"/>
        <v/>
      </c>
      <c r="AC149" s="410" t="str">
        <f t="shared" si="399"/>
        <v/>
      </c>
      <c r="AD149" s="657"/>
      <c r="AE149" s="657"/>
    </row>
    <row r="150" ht="13.5" customHeight="1">
      <c r="A150" s="910">
        <f>A148+1</f>
        <v>32</v>
      </c>
      <c r="B150" s="911" t="str">
        <f>IF(ISNA(MATCH($A150,Score!A$46:A$83,0)),"",MATCH($A150,Score!A$46:A$83,0)+ROW(Score!A$45))</f>
        <v/>
      </c>
      <c r="C150" s="912" t="str">
        <f t="shared" ref="C150:D150" si="700">IF($B150="","",INDIRECT(ADDRESS($B150,C$1,1,,"Score")))</f>
        <v/>
      </c>
      <c r="D150" s="911" t="str">
        <f t="shared" si="700"/>
        <v/>
      </c>
      <c r="E150" s="910" t="str">
        <f>IF(B150="","",SUM(D150,D151))</f>
        <v/>
      </c>
      <c r="F150" s="910" t="str">
        <f>IF(B150="","",E150-U150)</f>
        <v/>
      </c>
      <c r="G150" s="913" t="str">
        <f t="shared" ref="G150:H150" si="701">IF($B150="","",IF(ISBLANK(INDIRECT(ADDRESS($B150,G$1,1,,"Score"))),"",1))</f>
        <v/>
      </c>
      <c r="H150" s="913" t="str">
        <f t="shared" si="701"/>
        <v/>
      </c>
      <c r="I150" s="914" t="str">
        <f>IF(H150=1,F150,"")</f>
        <v/>
      </c>
      <c r="J150" s="913" t="str">
        <f t="shared" ref="J150:L150" si="702">IF($B150="","",IF(ISBLANK(INDIRECT(ADDRESS($B150,J$1,1,,"Score"))),"",1))</f>
        <v/>
      </c>
      <c r="K150" s="913" t="str">
        <f t="shared" si="702"/>
        <v/>
      </c>
      <c r="L150" s="913" t="str">
        <f t="shared" si="702"/>
        <v/>
      </c>
      <c r="M150" s="911" t="str">
        <f t="shared" si="396"/>
        <v/>
      </c>
      <c r="N150" s="657" t="str">
        <f>IF(ISNA(MATCH($A150,'Game Clock'!A$62:A$99,0)),"",INDIRECT(ADDRESS(MATCH($A150,'Game Clock'!A$62:A$99,0)+ROW('Game Clock'!A$61),N$1,1,,"Game Clock")))</f>
        <v/>
      </c>
      <c r="O150" s="910" t="str">
        <f>IF(OR(N150="",N150=0),"",60*E150/N150)</f>
        <v/>
      </c>
      <c r="P150" s="410"/>
      <c r="Q150" s="910">
        <f>Q148+1</f>
        <v>32</v>
      </c>
      <c r="R150" s="911" t="str">
        <f>IF(ISNA(MATCH($Q150,Score!T$46:T$83,0)),"",MATCH($Q150,Score!T$46:T$83,0)+ROW(Score!T$45))</f>
        <v/>
      </c>
      <c r="S150" s="912" t="str">
        <f t="shared" ref="S150:T150" si="703">IF($R150="","",INDIRECT(ADDRESS($R150,S$1,1,,"Score")))</f>
        <v/>
      </c>
      <c r="T150" s="911" t="str">
        <f t="shared" si="703"/>
        <v/>
      </c>
      <c r="U150" s="910" t="str">
        <f>IF(R150="","",SUM(T150,T151))</f>
        <v/>
      </c>
      <c r="V150" s="910" t="str">
        <f>IF(R150="","",U150-E150)</f>
        <v/>
      </c>
      <c r="W150" s="913" t="str">
        <f t="shared" ref="W150:X150" si="704">IF($R150="","",IF(ISBLANK(INDIRECT(ADDRESS($R150,W$1,1,,"Score"))),"",1))</f>
        <v/>
      </c>
      <c r="X150" s="913" t="str">
        <f t="shared" si="704"/>
        <v/>
      </c>
      <c r="Y150" s="914" t="str">
        <f>IF(X150=1,V150,"")</f>
        <v/>
      </c>
      <c r="Z150" s="913" t="str">
        <f t="shared" ref="Z150:AB150" si="705">IF($R150="","",IF(ISBLANK(INDIRECT(ADDRESS($R150,Z$1,1,,"Score"))),"",1))</f>
        <v/>
      </c>
      <c r="AA150" s="913" t="str">
        <f t="shared" si="705"/>
        <v/>
      </c>
      <c r="AB150" s="913" t="str">
        <f t="shared" si="705"/>
        <v/>
      </c>
      <c r="AC150" s="911" t="str">
        <f t="shared" si="399"/>
        <v/>
      </c>
      <c r="AD150" s="910" t="str">
        <f>N150</f>
        <v/>
      </c>
      <c r="AE150" s="910" t="str">
        <f>IF(OR(AD150="",AD150=0),"",60*U150/AD150)</f>
        <v/>
      </c>
    </row>
    <row r="151" ht="13.5" customHeight="1">
      <c r="A151" s="910"/>
      <c r="B151" s="911" t="str">
        <f>IF($B150="","",IF(INDIRECT(ADDRESS($B150+1,C$1-1,1,,"Score"))="SP",$B150+1,""))</f>
        <v/>
      </c>
      <c r="C151" s="912" t="str">
        <f t="shared" ref="C151:D151" si="706">IF($B151="","",INDIRECT(ADDRESS($B151,C$1,1,,"Score")))</f>
        <v/>
      </c>
      <c r="D151" s="911" t="str">
        <f t="shared" si="706"/>
        <v/>
      </c>
      <c r="E151" s="910"/>
      <c r="F151" s="910"/>
      <c r="G151" s="913"/>
      <c r="H151" s="915"/>
      <c r="I151" s="914"/>
      <c r="J151" s="913" t="str">
        <f t="shared" ref="J151:L151" si="707">IF($B151="","",IF(ISBLANK(INDIRECT(ADDRESS($B151,J$1,1,,"Score"))),"",1))</f>
        <v/>
      </c>
      <c r="K151" s="913" t="str">
        <f t="shared" si="707"/>
        <v/>
      </c>
      <c r="L151" s="913" t="str">
        <f t="shared" si="707"/>
        <v/>
      </c>
      <c r="M151" s="911" t="str">
        <f t="shared" si="396"/>
        <v/>
      </c>
      <c r="N151" s="910"/>
      <c r="O151" s="910"/>
      <c r="P151" s="410"/>
      <c r="Q151" s="910"/>
      <c r="R151" s="911" t="str">
        <f>IF($R150="","",IF(INDIRECT(ADDRESS($R150+1,S$1-1,1,,"Score"))="SP",$R150+1,""))</f>
        <v/>
      </c>
      <c r="S151" s="912" t="str">
        <f t="shared" ref="S151:T151" si="708">IF($R151="","",INDIRECT(ADDRESS($R151,S$1,1,,"Score")))</f>
        <v/>
      </c>
      <c r="T151" s="911" t="str">
        <f t="shared" si="708"/>
        <v/>
      </c>
      <c r="U151" s="910"/>
      <c r="V151" s="910"/>
      <c r="W151" s="913"/>
      <c r="X151" s="915"/>
      <c r="Y151" s="914"/>
      <c r="Z151" s="913" t="str">
        <f t="shared" ref="Z151:AB151" si="709">IF($R151="","",IF(ISBLANK(INDIRECT(ADDRESS($R151,Z$1,1,,"Score"))),"",1))</f>
        <v/>
      </c>
      <c r="AA151" s="913" t="str">
        <f t="shared" si="709"/>
        <v/>
      </c>
      <c r="AB151" s="913" t="str">
        <f t="shared" si="709"/>
        <v/>
      </c>
      <c r="AC151" s="911" t="str">
        <f t="shared" si="399"/>
        <v/>
      </c>
      <c r="AD151" s="910"/>
      <c r="AE151" s="910"/>
    </row>
    <row r="152" ht="13.5" customHeight="1">
      <c r="A152" s="657">
        <f>A150+1</f>
        <v>33</v>
      </c>
      <c r="B152" s="410" t="str">
        <f>IF(ISNA(MATCH($A152,Score!A$46:A$83,0)),"",MATCH($A152,Score!A$46:A$83,0)+ROW(Score!A$45))</f>
        <v/>
      </c>
      <c r="C152" s="876" t="str">
        <f t="shared" ref="C152:D152" si="710">IF($B152="","",INDIRECT(ADDRESS($B152,C$1,1,,"Score")))</f>
        <v/>
      </c>
      <c r="D152" s="410" t="str">
        <f t="shared" si="710"/>
        <v/>
      </c>
      <c r="E152" s="657" t="str">
        <f>IF(B152="","",SUM(D152,D153))</f>
        <v/>
      </c>
      <c r="F152" s="657" t="str">
        <f>IF(B152="","",E152-U152)</f>
        <v/>
      </c>
      <c r="G152" s="908" t="str">
        <f t="shared" ref="G152:H152" si="711">IF($B152="","",IF(ISBLANK(INDIRECT(ADDRESS($B152,G$1,1,,"Score"))),"",1))</f>
        <v/>
      </c>
      <c r="H152" s="908" t="str">
        <f t="shared" si="711"/>
        <v/>
      </c>
      <c r="I152" s="909" t="str">
        <f>IF(H152=1,F152,"")</f>
        <v/>
      </c>
      <c r="J152" s="908" t="str">
        <f t="shared" ref="J152:L152" si="712">IF($B152="","",IF(ISBLANK(INDIRECT(ADDRESS($B152,J$1,1,,"Score"))),"",1))</f>
        <v/>
      </c>
      <c r="K152" s="908" t="str">
        <f t="shared" si="712"/>
        <v/>
      </c>
      <c r="L152" s="908" t="str">
        <f t="shared" si="712"/>
        <v/>
      </c>
      <c r="M152" s="410" t="str">
        <f t="shared" si="396"/>
        <v/>
      </c>
      <c r="N152" s="657" t="str">
        <f>IF(ISNA(MATCH($A152,'Game Clock'!A$62:A$99,0)),"",INDIRECT(ADDRESS(MATCH($A152,'Game Clock'!A$62:A$99,0)+ROW('Game Clock'!A$61),N$1,1,,"Game Clock")))</f>
        <v/>
      </c>
      <c r="O152" s="657" t="str">
        <f>IF(OR(N152="",N152=0),"",60*E152/N152)</f>
        <v/>
      </c>
      <c r="P152" s="410"/>
      <c r="Q152" s="657">
        <f>Q150+1</f>
        <v>33</v>
      </c>
      <c r="R152" s="410" t="str">
        <f>IF(ISNA(MATCH($Q152,Score!T$46:T$83,0)),"",MATCH($Q152,Score!T$46:T$83,0)+ROW(Score!T$45))</f>
        <v/>
      </c>
      <c r="S152" s="876" t="str">
        <f t="shared" ref="S152:T152" si="713">IF($R152="","",INDIRECT(ADDRESS($R152,S$1,1,,"Score")))</f>
        <v/>
      </c>
      <c r="T152" s="410" t="str">
        <f t="shared" si="713"/>
        <v/>
      </c>
      <c r="U152" s="657" t="str">
        <f>IF(R152="","",SUM(T152,T153))</f>
        <v/>
      </c>
      <c r="V152" s="657" t="str">
        <f>IF(R152="","",U152-E152)</f>
        <v/>
      </c>
      <c r="W152" s="908" t="str">
        <f t="shared" ref="W152:X152" si="714">IF($R152="","",IF(ISBLANK(INDIRECT(ADDRESS($R152,W$1,1,,"Score"))),"",1))</f>
        <v/>
      </c>
      <c r="X152" s="908" t="str">
        <f t="shared" si="714"/>
        <v/>
      </c>
      <c r="Y152" s="909" t="str">
        <f>IF(X152=1,V152,"")</f>
        <v/>
      </c>
      <c r="Z152" s="908" t="str">
        <f t="shared" ref="Z152:AB152" si="715">IF($R152="","",IF(ISBLANK(INDIRECT(ADDRESS($R152,Z$1,1,,"Score"))),"",1))</f>
        <v/>
      </c>
      <c r="AA152" s="908" t="str">
        <f t="shared" si="715"/>
        <v/>
      </c>
      <c r="AB152" s="908" t="str">
        <f t="shared" si="715"/>
        <v/>
      </c>
      <c r="AC152" s="410" t="str">
        <f t="shared" si="399"/>
        <v/>
      </c>
      <c r="AD152" s="657" t="str">
        <f>N152</f>
        <v/>
      </c>
      <c r="AE152" s="657" t="str">
        <f>IF(OR(AD152="",AD152=0),"",60*U152/AD152)</f>
        <v/>
      </c>
    </row>
    <row r="153" ht="13.5" customHeight="1">
      <c r="A153" s="657"/>
      <c r="B153" s="410" t="str">
        <f>IF($B152="","",IF(INDIRECT(ADDRESS($B152+1,C$1-1,1,,"Score"))="SP",$B152+1,""))</f>
        <v/>
      </c>
      <c r="C153" s="876" t="str">
        <f t="shared" ref="C153:D153" si="716">IF($B153="","",INDIRECT(ADDRESS($B153,C$1,1,,"Score")))</f>
        <v/>
      </c>
      <c r="D153" s="410" t="str">
        <f t="shared" si="716"/>
        <v/>
      </c>
      <c r="E153" s="657"/>
      <c r="F153" s="657"/>
      <c r="G153" s="908"/>
      <c r="H153" s="908"/>
      <c r="I153" s="909"/>
      <c r="J153" s="908" t="str">
        <f t="shared" ref="J153:L153" si="717">IF($B153="","",IF(ISBLANK(INDIRECT(ADDRESS($B153,J$1,1,,"Score"))),"",1))</f>
        <v/>
      </c>
      <c r="K153" s="908" t="str">
        <f t="shared" si="717"/>
        <v/>
      </c>
      <c r="L153" s="908" t="str">
        <f t="shared" si="717"/>
        <v/>
      </c>
      <c r="M153" s="410" t="str">
        <f t="shared" si="396"/>
        <v/>
      </c>
      <c r="N153" s="657"/>
      <c r="O153" s="657"/>
      <c r="P153" s="410"/>
      <c r="Q153" s="657"/>
      <c r="R153" s="410" t="str">
        <f>IF($R152="","",IF(INDIRECT(ADDRESS($R152+1,S$1-1,1,,"Score"))="SP",$R152+1,""))</f>
        <v/>
      </c>
      <c r="S153" s="876" t="str">
        <f t="shared" ref="S153:T153" si="718">IF($R153="","",INDIRECT(ADDRESS($R153,S$1,1,,"Score")))</f>
        <v/>
      </c>
      <c r="T153" s="410" t="str">
        <f t="shared" si="718"/>
        <v/>
      </c>
      <c r="U153" s="657"/>
      <c r="V153" s="657"/>
      <c r="W153" s="908"/>
      <c r="X153" s="908"/>
      <c r="Y153" s="909"/>
      <c r="Z153" s="908" t="str">
        <f t="shared" ref="Z153:AB153" si="719">IF($R153="","",IF(ISBLANK(INDIRECT(ADDRESS($R153,Z$1,1,,"Score"))),"",1))</f>
        <v/>
      </c>
      <c r="AA153" s="908" t="str">
        <f t="shared" si="719"/>
        <v/>
      </c>
      <c r="AB153" s="908" t="str">
        <f t="shared" si="719"/>
        <v/>
      </c>
      <c r="AC153" s="410" t="str">
        <f t="shared" si="399"/>
        <v/>
      </c>
      <c r="AD153" s="657"/>
      <c r="AE153" s="657"/>
    </row>
    <row r="154" ht="13.5" customHeight="1">
      <c r="A154" s="910">
        <f>A152+1</f>
        <v>34</v>
      </c>
      <c r="B154" s="911" t="str">
        <f>IF(ISNA(MATCH($A154,Score!A$46:A$83,0)),"",MATCH($A154,Score!A$46:A$83,0)+ROW(Score!A$45))</f>
        <v/>
      </c>
      <c r="C154" s="912" t="str">
        <f t="shared" ref="C154:D154" si="720">IF($B154="","",INDIRECT(ADDRESS($B154,C$1,1,,"Score")))</f>
        <v/>
      </c>
      <c r="D154" s="911" t="str">
        <f t="shared" si="720"/>
        <v/>
      </c>
      <c r="E154" s="910" t="str">
        <f>IF(B154="","",SUM(D154,D155))</f>
        <v/>
      </c>
      <c r="F154" s="910" t="str">
        <f>IF(B154="","",E154-U154)</f>
        <v/>
      </c>
      <c r="G154" s="913" t="str">
        <f t="shared" ref="G154:H154" si="721">IF($B154="","",IF(ISBLANK(INDIRECT(ADDRESS($B154,G$1,1,,"Score"))),"",1))</f>
        <v/>
      </c>
      <c r="H154" s="913" t="str">
        <f t="shared" si="721"/>
        <v/>
      </c>
      <c r="I154" s="914" t="str">
        <f>IF(H154=1,F154,"")</f>
        <v/>
      </c>
      <c r="J154" s="913" t="str">
        <f t="shared" ref="J154:L154" si="722">IF($B154="","",IF(ISBLANK(INDIRECT(ADDRESS($B154,J$1,1,,"Score"))),"",1))</f>
        <v/>
      </c>
      <c r="K154" s="913" t="str">
        <f t="shared" si="722"/>
        <v/>
      </c>
      <c r="L154" s="913" t="str">
        <f t="shared" si="722"/>
        <v/>
      </c>
      <c r="M154" s="911" t="str">
        <f t="shared" si="396"/>
        <v/>
      </c>
      <c r="N154" s="657" t="str">
        <f>IF(ISNA(MATCH($A154,'Game Clock'!A$62:A$99,0)),"",INDIRECT(ADDRESS(MATCH($A154,'Game Clock'!A$62:A$99,0)+ROW('Game Clock'!A$61),N$1,1,,"Game Clock")))</f>
        <v/>
      </c>
      <c r="O154" s="910" t="str">
        <f>IF(OR(N154="",N154=0),"",60*E154/N154)</f>
        <v/>
      </c>
      <c r="P154" s="410"/>
      <c r="Q154" s="910">
        <f>Q152+1</f>
        <v>34</v>
      </c>
      <c r="R154" s="911" t="str">
        <f>IF(ISNA(MATCH($Q154,Score!T$46:T$83,0)),"",MATCH($Q154,Score!T$46:T$83,0)+ROW(Score!T$45))</f>
        <v/>
      </c>
      <c r="S154" s="912" t="str">
        <f t="shared" ref="S154:T154" si="723">IF($R154="","",INDIRECT(ADDRESS($R154,S$1,1,,"Score")))</f>
        <v/>
      </c>
      <c r="T154" s="911" t="str">
        <f t="shared" si="723"/>
        <v/>
      </c>
      <c r="U154" s="910" t="str">
        <f>IF(R154="","",SUM(T154,T155))</f>
        <v/>
      </c>
      <c r="V154" s="910" t="str">
        <f>IF(R154="","",U154-E154)</f>
        <v/>
      </c>
      <c r="W154" s="913" t="str">
        <f t="shared" ref="W154:X154" si="724">IF($R154="","",IF(ISBLANK(INDIRECT(ADDRESS($R154,W$1,1,,"Score"))),"",1))</f>
        <v/>
      </c>
      <c r="X154" s="913" t="str">
        <f t="shared" si="724"/>
        <v/>
      </c>
      <c r="Y154" s="914" t="str">
        <f>IF(X154=1,V154,"")</f>
        <v/>
      </c>
      <c r="Z154" s="913" t="str">
        <f t="shared" ref="Z154:AB154" si="725">IF($R154="","",IF(ISBLANK(INDIRECT(ADDRESS($R154,Z$1,1,,"Score"))),"",1))</f>
        <v/>
      </c>
      <c r="AA154" s="913" t="str">
        <f t="shared" si="725"/>
        <v/>
      </c>
      <c r="AB154" s="913" t="str">
        <f t="shared" si="725"/>
        <v/>
      </c>
      <c r="AC154" s="911" t="str">
        <f t="shared" si="399"/>
        <v/>
      </c>
      <c r="AD154" s="910" t="str">
        <f>N154</f>
        <v/>
      </c>
      <c r="AE154" s="910" t="str">
        <f>IF(OR(AD154="",AD154=0),"",60*U154/AD154)</f>
        <v/>
      </c>
    </row>
    <row r="155" ht="13.5" customHeight="1">
      <c r="A155" s="910"/>
      <c r="B155" s="911" t="str">
        <f>IF($B154="","",IF(INDIRECT(ADDRESS($B154+1,C$1-1,1,,"Score"))="SP",$B154+1,""))</f>
        <v/>
      </c>
      <c r="C155" s="912" t="str">
        <f t="shared" ref="C155:D155" si="726">IF($B155="","",INDIRECT(ADDRESS($B155,C$1,1,,"Score")))</f>
        <v/>
      </c>
      <c r="D155" s="911" t="str">
        <f t="shared" si="726"/>
        <v/>
      </c>
      <c r="E155" s="910"/>
      <c r="F155" s="910"/>
      <c r="G155" s="913"/>
      <c r="H155" s="915"/>
      <c r="I155" s="914"/>
      <c r="J155" s="913" t="str">
        <f t="shared" ref="J155:L155" si="727">IF($B155="","",IF(ISBLANK(INDIRECT(ADDRESS($B155,J$1,1,,"Score"))),"",1))</f>
        <v/>
      </c>
      <c r="K155" s="913" t="str">
        <f t="shared" si="727"/>
        <v/>
      </c>
      <c r="L155" s="913" t="str">
        <f t="shared" si="727"/>
        <v/>
      </c>
      <c r="M155" s="911" t="str">
        <f t="shared" si="396"/>
        <v/>
      </c>
      <c r="N155" s="910"/>
      <c r="O155" s="910"/>
      <c r="P155" s="410"/>
      <c r="Q155" s="910"/>
      <c r="R155" s="911" t="str">
        <f>IF($R154="","",IF(INDIRECT(ADDRESS($R154+1,S$1-1,1,,"Score"))="SP",$R154+1,""))</f>
        <v/>
      </c>
      <c r="S155" s="912" t="str">
        <f t="shared" ref="S155:T155" si="728">IF($R155="","",INDIRECT(ADDRESS($R155,S$1,1,,"Score")))</f>
        <v/>
      </c>
      <c r="T155" s="911" t="str">
        <f t="shared" si="728"/>
        <v/>
      </c>
      <c r="U155" s="910"/>
      <c r="V155" s="910"/>
      <c r="W155" s="913"/>
      <c r="X155" s="915"/>
      <c r="Y155" s="914"/>
      <c r="Z155" s="913" t="str">
        <f t="shared" ref="Z155:AB155" si="729">IF($R155="","",IF(ISBLANK(INDIRECT(ADDRESS($R155,Z$1,1,,"Score"))),"",1))</f>
        <v/>
      </c>
      <c r="AA155" s="913" t="str">
        <f t="shared" si="729"/>
        <v/>
      </c>
      <c r="AB155" s="913" t="str">
        <f t="shared" si="729"/>
        <v/>
      </c>
      <c r="AC155" s="911" t="str">
        <f t="shared" si="399"/>
        <v/>
      </c>
      <c r="AD155" s="910"/>
      <c r="AE155" s="910"/>
    </row>
    <row r="156" ht="13.5" customHeight="1">
      <c r="A156" s="657">
        <f>A154+1</f>
        <v>35</v>
      </c>
      <c r="B156" s="410" t="str">
        <f>IF(ISNA(MATCH($A156,Score!A$46:A$83,0)),"",MATCH($A156,Score!A$46:A$83,0)+ROW(Score!A$45))</f>
        <v/>
      </c>
      <c r="C156" s="876" t="str">
        <f t="shared" ref="C156:D156" si="730">IF($B156="","",INDIRECT(ADDRESS($B156,C$1,1,,"Score")))</f>
        <v/>
      </c>
      <c r="D156" s="410" t="str">
        <f t="shared" si="730"/>
        <v/>
      </c>
      <c r="E156" s="657" t="str">
        <f>IF(B156="","",SUM(D156,D157))</f>
        <v/>
      </c>
      <c r="F156" s="657" t="str">
        <f>IF(B156="","",E156-U156)</f>
        <v/>
      </c>
      <c r="G156" s="908" t="str">
        <f t="shared" ref="G156:H156" si="731">IF($B156="","",IF(ISBLANK(INDIRECT(ADDRESS($B156,G$1,1,,"Score"))),"",1))</f>
        <v/>
      </c>
      <c r="H156" s="908" t="str">
        <f t="shared" si="731"/>
        <v/>
      </c>
      <c r="I156" s="909" t="str">
        <f>IF(H156=1,F156,"")</f>
        <v/>
      </c>
      <c r="J156" s="908" t="str">
        <f t="shared" ref="J156:L156" si="732">IF($B156="","",IF(ISBLANK(INDIRECT(ADDRESS($B156,J$1,1,,"Score"))),"",1))</f>
        <v/>
      </c>
      <c r="K156" s="908" t="str">
        <f t="shared" si="732"/>
        <v/>
      </c>
      <c r="L156" s="908" t="str">
        <f t="shared" si="732"/>
        <v/>
      </c>
      <c r="M156" s="410" t="str">
        <f t="shared" si="396"/>
        <v/>
      </c>
      <c r="N156" s="657" t="str">
        <f>IF(ISNA(MATCH($A156,'Game Clock'!A$62:A$99,0)),"",INDIRECT(ADDRESS(MATCH($A156,'Game Clock'!A$62:A$99,0)+ROW('Game Clock'!A$61),N$1,1,,"Game Clock")))</f>
        <v/>
      </c>
      <c r="O156" s="657" t="str">
        <f>IF(OR(N156="",N156=0),"",60*E156/N156)</f>
        <v/>
      </c>
      <c r="P156" s="410"/>
      <c r="Q156" s="657">
        <f>Q154+1</f>
        <v>35</v>
      </c>
      <c r="R156" s="410" t="str">
        <f>IF(ISNA(MATCH($Q156,Score!T$46:T$83,0)),"",MATCH($Q156,Score!T$46:T$83,0)+ROW(Score!T$45))</f>
        <v/>
      </c>
      <c r="S156" s="876" t="str">
        <f t="shared" ref="S156:T156" si="733">IF($R156="","",INDIRECT(ADDRESS($R156,S$1,1,,"Score")))</f>
        <v/>
      </c>
      <c r="T156" s="410" t="str">
        <f t="shared" si="733"/>
        <v/>
      </c>
      <c r="U156" s="657" t="str">
        <f>IF(R156="","",SUM(T156,T157))</f>
        <v/>
      </c>
      <c r="V156" s="657" t="str">
        <f>IF(R156="","",U156-E156)</f>
        <v/>
      </c>
      <c r="W156" s="908" t="str">
        <f t="shared" ref="W156:X156" si="734">IF($R156="","",IF(ISBLANK(INDIRECT(ADDRESS($R156,W$1,1,,"Score"))),"",1))</f>
        <v/>
      </c>
      <c r="X156" s="908" t="str">
        <f t="shared" si="734"/>
        <v/>
      </c>
      <c r="Y156" s="909" t="str">
        <f>IF(X156=1,V156,"")</f>
        <v/>
      </c>
      <c r="Z156" s="908" t="str">
        <f t="shared" ref="Z156:AB156" si="735">IF($R156="","",IF(ISBLANK(INDIRECT(ADDRESS($R156,Z$1,1,,"Score"))),"",1))</f>
        <v/>
      </c>
      <c r="AA156" s="908" t="str">
        <f t="shared" si="735"/>
        <v/>
      </c>
      <c r="AB156" s="908" t="str">
        <f t="shared" si="735"/>
        <v/>
      </c>
      <c r="AC156" s="410" t="str">
        <f t="shared" si="399"/>
        <v/>
      </c>
      <c r="AD156" s="657" t="str">
        <f>N156</f>
        <v/>
      </c>
      <c r="AE156" s="657" t="str">
        <f>IF(OR(AD156="",AD156=0),"",60*U156/AD156)</f>
        <v/>
      </c>
    </row>
    <row r="157" ht="13.5" customHeight="1">
      <c r="A157" s="657"/>
      <c r="B157" s="410" t="str">
        <f>IF($B156="","",IF(INDIRECT(ADDRESS($B156+1,C$1-1,1,,"Score"))="SP",$B156+1,""))</f>
        <v/>
      </c>
      <c r="C157" s="876" t="str">
        <f t="shared" ref="C157:D157" si="736">IF($B157="","",INDIRECT(ADDRESS($B157,C$1,1,,"Score")))</f>
        <v/>
      </c>
      <c r="D157" s="410" t="str">
        <f t="shared" si="736"/>
        <v/>
      </c>
      <c r="E157" s="657"/>
      <c r="F157" s="657"/>
      <c r="G157" s="908"/>
      <c r="H157" s="908"/>
      <c r="I157" s="909"/>
      <c r="J157" s="908" t="str">
        <f t="shared" ref="J157:L157" si="737">IF($B157="","",IF(ISBLANK(INDIRECT(ADDRESS($B157,J$1,1,,"Score"))),"",1))</f>
        <v/>
      </c>
      <c r="K157" s="908" t="str">
        <f t="shared" si="737"/>
        <v/>
      </c>
      <c r="L157" s="908" t="str">
        <f t="shared" si="737"/>
        <v/>
      </c>
      <c r="M157" s="410" t="str">
        <f t="shared" si="396"/>
        <v/>
      </c>
      <c r="N157" s="657"/>
      <c r="O157" s="657"/>
      <c r="P157" s="410"/>
      <c r="Q157" s="657"/>
      <c r="R157" s="410" t="str">
        <f>IF($R156="","",IF(INDIRECT(ADDRESS($R156+1,S$1-1,1,,"Score"))="SP",$R156+1,""))</f>
        <v/>
      </c>
      <c r="S157" s="876" t="str">
        <f t="shared" ref="S157:T157" si="738">IF($R157="","",INDIRECT(ADDRESS($R157,S$1,1,,"Score")))</f>
        <v/>
      </c>
      <c r="T157" s="410" t="str">
        <f t="shared" si="738"/>
        <v/>
      </c>
      <c r="U157" s="657"/>
      <c r="V157" s="657"/>
      <c r="W157" s="908"/>
      <c r="X157" s="908"/>
      <c r="Y157" s="909"/>
      <c r="Z157" s="908" t="str">
        <f t="shared" ref="Z157:AB157" si="739">IF($R157="","",IF(ISBLANK(INDIRECT(ADDRESS($R157,Z$1,1,,"Score"))),"",1))</f>
        <v/>
      </c>
      <c r="AA157" s="908" t="str">
        <f t="shared" si="739"/>
        <v/>
      </c>
      <c r="AB157" s="908" t="str">
        <f t="shared" si="739"/>
        <v/>
      </c>
      <c r="AC157" s="410" t="str">
        <f t="shared" si="399"/>
        <v/>
      </c>
      <c r="AD157" s="657"/>
      <c r="AE157" s="657"/>
    </row>
    <row r="158" ht="13.5" customHeight="1">
      <c r="A158" s="910">
        <f>A156+1</f>
        <v>36</v>
      </c>
      <c r="B158" s="911" t="str">
        <f>IF(ISNA(MATCH($A158,Score!A$46:A$83,0)),"",MATCH($A158,Score!A$46:A$83,0)+ROW(Score!A$45))</f>
        <v/>
      </c>
      <c r="C158" s="912" t="str">
        <f t="shared" ref="C158:D158" si="740">IF($B158="","",INDIRECT(ADDRESS($B158,C$1,1,,"Score")))</f>
        <v/>
      </c>
      <c r="D158" s="911" t="str">
        <f t="shared" si="740"/>
        <v/>
      </c>
      <c r="E158" s="910" t="str">
        <f>IF(B158="","",SUM(D158,D159))</f>
        <v/>
      </c>
      <c r="F158" s="910" t="str">
        <f>IF(B158="","",E158-U158)</f>
        <v/>
      </c>
      <c r="G158" s="913" t="str">
        <f t="shared" ref="G158:H158" si="741">IF($B158="","",IF(ISBLANK(INDIRECT(ADDRESS($B158,G$1,1,,"Score"))),"",1))</f>
        <v/>
      </c>
      <c r="H158" s="913" t="str">
        <f t="shared" si="741"/>
        <v/>
      </c>
      <c r="I158" s="914" t="str">
        <f>IF(H158=1,F158,"")</f>
        <v/>
      </c>
      <c r="J158" s="913" t="str">
        <f t="shared" ref="J158:L158" si="742">IF($B158="","",IF(ISBLANK(INDIRECT(ADDRESS($B158,J$1,1,,"Score"))),"",1))</f>
        <v/>
      </c>
      <c r="K158" s="913" t="str">
        <f t="shared" si="742"/>
        <v/>
      </c>
      <c r="L158" s="913" t="str">
        <f t="shared" si="742"/>
        <v/>
      </c>
      <c r="M158" s="911" t="str">
        <f t="shared" si="396"/>
        <v/>
      </c>
      <c r="N158" s="657" t="str">
        <f>IF(ISNA(MATCH($A158,'Game Clock'!A$62:A$99,0)),"",INDIRECT(ADDRESS(MATCH($A158,'Game Clock'!A$62:A$99,0)+ROW('Game Clock'!A$61),N$1,1,,"Game Clock")))</f>
        <v/>
      </c>
      <c r="O158" s="910" t="str">
        <f>IF(OR(N158="",N158=0),"",60*E158/N158)</f>
        <v/>
      </c>
      <c r="P158" s="410"/>
      <c r="Q158" s="910">
        <f>Q156+1</f>
        <v>36</v>
      </c>
      <c r="R158" s="911" t="str">
        <f>IF(ISNA(MATCH($Q158,Score!T$46:T$83,0)),"",MATCH($Q158,Score!T$46:T$83,0)+ROW(Score!T$45))</f>
        <v/>
      </c>
      <c r="S158" s="912" t="str">
        <f t="shared" ref="S158:T158" si="743">IF($R158="","",INDIRECT(ADDRESS($R158,S$1,1,,"Score")))</f>
        <v/>
      </c>
      <c r="T158" s="911" t="str">
        <f t="shared" si="743"/>
        <v/>
      </c>
      <c r="U158" s="910" t="str">
        <f>IF(R158="","",SUM(T158,T159))</f>
        <v/>
      </c>
      <c r="V158" s="910" t="str">
        <f>IF(R158="","",U158-E158)</f>
        <v/>
      </c>
      <c r="W158" s="913" t="str">
        <f t="shared" ref="W158:X158" si="744">IF($R158="","",IF(ISBLANK(INDIRECT(ADDRESS($R158,W$1,1,,"Score"))),"",1))</f>
        <v/>
      </c>
      <c r="X158" s="913" t="str">
        <f t="shared" si="744"/>
        <v/>
      </c>
      <c r="Y158" s="914" t="str">
        <f>IF(X158=1,V158,"")</f>
        <v/>
      </c>
      <c r="Z158" s="913" t="str">
        <f t="shared" ref="Z158:AB158" si="745">IF($R158="","",IF(ISBLANK(INDIRECT(ADDRESS($R158,Z$1,1,,"Score"))),"",1))</f>
        <v/>
      </c>
      <c r="AA158" s="913" t="str">
        <f t="shared" si="745"/>
        <v/>
      </c>
      <c r="AB158" s="913" t="str">
        <f t="shared" si="745"/>
        <v/>
      </c>
      <c r="AC158" s="911" t="str">
        <f t="shared" si="399"/>
        <v/>
      </c>
      <c r="AD158" s="910" t="str">
        <f>N158</f>
        <v/>
      </c>
      <c r="AE158" s="910" t="str">
        <f>IF(OR(AD158="",AD158=0),"",60*U158/AD158)</f>
        <v/>
      </c>
    </row>
    <row r="159" ht="13.5" customHeight="1">
      <c r="A159" s="910"/>
      <c r="B159" s="911" t="str">
        <f>IF($B158="","",IF(INDIRECT(ADDRESS($B158+1,C$1-1,1,,"Score"))="SP",$B158+1,""))</f>
        <v/>
      </c>
      <c r="C159" s="912" t="str">
        <f t="shared" ref="C159:D159" si="746">IF($B159="","",INDIRECT(ADDRESS($B159,C$1,1,,"Score")))</f>
        <v/>
      </c>
      <c r="D159" s="911" t="str">
        <f t="shared" si="746"/>
        <v/>
      </c>
      <c r="E159" s="910"/>
      <c r="F159" s="910"/>
      <c r="G159" s="913"/>
      <c r="H159" s="915"/>
      <c r="I159" s="914"/>
      <c r="J159" s="913" t="str">
        <f t="shared" ref="J159:L159" si="747">IF($B159="","",IF(ISBLANK(INDIRECT(ADDRESS($B159,J$1,1,,"Score"))),"",1))</f>
        <v/>
      </c>
      <c r="K159" s="913" t="str">
        <f t="shared" si="747"/>
        <v/>
      </c>
      <c r="L159" s="913" t="str">
        <f t="shared" si="747"/>
        <v/>
      </c>
      <c r="M159" s="911" t="str">
        <f t="shared" si="396"/>
        <v/>
      </c>
      <c r="N159" s="910"/>
      <c r="O159" s="910"/>
      <c r="P159" s="410"/>
      <c r="Q159" s="910"/>
      <c r="R159" s="911" t="str">
        <f>IF($R158="","",IF(INDIRECT(ADDRESS($R158+1,S$1-1,1,,"Score"))="SP",$R158+1,""))</f>
        <v/>
      </c>
      <c r="S159" s="912" t="str">
        <f t="shared" ref="S159:T159" si="748">IF($R159="","",INDIRECT(ADDRESS($R159,S$1,1,,"Score")))</f>
        <v/>
      </c>
      <c r="T159" s="911" t="str">
        <f t="shared" si="748"/>
        <v/>
      </c>
      <c r="U159" s="910"/>
      <c r="V159" s="910"/>
      <c r="W159" s="913"/>
      <c r="X159" s="915"/>
      <c r="Y159" s="914"/>
      <c r="Z159" s="913" t="str">
        <f t="shared" ref="Z159:AB159" si="749">IF($R159="","",IF(ISBLANK(INDIRECT(ADDRESS($R159,Z$1,1,,"Score"))),"",1))</f>
        <v/>
      </c>
      <c r="AA159" s="913" t="str">
        <f t="shared" si="749"/>
        <v/>
      </c>
      <c r="AB159" s="913" t="str">
        <f t="shared" si="749"/>
        <v/>
      </c>
      <c r="AC159" s="911" t="str">
        <f t="shared" si="399"/>
        <v/>
      </c>
      <c r="AD159" s="910"/>
      <c r="AE159" s="910"/>
    </row>
    <row r="160" ht="13.5" customHeight="1">
      <c r="A160" s="657">
        <f>A158+1</f>
        <v>37</v>
      </c>
      <c r="B160" s="410" t="str">
        <f>IF(ISNA(MATCH($A160,Score!A$46:A$83,0)),"",MATCH($A160,Score!A$46:A$83,0)+ROW(Score!A$45))</f>
        <v/>
      </c>
      <c r="C160" s="876" t="str">
        <f t="shared" ref="C160:D160" si="750">IF($B160="","",INDIRECT(ADDRESS($B160,C$1,1,,"Score")))</f>
        <v/>
      </c>
      <c r="D160" s="410" t="str">
        <f t="shared" si="750"/>
        <v/>
      </c>
      <c r="E160" s="657" t="str">
        <f>IF(B160="","",SUM(D160,D161))</f>
        <v/>
      </c>
      <c r="F160" s="657" t="str">
        <f>IF(B160="","",E160-U160)</f>
        <v/>
      </c>
      <c r="G160" s="908" t="str">
        <f t="shared" ref="G160:H160" si="751">IF($B160="","",IF(ISBLANK(INDIRECT(ADDRESS($B160,G$1,1,,"Score"))),"",1))</f>
        <v/>
      </c>
      <c r="H160" s="908" t="str">
        <f t="shared" si="751"/>
        <v/>
      </c>
      <c r="I160" s="909" t="str">
        <f>IF(H160=1,F160,"")</f>
        <v/>
      </c>
      <c r="J160" s="908" t="str">
        <f t="shared" ref="J160:L160" si="752">IF($B160="","",IF(ISBLANK(INDIRECT(ADDRESS($B160,J$1,1,,"Score"))),"",1))</f>
        <v/>
      </c>
      <c r="K160" s="908" t="str">
        <f t="shared" si="752"/>
        <v/>
      </c>
      <c r="L160" s="908" t="str">
        <f t="shared" si="752"/>
        <v/>
      </c>
      <c r="M160" s="410" t="str">
        <f t="shared" si="396"/>
        <v/>
      </c>
      <c r="N160" s="657" t="str">
        <f>IF(ISNA(MATCH($A160,'Game Clock'!A$62:A$99,0)),"",INDIRECT(ADDRESS(MATCH($A160,'Game Clock'!A$62:A$99,0)+ROW('Game Clock'!A$61),N$1,1,,"Game Clock")))</f>
        <v/>
      </c>
      <c r="O160" s="657" t="str">
        <f>IF(OR(N160="",N160=0),"",60*E160/N160)</f>
        <v/>
      </c>
      <c r="P160" s="410"/>
      <c r="Q160" s="657">
        <f>Q158+1</f>
        <v>37</v>
      </c>
      <c r="R160" s="410" t="str">
        <f>IF(ISNA(MATCH($Q160,Score!T$46:T$83,0)),"",MATCH($Q160,Score!T$46:T$83,0)+ROW(Score!T$45))</f>
        <v/>
      </c>
      <c r="S160" s="876" t="str">
        <f t="shared" ref="S160:T160" si="753">IF($R160="","",INDIRECT(ADDRESS($R160,S$1,1,,"Score")))</f>
        <v/>
      </c>
      <c r="T160" s="410" t="str">
        <f t="shared" si="753"/>
        <v/>
      </c>
      <c r="U160" s="657" t="str">
        <f>IF(R160="","",SUM(T160,T161))</f>
        <v/>
      </c>
      <c r="V160" s="657" t="str">
        <f>IF(R160="","",U160-E160)</f>
        <v/>
      </c>
      <c r="W160" s="908" t="str">
        <f t="shared" ref="W160:X160" si="754">IF($R160="","",IF(ISBLANK(INDIRECT(ADDRESS($R160,W$1,1,,"Score"))),"",1))</f>
        <v/>
      </c>
      <c r="X160" s="908" t="str">
        <f t="shared" si="754"/>
        <v/>
      </c>
      <c r="Y160" s="909" t="str">
        <f>IF(X160=1,V160,"")</f>
        <v/>
      </c>
      <c r="Z160" s="908" t="str">
        <f t="shared" ref="Z160:AB160" si="755">IF($R160="","",IF(ISBLANK(INDIRECT(ADDRESS($R160,Z$1,1,,"Score"))),"",1))</f>
        <v/>
      </c>
      <c r="AA160" s="908" t="str">
        <f t="shared" si="755"/>
        <v/>
      </c>
      <c r="AB160" s="908" t="str">
        <f t="shared" si="755"/>
        <v/>
      </c>
      <c r="AC160" s="410" t="str">
        <f t="shared" si="399"/>
        <v/>
      </c>
      <c r="AD160" s="657" t="str">
        <f>N160</f>
        <v/>
      </c>
      <c r="AE160" s="657" t="str">
        <f>IF(OR(AD160="",AD160=0),"",60*U160/AD160)</f>
        <v/>
      </c>
    </row>
    <row r="161" ht="13.5" customHeight="1">
      <c r="A161" s="657"/>
      <c r="B161" s="410" t="str">
        <f>IF($B160="","",IF(INDIRECT(ADDRESS($B160+1,C$1-1,1,,"Score"))="SP",$B160+1,""))</f>
        <v/>
      </c>
      <c r="C161" s="876" t="str">
        <f t="shared" ref="C161:D161" si="756">IF($B161="","",INDIRECT(ADDRESS($B161,C$1,1,,"Score")))</f>
        <v/>
      </c>
      <c r="D161" s="410" t="str">
        <f t="shared" si="756"/>
        <v/>
      </c>
      <c r="E161" s="657"/>
      <c r="F161" s="657"/>
      <c r="G161" s="908"/>
      <c r="H161" s="908"/>
      <c r="I161" s="909"/>
      <c r="J161" s="908" t="str">
        <f t="shared" ref="J161:L161" si="757">IF($B161="","",IF(ISBLANK(INDIRECT(ADDRESS($B161,J$1,1,,"Score"))),"",1))</f>
        <v/>
      </c>
      <c r="K161" s="908" t="str">
        <f t="shared" si="757"/>
        <v/>
      </c>
      <c r="L161" s="908" t="str">
        <f t="shared" si="757"/>
        <v/>
      </c>
      <c r="M161" s="410" t="str">
        <f t="shared" si="396"/>
        <v/>
      </c>
      <c r="N161" s="657"/>
      <c r="O161" s="657"/>
      <c r="P161" s="410"/>
      <c r="Q161" s="657"/>
      <c r="R161" s="410" t="str">
        <f>IF($R160="","",IF(INDIRECT(ADDRESS($R160+1,S$1-1,1,,"Score"))="SP",$R160+1,""))</f>
        <v/>
      </c>
      <c r="S161" s="876" t="str">
        <f t="shared" ref="S161:T161" si="758">IF($R161="","",INDIRECT(ADDRESS($R161,S$1,1,,"Score")))</f>
        <v/>
      </c>
      <c r="T161" s="410" t="str">
        <f t="shared" si="758"/>
        <v/>
      </c>
      <c r="U161" s="657"/>
      <c r="V161" s="657"/>
      <c r="W161" s="908"/>
      <c r="X161" s="908"/>
      <c r="Y161" s="909"/>
      <c r="Z161" s="908" t="str">
        <f t="shared" ref="Z161:AB161" si="759">IF($R161="","",IF(ISBLANK(INDIRECT(ADDRESS($R161,Z$1,1,,"Score"))),"",1))</f>
        <v/>
      </c>
      <c r="AA161" s="908" t="str">
        <f t="shared" si="759"/>
        <v/>
      </c>
      <c r="AB161" s="908" t="str">
        <f t="shared" si="759"/>
        <v/>
      </c>
      <c r="AC161" s="410" t="str">
        <f t="shared" si="399"/>
        <v/>
      </c>
      <c r="AD161" s="657"/>
      <c r="AE161" s="657"/>
    </row>
    <row r="162" ht="13.5" customHeight="1">
      <c r="A162" s="910">
        <f>A160+1</f>
        <v>38</v>
      </c>
      <c r="B162" s="911" t="str">
        <f>IF(ISNA(MATCH($A162,Score!A$46:A$83,0)),"",MATCH($A162,Score!A$46:A$83,0)+ROW(Score!A$45))</f>
        <v/>
      </c>
      <c r="C162" s="912" t="str">
        <f t="shared" ref="C162:D162" si="760">IF($B162="","",INDIRECT(ADDRESS($B162,C$1,1,,"Score")))</f>
        <v/>
      </c>
      <c r="D162" s="911" t="str">
        <f t="shared" si="760"/>
        <v/>
      </c>
      <c r="E162" s="910" t="str">
        <f>IF(B162="","",SUM(D162,D163))</f>
        <v/>
      </c>
      <c r="F162" s="910" t="str">
        <f>IF(B162="","",E162-U162)</f>
        <v/>
      </c>
      <c r="G162" s="913" t="str">
        <f t="shared" ref="G162:H162" si="761">IF($B162="","",IF(ISBLANK(INDIRECT(ADDRESS($B162,G$1,1,,"Score"))),"",1))</f>
        <v/>
      </c>
      <c r="H162" s="913" t="str">
        <f t="shared" si="761"/>
        <v/>
      </c>
      <c r="I162" s="914" t="str">
        <f>IF(H162=1,F162,"")</f>
        <v/>
      </c>
      <c r="J162" s="913" t="str">
        <f t="shared" ref="J162:L162" si="762">IF($B162="","",IF(ISBLANK(INDIRECT(ADDRESS($B162,J$1,1,,"Score"))),"",1))</f>
        <v/>
      </c>
      <c r="K162" s="913" t="str">
        <f t="shared" si="762"/>
        <v/>
      </c>
      <c r="L162" s="913" t="str">
        <f t="shared" si="762"/>
        <v/>
      </c>
      <c r="M162" s="911" t="str">
        <f t="shared" si="396"/>
        <v/>
      </c>
      <c r="N162" s="657" t="str">
        <f>IF(ISNA(MATCH($A162,'Game Clock'!A$62:A$99,0)),"",INDIRECT(ADDRESS(MATCH($A162,'Game Clock'!A$62:A$99,0)+ROW('Game Clock'!A$61),N$1,1,,"Game Clock")))</f>
        <v/>
      </c>
      <c r="O162" s="910" t="str">
        <f>IF(OR(N162="",N162=0),"",60*E162/N162)</f>
        <v/>
      </c>
      <c r="P162" s="410"/>
      <c r="Q162" s="910">
        <f>Q160+1</f>
        <v>38</v>
      </c>
      <c r="R162" s="911" t="str">
        <f>IF(ISNA(MATCH($Q162,Score!T$46:T$83,0)),"",MATCH($Q162,Score!T$46:T$83,0)+ROW(Score!T$45))</f>
        <v/>
      </c>
      <c r="S162" s="912" t="str">
        <f t="shared" ref="S162:T162" si="763">IF($R162="","",INDIRECT(ADDRESS($R162,S$1,1,,"Score")))</f>
        <v/>
      </c>
      <c r="T162" s="911" t="str">
        <f t="shared" si="763"/>
        <v/>
      </c>
      <c r="U162" s="910" t="str">
        <f>IF(R162="","",SUM(T162,T163))</f>
        <v/>
      </c>
      <c r="V162" s="910" t="str">
        <f>IF(R162="","",U162-E162)</f>
        <v/>
      </c>
      <c r="W162" s="913" t="str">
        <f t="shared" ref="W162:X162" si="764">IF($R162="","",IF(ISBLANK(INDIRECT(ADDRESS($R162,W$1,1,,"Score"))),"",1))</f>
        <v/>
      </c>
      <c r="X162" s="913" t="str">
        <f t="shared" si="764"/>
        <v/>
      </c>
      <c r="Y162" s="914" t="str">
        <f>IF(X162=1,V162,"")</f>
        <v/>
      </c>
      <c r="Z162" s="913" t="str">
        <f t="shared" ref="Z162:AB162" si="765">IF($R162="","",IF(ISBLANK(INDIRECT(ADDRESS($R162,Z$1,1,,"Score"))),"",1))</f>
        <v/>
      </c>
      <c r="AA162" s="913" t="str">
        <f t="shared" si="765"/>
        <v/>
      </c>
      <c r="AB162" s="913" t="str">
        <f t="shared" si="765"/>
        <v/>
      </c>
      <c r="AC162" s="911" t="str">
        <f t="shared" si="399"/>
        <v/>
      </c>
      <c r="AD162" s="910" t="str">
        <f>N162</f>
        <v/>
      </c>
      <c r="AE162" s="910" t="str">
        <f>IF(OR(AD162="",AD162=0),"",60*U162/AD162)</f>
        <v/>
      </c>
    </row>
    <row r="163" ht="13.5" customHeight="1">
      <c r="A163" s="910"/>
      <c r="B163" s="911" t="str">
        <f>IF($B162="","",IF(INDIRECT(ADDRESS($B162+1,C$1-1,1,,"Score"))="SP",$B162+1,""))</f>
        <v/>
      </c>
      <c r="C163" s="912" t="str">
        <f t="shared" ref="C163:D163" si="766">IF($B163="","",INDIRECT(ADDRESS($B163,C$1,1,,"Score")))</f>
        <v/>
      </c>
      <c r="D163" s="911" t="str">
        <f t="shared" si="766"/>
        <v/>
      </c>
      <c r="E163" s="910"/>
      <c r="F163" s="910"/>
      <c r="G163" s="913"/>
      <c r="H163" s="915"/>
      <c r="I163" s="914"/>
      <c r="J163" s="913" t="str">
        <f t="shared" ref="J163:L163" si="767">IF($B163="","",IF(ISBLANK(INDIRECT(ADDRESS($B163,J$1,1,,"Score"))),"",1))</f>
        <v/>
      </c>
      <c r="K163" s="913" t="str">
        <f t="shared" si="767"/>
        <v/>
      </c>
      <c r="L163" s="913" t="str">
        <f t="shared" si="767"/>
        <v/>
      </c>
      <c r="M163" s="911" t="str">
        <f t="shared" si="396"/>
        <v/>
      </c>
      <c r="N163" s="910"/>
      <c r="O163" s="910"/>
      <c r="P163" s="410"/>
      <c r="Q163" s="910"/>
      <c r="R163" s="911" t="str">
        <f>IF($R162="","",IF(INDIRECT(ADDRESS($R162+1,S$1-1,1,,"Score"))="SP",$R162+1,""))</f>
        <v/>
      </c>
      <c r="S163" s="912" t="str">
        <f t="shared" ref="S163:T163" si="768">IF($R163="","",INDIRECT(ADDRESS($R163,S$1,1,,"Score")))</f>
        <v/>
      </c>
      <c r="T163" s="911" t="str">
        <f t="shared" si="768"/>
        <v/>
      </c>
      <c r="U163" s="910"/>
      <c r="V163" s="910"/>
      <c r="W163" s="913"/>
      <c r="X163" s="915"/>
      <c r="Y163" s="914"/>
      <c r="Z163" s="913" t="str">
        <f t="shared" ref="Z163:AB163" si="769">IF($R163="","",IF(ISBLANK(INDIRECT(ADDRESS($R163,Z$1,1,,"Score"))),"",1))</f>
        <v/>
      </c>
      <c r="AA163" s="913" t="str">
        <f t="shared" si="769"/>
        <v/>
      </c>
      <c r="AB163" s="913" t="str">
        <f t="shared" si="769"/>
        <v/>
      </c>
      <c r="AC163" s="911" t="str">
        <f t="shared" si="399"/>
        <v/>
      </c>
      <c r="AD163" s="910"/>
      <c r="AE163" s="910"/>
    </row>
    <row r="164" ht="12.75" customHeight="1">
      <c r="A164" s="916" t="s">
        <v>462</v>
      </c>
      <c r="B164" s="917"/>
      <c r="C164" s="917"/>
      <c r="D164" s="917"/>
      <c r="E164" s="918">
        <f>SUM(E88:E163)</f>
        <v>131</v>
      </c>
      <c r="F164" s="919"/>
      <c r="G164" s="907">
        <f t="shared" ref="G164:H164" si="770">SUM(G88:G163)</f>
        <v>3</v>
      </c>
      <c r="H164" s="907">
        <f t="shared" si="770"/>
        <v>18</v>
      </c>
      <c r="I164" s="906"/>
      <c r="J164" s="920">
        <f t="shared" ref="J164:K164" si="771">SUM(J88:J163)</f>
        <v>16</v>
      </c>
      <c r="K164" s="920">
        <f t="shared" si="771"/>
        <v>0</v>
      </c>
      <c r="L164" s="907">
        <f t="shared" ref="L164:L165" si="774">SUM(L88,L90,L92,L94,L96,L98,L100,L102,L104,L106,L108,L110,L112,L114,L116,L118,L120,L122,L124,L126,L128,L130,L132,L134,L136,L138,L140,L142,L144,L146, L148, L150, L152, L154, L156,L158,L160,L162)</f>
        <v>0</v>
      </c>
      <c r="M164" s="917"/>
      <c r="N164" s="919" t="s">
        <v>461</v>
      </c>
      <c r="O164" s="918" t="str">
        <f>IF(COUNT(O88:O163),AVERAGE(O88:O163),"")</f>
        <v/>
      </c>
      <c r="P164" s="410"/>
      <c r="Q164" s="916" t="s">
        <v>462</v>
      </c>
      <c r="R164" s="917"/>
      <c r="S164" s="917"/>
      <c r="T164" s="917"/>
      <c r="U164" s="918">
        <f>SUM(U88:U163)</f>
        <v>36</v>
      </c>
      <c r="V164" s="919"/>
      <c r="W164" s="907">
        <f t="shared" ref="W164:X164" si="772">SUM(W88:W163)</f>
        <v>2</v>
      </c>
      <c r="X164" s="907">
        <f t="shared" si="772"/>
        <v>3</v>
      </c>
      <c r="Y164" s="906"/>
      <c r="Z164" s="920">
        <f t="shared" ref="Z164:AA164" si="773">SUM(Z88:Z163)</f>
        <v>3</v>
      </c>
      <c r="AA164" s="920">
        <f t="shared" si="773"/>
        <v>0</v>
      </c>
      <c r="AB164" s="907">
        <f t="shared" ref="AB164:AB165" si="775">SUM(AB88,AB90,AB92,AB94,AB96,AB98,AB100,AB102,AB104,AB106,AB108,AB110,AB112,AB114,AB116,AB118,AB120,AB122,AB124,AB126,AB128,AB130,AB132,AB134,AB136,AB138,AB140,AB142,AB144,AB146, AB148, AB150, AB152, AB154, AB156, AB158, AB160, AB162)</f>
        <v>7</v>
      </c>
      <c r="AC164" s="917"/>
      <c r="AD164" s="919" t="s">
        <v>461</v>
      </c>
      <c r="AE164" s="918" t="str">
        <f>IF(COUNT(AE88:AE163),AVERAGE(AE88:AE163),"")</f>
        <v/>
      </c>
    </row>
    <row r="165" ht="13.5" customHeight="1">
      <c r="A165" s="669"/>
      <c r="B165" s="917"/>
      <c r="C165" s="917"/>
      <c r="D165" s="917"/>
      <c r="E165" s="918"/>
      <c r="F165" s="919"/>
      <c r="G165" s="907"/>
      <c r="H165" s="921"/>
      <c r="I165" s="906"/>
      <c r="J165" s="669"/>
      <c r="K165" s="669"/>
      <c r="L165" s="907">
        <f t="shared" si="774"/>
        <v>0</v>
      </c>
      <c r="M165" s="917"/>
      <c r="N165" s="919"/>
      <c r="O165" s="918"/>
      <c r="P165" s="410"/>
      <c r="Q165" s="669"/>
      <c r="R165" s="917"/>
      <c r="S165" s="917"/>
      <c r="T165" s="917"/>
      <c r="U165" s="918"/>
      <c r="V165" s="919"/>
      <c r="W165" s="907"/>
      <c r="X165" s="921"/>
      <c r="Y165" s="906"/>
      <c r="Z165" s="669"/>
      <c r="AA165" s="669"/>
      <c r="AB165" s="907">
        <f t="shared" si="775"/>
        <v>0</v>
      </c>
      <c r="AC165" s="917"/>
      <c r="AD165" s="919"/>
      <c r="AE165" s="918"/>
    </row>
    <row r="166" ht="13.5" customHeight="1">
      <c r="A166" s="410"/>
      <c r="B166" s="410"/>
      <c r="C166" s="410"/>
      <c r="D166" s="410"/>
      <c r="E166" s="410"/>
      <c r="F166" s="410"/>
      <c r="G166" s="410"/>
      <c r="H166" s="410"/>
      <c r="I166" s="410"/>
      <c r="J166" s="410"/>
      <c r="K166" s="410"/>
      <c r="L166" s="410"/>
      <c r="M166" s="410"/>
      <c r="N166" s="410"/>
      <c r="O166" s="410"/>
      <c r="P166" s="410"/>
      <c r="Q166" s="410"/>
      <c r="R166" s="410"/>
      <c r="S166" s="410"/>
      <c r="T166" s="410"/>
      <c r="U166" s="410"/>
      <c r="V166" s="410"/>
      <c r="W166" s="410"/>
      <c r="X166" s="410"/>
      <c r="Y166" s="410"/>
      <c r="Z166" s="410"/>
      <c r="AA166" s="410"/>
      <c r="AB166" s="410"/>
      <c r="AC166" s="410"/>
      <c r="AD166" s="410"/>
      <c r="AE166" s="410"/>
    </row>
    <row r="167" ht="13.5" customHeight="1">
      <c r="A167" s="410"/>
      <c r="B167" s="410"/>
      <c r="C167" s="410"/>
      <c r="D167" s="410"/>
      <c r="E167" s="410"/>
      <c r="F167" s="410"/>
      <c r="G167" s="410"/>
      <c r="H167" s="410"/>
      <c r="I167" s="410"/>
      <c r="J167" s="410"/>
      <c r="K167" s="410"/>
      <c r="L167" s="410"/>
      <c r="M167" s="410"/>
      <c r="N167" s="410"/>
      <c r="O167" s="410"/>
      <c r="P167" s="410"/>
      <c r="Q167" s="410"/>
      <c r="R167" s="410"/>
      <c r="S167" s="410"/>
      <c r="T167" s="410"/>
      <c r="U167" s="410"/>
      <c r="V167" s="410"/>
      <c r="W167" s="410"/>
      <c r="X167" s="410"/>
      <c r="Y167" s="410"/>
      <c r="Z167" s="410"/>
      <c r="AA167" s="410"/>
      <c r="AB167" s="410"/>
      <c r="AC167" s="410"/>
      <c r="AD167" s="410"/>
      <c r="AE167" s="410"/>
    </row>
    <row r="168" ht="13.5" customHeight="1">
      <c r="A168" s="410"/>
      <c r="B168" s="410"/>
      <c r="C168" s="410"/>
      <c r="D168" s="410"/>
      <c r="E168" s="410"/>
      <c r="F168" s="410"/>
      <c r="G168" s="410"/>
      <c r="H168" s="410"/>
      <c r="I168" s="410"/>
      <c r="J168" s="410"/>
      <c r="K168" s="410"/>
      <c r="L168" s="410"/>
      <c r="M168" s="410"/>
      <c r="N168" s="410"/>
      <c r="O168" s="410"/>
      <c r="P168" s="410"/>
      <c r="Q168" s="410"/>
      <c r="R168" s="410"/>
      <c r="S168" s="410"/>
      <c r="T168" s="410"/>
      <c r="U168" s="410"/>
      <c r="V168" s="410"/>
      <c r="W168" s="410"/>
      <c r="X168" s="410"/>
      <c r="Y168" s="410"/>
      <c r="Z168" s="410"/>
      <c r="AA168" s="410"/>
      <c r="AB168" s="410"/>
      <c r="AC168" s="410"/>
      <c r="AD168" s="410"/>
      <c r="AE168" s="410"/>
    </row>
    <row r="169" ht="13.5" customHeight="1">
      <c r="A169" s="410"/>
      <c r="B169" s="410"/>
      <c r="C169" s="410"/>
      <c r="D169" s="410"/>
      <c r="E169" s="410"/>
      <c r="F169" s="410"/>
      <c r="G169" s="410"/>
      <c r="H169" s="410"/>
      <c r="I169" s="410"/>
      <c r="J169" s="410"/>
      <c r="K169" s="410"/>
      <c r="L169" s="410"/>
      <c r="M169" s="410"/>
      <c r="N169" s="410"/>
      <c r="O169" s="410"/>
      <c r="P169" s="410"/>
      <c r="Q169" s="410"/>
      <c r="R169" s="410"/>
      <c r="S169" s="410"/>
      <c r="T169" s="410"/>
      <c r="U169" s="410"/>
      <c r="V169" s="410"/>
      <c r="W169" s="410"/>
      <c r="X169" s="410"/>
      <c r="Y169" s="410"/>
      <c r="Z169" s="410"/>
      <c r="AA169" s="410"/>
      <c r="AB169" s="410"/>
      <c r="AC169" s="410"/>
      <c r="AD169" s="410"/>
      <c r="AE169" s="410"/>
    </row>
    <row r="170" ht="13.5" customHeight="1">
      <c r="A170" s="410"/>
      <c r="B170" s="410"/>
      <c r="C170" s="410"/>
      <c r="D170" s="410"/>
      <c r="E170" s="410"/>
      <c r="F170" s="410"/>
      <c r="G170" s="410"/>
      <c r="H170" s="410"/>
      <c r="I170" s="410"/>
      <c r="J170" s="410"/>
      <c r="K170" s="410"/>
      <c r="L170" s="410"/>
      <c r="M170" s="410"/>
      <c r="N170" s="410"/>
      <c r="O170" s="410"/>
      <c r="P170" s="410"/>
      <c r="Q170" s="410"/>
      <c r="R170" s="410"/>
      <c r="S170" s="410"/>
      <c r="T170" s="410"/>
      <c r="U170" s="410"/>
      <c r="V170" s="410"/>
      <c r="W170" s="410"/>
      <c r="X170" s="410"/>
      <c r="Y170" s="410"/>
      <c r="Z170" s="410"/>
      <c r="AA170" s="410"/>
      <c r="AB170" s="410"/>
      <c r="AC170" s="410"/>
      <c r="AD170" s="410"/>
      <c r="AE170" s="410"/>
    </row>
    <row r="171" ht="13.5" customHeight="1">
      <c r="A171" s="922" t="s">
        <v>443</v>
      </c>
      <c r="B171" s="922" t="s">
        <v>284</v>
      </c>
      <c r="C171" s="410"/>
      <c r="D171" s="922" t="s">
        <v>451</v>
      </c>
      <c r="E171" s="922" t="s">
        <v>463</v>
      </c>
      <c r="F171" s="922" t="s">
        <v>453</v>
      </c>
      <c r="G171" s="922" t="s">
        <v>454</v>
      </c>
      <c r="H171" s="922" t="s">
        <v>435</v>
      </c>
      <c r="I171" s="922" t="s">
        <v>455</v>
      </c>
      <c r="J171" s="922" t="s">
        <v>456</v>
      </c>
      <c r="K171" s="922" t="s">
        <v>457</v>
      </c>
      <c r="L171" s="922" t="s">
        <v>215</v>
      </c>
      <c r="M171" s="922" t="s">
        <v>227</v>
      </c>
      <c r="N171" s="922"/>
      <c r="O171" s="922"/>
      <c r="P171" s="410"/>
      <c r="Q171" s="922" t="s">
        <v>449</v>
      </c>
      <c r="R171" s="922" t="s">
        <v>284</v>
      </c>
      <c r="S171" s="410"/>
      <c r="T171" s="922" t="s">
        <v>451</v>
      </c>
      <c r="U171" s="922" t="s">
        <v>463</v>
      </c>
      <c r="V171" s="922" t="s">
        <v>453</v>
      </c>
      <c r="W171" s="922" t="s">
        <v>454</v>
      </c>
      <c r="X171" s="922" t="s">
        <v>435</v>
      </c>
      <c r="Y171" s="922" t="s">
        <v>455</v>
      </c>
      <c r="Z171" s="922" t="s">
        <v>456</v>
      </c>
      <c r="AA171" s="922" t="s">
        <v>457</v>
      </c>
      <c r="AB171" s="922" t="s">
        <v>215</v>
      </c>
      <c r="AC171" s="922" t="s">
        <v>227</v>
      </c>
      <c r="AD171" s="410"/>
      <c r="AE171" s="410"/>
    </row>
    <row r="172" ht="13.5" customHeight="1">
      <c r="A172" s="657">
        <v>1.0</v>
      </c>
      <c r="B172" s="923" t="str">
        <f>IF(IGRF!B14="","",IGRF!B14)</f>
        <v>112*</v>
      </c>
      <c r="C172" s="410" t="s">
        <v>445</v>
      </c>
      <c r="D172" s="410" t="str">
        <f>IF(OR($E172="",$E172=0),"",SUMPRODUCT(--($C$3:$C$78=$B172),D$3:D$78))</f>
        <v/>
      </c>
      <c r="E172" s="410">
        <f>IF($B172="","",SUMPRODUCT(--(C$3:C$78=$B172)))</f>
        <v>0</v>
      </c>
      <c r="F172" s="410" t="str">
        <f>IF(OR($E172="",$E172=0),"",SUMIF($C$3:$C$62,$B172,F$3:F$62))</f>
        <v/>
      </c>
      <c r="G172" s="911" t="str">
        <f t="shared" ref="G172:M172" si="776">IF(OR($E172="",$E172=0),"",SUMPRODUCT(--($C$3:$C$78=$B172),G$3:G$78))</f>
        <v/>
      </c>
      <c r="H172" s="911" t="str">
        <f t="shared" si="776"/>
        <v/>
      </c>
      <c r="I172" s="909" t="str">
        <f t="shared" si="776"/>
        <v/>
      </c>
      <c r="J172" s="911" t="str">
        <f t="shared" si="776"/>
        <v/>
      </c>
      <c r="K172" s="911" t="str">
        <f t="shared" si="776"/>
        <v/>
      </c>
      <c r="L172" s="911" t="str">
        <f t="shared" si="776"/>
        <v/>
      </c>
      <c r="M172" s="410" t="str">
        <f t="shared" si="776"/>
        <v/>
      </c>
      <c r="N172" s="410"/>
      <c r="O172" s="410"/>
      <c r="P172" s="410"/>
      <c r="Q172" s="657">
        <v>1.0</v>
      </c>
      <c r="R172" s="923" t="str">
        <f>IF(IGRF!I14="","",IGRF!I14)</f>
        <v>10</v>
      </c>
      <c r="S172" s="410" t="s">
        <v>445</v>
      </c>
      <c r="T172" s="410" t="str">
        <f>IF(OR($U172="",$U172=0),"",SUMPRODUCT(--($S$3:$S$78=$R172),T$3:T$78))</f>
        <v/>
      </c>
      <c r="U172" s="410">
        <f>IF($R172="","",SUMPRODUCT(--(S$3:S$78=$R172)))</f>
        <v>0</v>
      </c>
      <c r="V172" s="410" t="str">
        <f t="shared" ref="V172:AC172" si="777">IF(OR($U172="",$U172=0),"",SUMPRODUCT(--($S$3:$S$78=$R172),V$3:V$78))</f>
        <v/>
      </c>
      <c r="W172" s="911" t="str">
        <f t="shared" si="777"/>
        <v/>
      </c>
      <c r="X172" s="911" t="str">
        <f t="shared" si="777"/>
        <v/>
      </c>
      <c r="Y172" s="909" t="str">
        <f t="shared" si="777"/>
        <v/>
      </c>
      <c r="Z172" s="911" t="str">
        <f t="shared" si="777"/>
        <v/>
      </c>
      <c r="AA172" s="911" t="str">
        <f t="shared" si="777"/>
        <v/>
      </c>
      <c r="AB172" s="911" t="str">
        <f t="shared" si="777"/>
        <v/>
      </c>
      <c r="AC172" s="410" t="str">
        <f t="shared" si="777"/>
        <v/>
      </c>
      <c r="AD172" s="410"/>
      <c r="AE172" s="410"/>
    </row>
    <row r="173" ht="13.5" customHeight="1">
      <c r="A173" s="657"/>
      <c r="B173" s="923"/>
      <c r="C173" s="410" t="s">
        <v>446</v>
      </c>
      <c r="D173" s="410" t="str">
        <f>IF(OR($E173="",$E173=0),"",SUMPRODUCT(--($C$88:$C$163=$B172),D$88:D$163))</f>
        <v/>
      </c>
      <c r="E173" s="410">
        <f>IF($B172="","",SUMPRODUCT(--(C$88:C$163=$B172)))</f>
        <v>0</v>
      </c>
      <c r="F173" s="410" t="str">
        <f>IF(OR($E173="",$E173=0),"",SUMIF($C$88:$C$147,$B172,F$88:F$147))</f>
        <v/>
      </c>
      <c r="G173" s="911" t="str">
        <f t="shared" ref="G173:M173" si="778">IF(OR($E173="",$E173=0),"",SUMPRODUCT(--($C$88:$C$163=$B172),G$88:G$163))</f>
        <v/>
      </c>
      <c r="H173" s="911" t="str">
        <f t="shared" si="778"/>
        <v/>
      </c>
      <c r="I173" s="909" t="str">
        <f t="shared" si="778"/>
        <v/>
      </c>
      <c r="J173" s="911" t="str">
        <f t="shared" si="778"/>
        <v/>
      </c>
      <c r="K173" s="911" t="str">
        <f t="shared" si="778"/>
        <v/>
      </c>
      <c r="L173" s="911" t="str">
        <f t="shared" si="778"/>
        <v/>
      </c>
      <c r="M173" s="410" t="str">
        <f t="shared" si="778"/>
        <v/>
      </c>
      <c r="N173" s="410"/>
      <c r="O173" s="410"/>
      <c r="P173" s="410"/>
      <c r="Q173" s="657"/>
      <c r="R173" s="657"/>
      <c r="S173" s="410" t="s">
        <v>446</v>
      </c>
      <c r="T173" s="410">
        <f>IF(OR($U173="",$U173=0),"",SUMPRODUCT(--($S$88:$S$163=$R172),T$88:T$163))</f>
        <v>2</v>
      </c>
      <c r="U173" s="410">
        <f>IF($R172="","",SUMPRODUCT(--(S$88:S$163=$R172)))</f>
        <v>1</v>
      </c>
      <c r="V173" s="410">
        <f t="shared" ref="V173:AC173" si="779">IF(OR($U173="",$U173=0),"",SUMPRODUCT(--($S$88:$S$163=$R172),V$88:V$163))</f>
        <v>0</v>
      </c>
      <c r="W173" s="911">
        <f t="shared" si="779"/>
        <v>0</v>
      </c>
      <c r="X173" s="911">
        <f t="shared" si="779"/>
        <v>0</v>
      </c>
      <c r="Y173" s="909">
        <f t="shared" si="779"/>
        <v>0</v>
      </c>
      <c r="Z173" s="911">
        <f t="shared" si="779"/>
        <v>0</v>
      </c>
      <c r="AA173" s="911">
        <f t="shared" si="779"/>
        <v>0</v>
      </c>
      <c r="AB173" s="911">
        <f t="shared" si="779"/>
        <v>0</v>
      </c>
      <c r="AC173" s="410">
        <f t="shared" si="779"/>
        <v>1</v>
      </c>
      <c r="AD173" s="410"/>
      <c r="AE173" s="410"/>
    </row>
    <row r="174" ht="13.5" customHeight="1">
      <c r="A174" s="657"/>
      <c r="B174" s="923"/>
      <c r="C174" s="924" t="s">
        <v>402</v>
      </c>
      <c r="D174" s="924">
        <f t="shared" ref="D174:F174" si="780">IF($B172="","",SUM(D172:D173))</f>
        <v>0</v>
      </c>
      <c r="E174" s="924">
        <f t="shared" si="780"/>
        <v>0</v>
      </c>
      <c r="F174" s="924">
        <f t="shared" si="780"/>
        <v>0</v>
      </c>
      <c r="G174" s="913">
        <f t="shared" ref="G174:L174" si="781">IF($B172="","",SUM(G172,G173))</f>
        <v>0</v>
      </c>
      <c r="H174" s="913">
        <f t="shared" si="781"/>
        <v>0</v>
      </c>
      <c r="I174" s="925">
        <f t="shared" si="781"/>
        <v>0</v>
      </c>
      <c r="J174" s="913">
        <f t="shared" si="781"/>
        <v>0</v>
      </c>
      <c r="K174" s="913">
        <f t="shared" si="781"/>
        <v>0</v>
      </c>
      <c r="L174" s="913">
        <f t="shared" si="781"/>
        <v>0</v>
      </c>
      <c r="M174" s="924">
        <f>IF($B172="","",SUM(M172:M173))</f>
        <v>0</v>
      </c>
      <c r="N174" s="410"/>
      <c r="O174" s="410"/>
      <c r="P174" s="410"/>
      <c r="Q174" s="657"/>
      <c r="R174" s="657"/>
      <c r="S174" s="924" t="s">
        <v>402</v>
      </c>
      <c r="T174" s="924">
        <f>IF($R172="","",SUM(T172:T173))</f>
        <v>2</v>
      </c>
      <c r="U174" s="924">
        <f t="shared" ref="U174:AC174" si="782">IF($R172="","",SUM(U172,U173))</f>
        <v>1</v>
      </c>
      <c r="V174" s="924">
        <f t="shared" si="782"/>
        <v>0</v>
      </c>
      <c r="W174" s="913">
        <f t="shared" si="782"/>
        <v>0</v>
      </c>
      <c r="X174" s="913">
        <f t="shared" si="782"/>
        <v>0</v>
      </c>
      <c r="Y174" s="925">
        <f t="shared" si="782"/>
        <v>0</v>
      </c>
      <c r="Z174" s="913">
        <f t="shared" si="782"/>
        <v>0</v>
      </c>
      <c r="AA174" s="913">
        <f t="shared" si="782"/>
        <v>0</v>
      </c>
      <c r="AB174" s="913">
        <f t="shared" si="782"/>
        <v>0</v>
      </c>
      <c r="AC174" s="924">
        <f t="shared" si="782"/>
        <v>1</v>
      </c>
      <c r="AD174" s="410"/>
      <c r="AE174" s="410"/>
    </row>
    <row r="175" ht="13.5" customHeight="1">
      <c r="A175" s="657">
        <f>A172+1</f>
        <v>2</v>
      </c>
      <c r="B175" s="923" t="str">
        <f>IF(IGRF!B15="","",IGRF!B15)</f>
        <v>1128</v>
      </c>
      <c r="C175" s="410" t="s">
        <v>445</v>
      </c>
      <c r="D175" s="410">
        <f>IF(OR($E175="",$E175=0),"",SUMPRODUCT(--($C$3:$C$78=$B175),D$3:D$78))</f>
        <v>0</v>
      </c>
      <c r="E175" s="410">
        <f>IF($B175="","",SUMPRODUCT(--(C$3:C$78=$B175)))</f>
        <v>2</v>
      </c>
      <c r="F175" s="410">
        <f>IF(OR($E175="",$E175=0),"",SUMIF($C$3:$C$62,$B175,F$3:F$62))</f>
        <v>0</v>
      </c>
      <c r="G175" s="911">
        <f t="shared" ref="G175:M175" si="783">IF(OR($E175="",$E175=0),"",SUMPRODUCT(--($C$3:$C$78=$B175),G$3:G$78))</f>
        <v>0</v>
      </c>
      <c r="H175" s="911">
        <f t="shared" si="783"/>
        <v>0</v>
      </c>
      <c r="I175" s="909">
        <f t="shared" si="783"/>
        <v>0</v>
      </c>
      <c r="J175" s="911">
        <f t="shared" si="783"/>
        <v>0</v>
      </c>
      <c r="K175" s="911">
        <f t="shared" si="783"/>
        <v>0</v>
      </c>
      <c r="L175" s="911">
        <f t="shared" si="783"/>
        <v>0</v>
      </c>
      <c r="M175" s="410">
        <f t="shared" si="783"/>
        <v>2</v>
      </c>
      <c r="N175" s="410"/>
      <c r="O175" s="410"/>
      <c r="P175" s="410"/>
      <c r="Q175" s="657">
        <f>Q172+1</f>
        <v>2</v>
      </c>
      <c r="R175" s="923" t="str">
        <f>IF(IGRF!I15="","",IGRF!I15)</f>
        <v>125</v>
      </c>
      <c r="S175" s="410" t="s">
        <v>445</v>
      </c>
      <c r="T175" s="410" t="str">
        <f>IF(OR($U175="",$U175=0),"",SUMPRODUCT(--($S$3:$S$78=$R175),T$3:T$78))</f>
        <v/>
      </c>
      <c r="U175" s="410">
        <f>IF($R175="","",SUMPRODUCT(--(S$3:S$78=$R175)))</f>
        <v>0</v>
      </c>
      <c r="V175" s="410" t="str">
        <f t="shared" ref="V175:AC175" si="784">IF(OR($U175="",$U175=0),"",SUMPRODUCT(--($S$3:$S$78=$R175),V$3:V$78))</f>
        <v/>
      </c>
      <c r="W175" s="911" t="str">
        <f t="shared" si="784"/>
        <v/>
      </c>
      <c r="X175" s="911" t="str">
        <f t="shared" si="784"/>
        <v/>
      </c>
      <c r="Y175" s="909" t="str">
        <f t="shared" si="784"/>
        <v/>
      </c>
      <c r="Z175" s="911" t="str">
        <f t="shared" si="784"/>
        <v/>
      </c>
      <c r="AA175" s="911" t="str">
        <f t="shared" si="784"/>
        <v/>
      </c>
      <c r="AB175" s="911" t="str">
        <f t="shared" si="784"/>
        <v/>
      </c>
      <c r="AC175" s="410" t="str">
        <f t="shared" si="784"/>
        <v/>
      </c>
      <c r="AD175" s="410"/>
      <c r="AE175" s="410"/>
    </row>
    <row r="176" ht="13.5" customHeight="1">
      <c r="A176" s="657"/>
      <c r="B176" s="923"/>
      <c r="C176" s="410" t="s">
        <v>446</v>
      </c>
      <c r="D176" s="410" t="str">
        <f>IF(OR($E176="",$E176=0),"",SUMPRODUCT(--($C$88:$C$163=$B175),D$88:D$163))</f>
        <v/>
      </c>
      <c r="E176" s="410">
        <f>IF($B175="","",SUMPRODUCT(--(C$88:C$163=$B175)))</f>
        <v>0</v>
      </c>
      <c r="F176" s="410" t="str">
        <f>IF(OR($E176="",$E176=0),"",SUMIF($C$88:$C$147,$B175,F$88:F$147))</f>
        <v/>
      </c>
      <c r="G176" s="911" t="str">
        <f t="shared" ref="G176:M176" si="785">IF(OR($E176="",$E176=0),"",SUMPRODUCT(--($C$88:$C$163=$B175),G$88:G$163))</f>
        <v/>
      </c>
      <c r="H176" s="911" t="str">
        <f t="shared" si="785"/>
        <v/>
      </c>
      <c r="I176" s="909" t="str">
        <f t="shared" si="785"/>
        <v/>
      </c>
      <c r="J176" s="911" t="str">
        <f t="shared" si="785"/>
        <v/>
      </c>
      <c r="K176" s="911" t="str">
        <f t="shared" si="785"/>
        <v/>
      </c>
      <c r="L176" s="911" t="str">
        <f t="shared" si="785"/>
        <v/>
      </c>
      <c r="M176" s="410" t="str">
        <f t="shared" si="785"/>
        <v/>
      </c>
      <c r="N176" s="410"/>
      <c r="O176" s="410"/>
      <c r="P176" s="410"/>
      <c r="Q176" s="657"/>
      <c r="R176" s="657"/>
      <c r="S176" s="410" t="s">
        <v>446</v>
      </c>
      <c r="T176" s="410" t="str">
        <f>IF(OR($U176="",$U176=0),"",SUMPRODUCT(--($S$88:$S$163=$R175),T$88:T$163))</f>
        <v/>
      </c>
      <c r="U176" s="410">
        <f>IF($R175="","",SUMPRODUCT(--(S$88:S$163=$R175)))</f>
        <v>0</v>
      </c>
      <c r="V176" s="410" t="str">
        <f t="shared" ref="V176:AC176" si="786">IF(OR($U176="",$U176=0),"",SUMPRODUCT(--($S$88:$S$163=$R175),V$88:V$163))</f>
        <v/>
      </c>
      <c r="W176" s="911" t="str">
        <f t="shared" si="786"/>
        <v/>
      </c>
      <c r="X176" s="911" t="str">
        <f t="shared" si="786"/>
        <v/>
      </c>
      <c r="Y176" s="909" t="str">
        <f t="shared" si="786"/>
        <v/>
      </c>
      <c r="Z176" s="911" t="str">
        <f t="shared" si="786"/>
        <v/>
      </c>
      <c r="AA176" s="911" t="str">
        <f t="shared" si="786"/>
        <v/>
      </c>
      <c r="AB176" s="911" t="str">
        <f t="shared" si="786"/>
        <v/>
      </c>
      <c r="AC176" s="410" t="str">
        <f t="shared" si="786"/>
        <v/>
      </c>
      <c r="AD176" s="410"/>
      <c r="AE176" s="410"/>
    </row>
    <row r="177" ht="13.5" customHeight="1">
      <c r="A177" s="657"/>
      <c r="B177" s="923"/>
      <c r="C177" s="924" t="s">
        <v>402</v>
      </c>
      <c r="D177" s="924">
        <f t="shared" ref="D177:F177" si="787">IF($B175="","",SUM(D175:D176))</f>
        <v>0</v>
      </c>
      <c r="E177" s="924">
        <f t="shared" si="787"/>
        <v>2</v>
      </c>
      <c r="F177" s="924">
        <f t="shared" si="787"/>
        <v>0</v>
      </c>
      <c r="G177" s="913">
        <f t="shared" ref="G177:L177" si="788">IF($B175="","",SUM(G175,G176))</f>
        <v>0</v>
      </c>
      <c r="H177" s="913">
        <f t="shared" si="788"/>
        <v>0</v>
      </c>
      <c r="I177" s="925">
        <f t="shared" si="788"/>
        <v>0</v>
      </c>
      <c r="J177" s="913">
        <f t="shared" si="788"/>
        <v>0</v>
      </c>
      <c r="K177" s="913">
        <f t="shared" si="788"/>
        <v>0</v>
      </c>
      <c r="L177" s="913">
        <f t="shared" si="788"/>
        <v>0</v>
      </c>
      <c r="M177" s="924">
        <f>IF($B175="","",SUM(M175:M176))</f>
        <v>2</v>
      </c>
      <c r="N177" s="410"/>
      <c r="O177" s="410"/>
      <c r="P177" s="410"/>
      <c r="Q177" s="657"/>
      <c r="R177" s="657"/>
      <c r="S177" s="924" t="s">
        <v>402</v>
      </c>
      <c r="T177" s="924">
        <f>IF($R175="","",SUM(T175:T176))</f>
        <v>0</v>
      </c>
      <c r="U177" s="924">
        <f t="shared" ref="U177:AC177" si="789">IF($R175="","",SUM(U175,U176))</f>
        <v>0</v>
      </c>
      <c r="V177" s="924">
        <f t="shared" si="789"/>
        <v>0</v>
      </c>
      <c r="W177" s="913">
        <f t="shared" si="789"/>
        <v>0</v>
      </c>
      <c r="X177" s="913">
        <f t="shared" si="789"/>
        <v>0</v>
      </c>
      <c r="Y177" s="925">
        <f t="shared" si="789"/>
        <v>0</v>
      </c>
      <c r="Z177" s="913">
        <f t="shared" si="789"/>
        <v>0</v>
      </c>
      <c r="AA177" s="913">
        <f t="shared" si="789"/>
        <v>0</v>
      </c>
      <c r="AB177" s="913">
        <f t="shared" si="789"/>
        <v>0</v>
      </c>
      <c r="AC177" s="924">
        <f t="shared" si="789"/>
        <v>0</v>
      </c>
      <c r="AD177" s="410"/>
      <c r="AE177" s="410"/>
    </row>
    <row r="178" ht="13.5" customHeight="1">
      <c r="A178" s="657">
        <f>A175+1</f>
        <v>3</v>
      </c>
      <c r="B178" s="923" t="str">
        <f>IF(IGRF!B16="","",IGRF!B16)</f>
        <v>14</v>
      </c>
      <c r="C178" s="410" t="s">
        <v>445</v>
      </c>
      <c r="D178" s="410">
        <f>IF(OR($E178="",$E178=0),"",SUMPRODUCT(--($C$3:$C$78=$B178),D$3:D$78))</f>
        <v>20</v>
      </c>
      <c r="E178" s="410">
        <f>IF($B178="","",SUMPRODUCT(--(C$3:C$78=$B178)))</f>
        <v>5</v>
      </c>
      <c r="F178" s="410">
        <f>IF(OR($E178="",$E178=0),"",SUMIF($C$3:$C$62,$B178,F$3:F$62))</f>
        <v>4</v>
      </c>
      <c r="G178" s="911">
        <f t="shared" ref="G178:M178" si="790">IF(OR($E178="",$E178=0),"",SUMPRODUCT(--($C$3:$C$78=$B178),G$3:G$78))</f>
        <v>0</v>
      </c>
      <c r="H178" s="911">
        <f t="shared" si="790"/>
        <v>2</v>
      </c>
      <c r="I178" s="909">
        <f t="shared" si="790"/>
        <v>12</v>
      </c>
      <c r="J178" s="911">
        <f t="shared" si="790"/>
        <v>2</v>
      </c>
      <c r="K178" s="911">
        <f t="shared" si="790"/>
        <v>0</v>
      </c>
      <c r="L178" s="911">
        <f t="shared" si="790"/>
        <v>2</v>
      </c>
      <c r="M178" s="410">
        <f t="shared" si="790"/>
        <v>6</v>
      </c>
      <c r="N178" s="410"/>
      <c r="O178" s="410"/>
      <c r="P178" s="410"/>
      <c r="Q178" s="657">
        <f>Q175+1</f>
        <v>3</v>
      </c>
      <c r="R178" s="923" t="str">
        <f>IF(IGRF!I16="","",IGRF!I16)</f>
        <v>14</v>
      </c>
      <c r="S178" s="410" t="s">
        <v>445</v>
      </c>
      <c r="T178" s="410">
        <f>IF(OR($U178="",$U178=0),"",SUMPRODUCT(--($S$3:$S$78=$R178),T$3:T$78))</f>
        <v>12</v>
      </c>
      <c r="U178" s="410">
        <f>IF($R178="","",SUMPRODUCT(--(S$3:S$78=$R178)))</f>
        <v>4</v>
      </c>
      <c r="V178" s="410">
        <f t="shared" ref="V178:AC178" si="791">IF(OR($U178="",$U178=0),"",SUMPRODUCT(--($S$3:$S$78=$R178),V$3:V$78))</f>
        <v>8</v>
      </c>
      <c r="W178" s="911">
        <f t="shared" si="791"/>
        <v>1</v>
      </c>
      <c r="X178" s="911">
        <f t="shared" si="791"/>
        <v>3</v>
      </c>
      <c r="Y178" s="909">
        <f t="shared" si="791"/>
        <v>12</v>
      </c>
      <c r="Z178" s="911">
        <f t="shared" si="791"/>
        <v>3</v>
      </c>
      <c r="AA178" s="911">
        <f t="shared" si="791"/>
        <v>0</v>
      </c>
      <c r="AB178" s="911">
        <f t="shared" si="791"/>
        <v>1</v>
      </c>
      <c r="AC178" s="410">
        <f t="shared" si="791"/>
        <v>4</v>
      </c>
      <c r="AD178" s="410"/>
      <c r="AE178" s="410"/>
    </row>
    <row r="179" ht="13.5" customHeight="1">
      <c r="A179" s="657"/>
      <c r="B179" s="923"/>
      <c r="C179" s="410" t="s">
        <v>446</v>
      </c>
      <c r="D179" s="410">
        <f>IF(OR($E179="",$E179=0),"",SUMPRODUCT(--($C$88:$C$163=$B178),D$88:D$163))</f>
        <v>30</v>
      </c>
      <c r="E179" s="410">
        <f>IF($B178="","",SUMPRODUCT(--(C$88:C$163=$B178)))</f>
        <v>5</v>
      </c>
      <c r="F179" s="410">
        <f>IF(OR($E179="",$E179=0),"",SUMIF($C$88:$C$147,$B178,F$88:F$147))</f>
        <v>15</v>
      </c>
      <c r="G179" s="911">
        <f t="shared" ref="G179:M179" si="792">IF(OR($E179="",$E179=0),"",SUMPRODUCT(--($C$88:$C$163=$B178),G$88:G$163))</f>
        <v>1</v>
      </c>
      <c r="H179" s="911">
        <f t="shared" si="792"/>
        <v>4</v>
      </c>
      <c r="I179" s="909">
        <f t="shared" si="792"/>
        <v>18</v>
      </c>
      <c r="J179" s="911">
        <f t="shared" si="792"/>
        <v>4</v>
      </c>
      <c r="K179" s="911">
        <f t="shared" si="792"/>
        <v>0</v>
      </c>
      <c r="L179" s="911">
        <f t="shared" si="792"/>
        <v>0</v>
      </c>
      <c r="M179" s="410">
        <f t="shared" si="792"/>
        <v>10</v>
      </c>
      <c r="N179" s="410"/>
      <c r="O179" s="410"/>
      <c r="P179" s="410"/>
      <c r="Q179" s="657"/>
      <c r="R179" s="657"/>
      <c r="S179" s="410" t="s">
        <v>446</v>
      </c>
      <c r="T179" s="410">
        <f>IF(OR($U179="",$U179=0),"",SUMPRODUCT(--($S$88:$S$163=$R178),T$88:T$163))</f>
        <v>4</v>
      </c>
      <c r="U179" s="410">
        <f>IF($R178="","",SUMPRODUCT(--(S$88:S$163=$R178)))</f>
        <v>7</v>
      </c>
      <c r="V179" s="410">
        <f t="shared" ref="V179:AC179" si="793">IF(OR($U179="",$U179=0),"",SUMPRODUCT(--($S$88:$S$163=$R178),V$88:V$163))</f>
        <v>-42</v>
      </c>
      <c r="W179" s="911">
        <f t="shared" si="793"/>
        <v>0</v>
      </c>
      <c r="X179" s="911">
        <f t="shared" si="793"/>
        <v>2</v>
      </c>
      <c r="Y179" s="909">
        <f t="shared" si="793"/>
        <v>1</v>
      </c>
      <c r="Z179" s="911">
        <f t="shared" si="793"/>
        <v>2</v>
      </c>
      <c r="AA179" s="911">
        <f t="shared" si="793"/>
        <v>0</v>
      </c>
      <c r="AB179" s="911">
        <f t="shared" si="793"/>
        <v>3</v>
      </c>
      <c r="AC179" s="410">
        <f t="shared" si="793"/>
        <v>4</v>
      </c>
      <c r="AD179" s="410"/>
      <c r="AE179" s="410"/>
    </row>
    <row r="180" ht="13.5" customHeight="1">
      <c r="A180" s="657"/>
      <c r="B180" s="923"/>
      <c r="C180" s="924" t="s">
        <v>402</v>
      </c>
      <c r="D180" s="924">
        <f t="shared" ref="D180:F180" si="794">IF($B178="","",SUM(D178:D179))</f>
        <v>50</v>
      </c>
      <c r="E180" s="924">
        <f t="shared" si="794"/>
        <v>10</v>
      </c>
      <c r="F180" s="924">
        <f t="shared" si="794"/>
        <v>19</v>
      </c>
      <c r="G180" s="913">
        <f t="shared" ref="G180:L180" si="795">IF($B178="","",SUM(G178,G179))</f>
        <v>1</v>
      </c>
      <c r="H180" s="913">
        <f t="shared" si="795"/>
        <v>6</v>
      </c>
      <c r="I180" s="925">
        <f t="shared" si="795"/>
        <v>30</v>
      </c>
      <c r="J180" s="913">
        <f t="shared" si="795"/>
        <v>6</v>
      </c>
      <c r="K180" s="913">
        <f t="shared" si="795"/>
        <v>0</v>
      </c>
      <c r="L180" s="913">
        <f t="shared" si="795"/>
        <v>2</v>
      </c>
      <c r="M180" s="924">
        <f>IF($B178="","",SUM(M178:M179))</f>
        <v>16</v>
      </c>
      <c r="N180" s="410"/>
      <c r="O180" s="410"/>
      <c r="P180" s="410"/>
      <c r="Q180" s="657"/>
      <c r="R180" s="657"/>
      <c r="S180" s="924" t="s">
        <v>402</v>
      </c>
      <c r="T180" s="924">
        <f>IF($R178="","",SUM(T178:T179))</f>
        <v>16</v>
      </c>
      <c r="U180" s="924">
        <f t="shared" ref="U180:AC180" si="796">IF($R178="","",SUM(U178,U179))</f>
        <v>11</v>
      </c>
      <c r="V180" s="924">
        <f t="shared" si="796"/>
        <v>-34</v>
      </c>
      <c r="W180" s="913">
        <f t="shared" si="796"/>
        <v>1</v>
      </c>
      <c r="X180" s="913">
        <f t="shared" si="796"/>
        <v>5</v>
      </c>
      <c r="Y180" s="925">
        <f t="shared" si="796"/>
        <v>13</v>
      </c>
      <c r="Z180" s="913">
        <f t="shared" si="796"/>
        <v>5</v>
      </c>
      <c r="AA180" s="913">
        <f t="shared" si="796"/>
        <v>0</v>
      </c>
      <c r="AB180" s="913">
        <f t="shared" si="796"/>
        <v>4</v>
      </c>
      <c r="AC180" s="924">
        <f t="shared" si="796"/>
        <v>8</v>
      </c>
      <c r="AD180" s="410"/>
      <c r="AE180" s="410"/>
    </row>
    <row r="181" ht="13.5" customHeight="1">
      <c r="A181" s="657">
        <f>A178+1</f>
        <v>4</v>
      </c>
      <c r="B181" s="923" t="str">
        <f>IF(IGRF!B17="","",IGRF!B17)</f>
        <v>1618</v>
      </c>
      <c r="C181" s="410" t="s">
        <v>445</v>
      </c>
      <c r="D181" s="410">
        <f>IF(OR($E181="",$E181=0),"",SUMPRODUCT(--($C$3:$C$78=$B181),D$3:D$78))</f>
        <v>26</v>
      </c>
      <c r="E181" s="410">
        <f>IF($B181="","",SUMPRODUCT(--(C$3:C$78=$B181)))</f>
        <v>5</v>
      </c>
      <c r="F181" s="410">
        <f>IF(OR($E181="",$E181=0),"",SUMIF($C$3:$C$62,$B181,F$3:F$62))</f>
        <v>6</v>
      </c>
      <c r="G181" s="911">
        <f t="shared" ref="G181:M181" si="797">IF(OR($E181="",$E181=0),"",SUMPRODUCT(--($C$3:$C$78=$B181),G$3:G$78))</f>
        <v>0</v>
      </c>
      <c r="H181" s="911">
        <f t="shared" si="797"/>
        <v>2</v>
      </c>
      <c r="I181" s="909">
        <f t="shared" si="797"/>
        <v>16</v>
      </c>
      <c r="J181" s="911">
        <f t="shared" si="797"/>
        <v>2</v>
      </c>
      <c r="K181" s="911">
        <f t="shared" si="797"/>
        <v>0</v>
      </c>
      <c r="L181" s="911">
        <f t="shared" si="797"/>
        <v>0</v>
      </c>
      <c r="M181" s="410">
        <f t="shared" si="797"/>
        <v>10</v>
      </c>
      <c r="N181" s="410"/>
      <c r="O181" s="410"/>
      <c r="P181" s="410"/>
      <c r="Q181" s="657">
        <f>Q178+1</f>
        <v>4</v>
      </c>
      <c r="R181" s="923" t="str">
        <f>IF(IGRF!I17="","",IGRF!I17)</f>
        <v>15*</v>
      </c>
      <c r="S181" s="410" t="s">
        <v>445</v>
      </c>
      <c r="T181" s="410" t="str">
        <f>IF(OR($U181="",$U181=0),"",SUMPRODUCT(--($S$3:$S$78=$R181),T$3:T$78))</f>
        <v/>
      </c>
      <c r="U181" s="410">
        <f>IF($R181="","",SUMPRODUCT(--(S$3:S$78=$R181)))</f>
        <v>0</v>
      </c>
      <c r="V181" s="410" t="str">
        <f t="shared" ref="V181:AC181" si="798">IF(OR($U181="",$U181=0),"",SUMPRODUCT(--($S$3:$S$78=$R181),V$3:V$78))</f>
        <v/>
      </c>
      <c r="W181" s="911" t="str">
        <f t="shared" si="798"/>
        <v/>
      </c>
      <c r="X181" s="911" t="str">
        <f t="shared" si="798"/>
        <v/>
      </c>
      <c r="Y181" s="909" t="str">
        <f t="shared" si="798"/>
        <v/>
      </c>
      <c r="Z181" s="911" t="str">
        <f t="shared" si="798"/>
        <v/>
      </c>
      <c r="AA181" s="911" t="str">
        <f t="shared" si="798"/>
        <v/>
      </c>
      <c r="AB181" s="911" t="str">
        <f t="shared" si="798"/>
        <v/>
      </c>
      <c r="AC181" s="410" t="str">
        <f t="shared" si="798"/>
        <v/>
      </c>
      <c r="AD181" s="410"/>
      <c r="AE181" s="410"/>
    </row>
    <row r="182" ht="13.5" customHeight="1">
      <c r="A182" s="657"/>
      <c r="B182" s="923"/>
      <c r="C182" s="410" t="s">
        <v>446</v>
      </c>
      <c r="D182" s="410">
        <f>IF(OR($E182="",$E182=0),"",SUMPRODUCT(--($C$88:$C$163=$B181),D$88:D$163))</f>
        <v>22</v>
      </c>
      <c r="E182" s="410">
        <f>IF($B181="","",SUMPRODUCT(--(C$88:C$163=$B181)))</f>
        <v>6</v>
      </c>
      <c r="F182" s="410">
        <f>IF(OR($E182="",$E182=0),"",SUMIF($C$88:$C$147,$B181,F$88:F$147))</f>
        <v>20</v>
      </c>
      <c r="G182" s="911">
        <f t="shared" ref="G182:M182" si="799">IF(OR($E182="",$E182=0),"",SUMPRODUCT(--($C$88:$C$163=$B181),G$88:G$163))</f>
        <v>0</v>
      </c>
      <c r="H182" s="911">
        <f t="shared" si="799"/>
        <v>5</v>
      </c>
      <c r="I182" s="909">
        <f t="shared" si="799"/>
        <v>22</v>
      </c>
      <c r="J182" s="911">
        <f t="shared" si="799"/>
        <v>5</v>
      </c>
      <c r="K182" s="911">
        <f t="shared" si="799"/>
        <v>0</v>
      </c>
      <c r="L182" s="911">
        <f t="shared" si="799"/>
        <v>0</v>
      </c>
      <c r="M182" s="410">
        <f t="shared" si="799"/>
        <v>7</v>
      </c>
      <c r="N182" s="410"/>
      <c r="O182" s="410"/>
      <c r="P182" s="410"/>
      <c r="Q182" s="657"/>
      <c r="R182" s="657"/>
      <c r="S182" s="410" t="s">
        <v>446</v>
      </c>
      <c r="T182" s="410" t="str">
        <f>IF(OR($U182="",$U182=0),"",SUMPRODUCT(--($S$88:$S$163=$R181),T$88:T$163))</f>
        <v/>
      </c>
      <c r="U182" s="410">
        <f>IF($R181="","",SUMPRODUCT(--(S$88:S$163=$R181)))</f>
        <v>0</v>
      </c>
      <c r="V182" s="410" t="str">
        <f t="shared" ref="V182:AC182" si="800">IF(OR($U182="",$U182=0),"",SUMPRODUCT(--($S$88:$S$163=$R181),V$88:V$163))</f>
        <v/>
      </c>
      <c r="W182" s="911" t="str">
        <f t="shared" si="800"/>
        <v/>
      </c>
      <c r="X182" s="911" t="str">
        <f t="shared" si="800"/>
        <v/>
      </c>
      <c r="Y182" s="909" t="str">
        <f t="shared" si="800"/>
        <v/>
      </c>
      <c r="Z182" s="911" t="str">
        <f t="shared" si="800"/>
        <v/>
      </c>
      <c r="AA182" s="911" t="str">
        <f t="shared" si="800"/>
        <v/>
      </c>
      <c r="AB182" s="911" t="str">
        <f t="shared" si="800"/>
        <v/>
      </c>
      <c r="AC182" s="410" t="str">
        <f t="shared" si="800"/>
        <v/>
      </c>
      <c r="AD182" s="410"/>
      <c r="AE182" s="410"/>
    </row>
    <row r="183" ht="13.5" customHeight="1">
      <c r="A183" s="657"/>
      <c r="B183" s="923"/>
      <c r="C183" s="924" t="s">
        <v>402</v>
      </c>
      <c r="D183" s="924">
        <f t="shared" ref="D183:F183" si="801">IF($B181="","",SUM(D181:D182))</f>
        <v>48</v>
      </c>
      <c r="E183" s="924">
        <f t="shared" si="801"/>
        <v>11</v>
      </c>
      <c r="F183" s="924">
        <f t="shared" si="801"/>
        <v>26</v>
      </c>
      <c r="G183" s="913">
        <f t="shared" ref="G183:L183" si="802">IF($B181="","",SUM(G181,G182))</f>
        <v>0</v>
      </c>
      <c r="H183" s="913">
        <f t="shared" si="802"/>
        <v>7</v>
      </c>
      <c r="I183" s="925">
        <f t="shared" si="802"/>
        <v>38</v>
      </c>
      <c r="J183" s="913">
        <f t="shared" si="802"/>
        <v>7</v>
      </c>
      <c r="K183" s="913">
        <f t="shared" si="802"/>
        <v>0</v>
      </c>
      <c r="L183" s="913">
        <f t="shared" si="802"/>
        <v>0</v>
      </c>
      <c r="M183" s="924">
        <f>IF($B181="","",SUM(M181:M182))</f>
        <v>17</v>
      </c>
      <c r="N183" s="410"/>
      <c r="O183" s="410"/>
      <c r="P183" s="410"/>
      <c r="Q183" s="657"/>
      <c r="R183" s="657"/>
      <c r="S183" s="924" t="s">
        <v>402</v>
      </c>
      <c r="T183" s="924">
        <f>IF($R181="","",SUM(T181:T182))</f>
        <v>0</v>
      </c>
      <c r="U183" s="924">
        <f t="shared" ref="U183:AC183" si="803">IF($R181="","",SUM(U181,U182))</f>
        <v>0</v>
      </c>
      <c r="V183" s="924">
        <f t="shared" si="803"/>
        <v>0</v>
      </c>
      <c r="W183" s="913">
        <f t="shared" si="803"/>
        <v>0</v>
      </c>
      <c r="X183" s="913">
        <f t="shared" si="803"/>
        <v>0</v>
      </c>
      <c r="Y183" s="925">
        <f t="shared" si="803"/>
        <v>0</v>
      </c>
      <c r="Z183" s="913">
        <f t="shared" si="803"/>
        <v>0</v>
      </c>
      <c r="AA183" s="913">
        <f t="shared" si="803"/>
        <v>0</v>
      </c>
      <c r="AB183" s="913">
        <f t="shared" si="803"/>
        <v>0</v>
      </c>
      <c r="AC183" s="924">
        <f t="shared" si="803"/>
        <v>0</v>
      </c>
      <c r="AD183" s="410"/>
      <c r="AE183" s="410"/>
    </row>
    <row r="184" ht="13.5" customHeight="1">
      <c r="A184" s="657">
        <f>A181+1</f>
        <v>5</v>
      </c>
      <c r="B184" s="923" t="str">
        <f>IF(IGRF!B18="","",IGRF!B18)</f>
        <v>18</v>
      </c>
      <c r="C184" s="410" t="s">
        <v>445</v>
      </c>
      <c r="D184" s="410">
        <f>IF(OR($E184="",$E184=0),"",SUMPRODUCT(--($C$3:$C$78=$B184),D$3:D$78))</f>
        <v>9</v>
      </c>
      <c r="E184" s="410">
        <f>IF($B184="","",SUMPRODUCT(--(C$3:C$78=$B184)))</f>
        <v>3</v>
      </c>
      <c r="F184" s="410">
        <f>IF(OR($E184="",$E184=0),"",SUMIF($C$3:$C$62,$B184,F$3:F$62))</f>
        <v>5</v>
      </c>
      <c r="G184" s="911">
        <f t="shared" ref="G184:M184" si="804">IF(OR($E184="",$E184=0),"",SUMPRODUCT(--($C$3:$C$78=$B184),G$3:G$78))</f>
        <v>1</v>
      </c>
      <c r="H184" s="911">
        <f t="shared" si="804"/>
        <v>1</v>
      </c>
      <c r="I184" s="909">
        <f t="shared" si="804"/>
        <v>5</v>
      </c>
      <c r="J184" s="911">
        <f t="shared" si="804"/>
        <v>1</v>
      </c>
      <c r="K184" s="911">
        <f t="shared" si="804"/>
        <v>1</v>
      </c>
      <c r="L184" s="911">
        <f t="shared" si="804"/>
        <v>1</v>
      </c>
      <c r="M184" s="410">
        <f t="shared" si="804"/>
        <v>3</v>
      </c>
      <c r="N184" s="410"/>
      <c r="O184" s="410"/>
      <c r="P184" s="410"/>
      <c r="Q184" s="657">
        <f>Q181+1</f>
        <v>5</v>
      </c>
      <c r="R184" s="923" t="str">
        <f>IF(IGRF!I18="","",IGRF!I18)</f>
        <v>16*</v>
      </c>
      <c r="S184" s="410" t="s">
        <v>445</v>
      </c>
      <c r="T184" s="410" t="str">
        <f>IF(OR($U184="",$U184=0),"",SUMPRODUCT(--($S$3:$S$78=$R184),T$3:T$78))</f>
        <v/>
      </c>
      <c r="U184" s="410">
        <f>IF($R184="","",SUMPRODUCT(--(S$3:S$78=$R184)))</f>
        <v>0</v>
      </c>
      <c r="V184" s="410" t="str">
        <f t="shared" ref="V184:AC184" si="805">IF(OR($U184="",$U184=0),"",SUMPRODUCT(--($S$3:$S$78=$R184),V$3:V$78))</f>
        <v/>
      </c>
      <c r="W184" s="911" t="str">
        <f t="shared" si="805"/>
        <v/>
      </c>
      <c r="X184" s="911" t="str">
        <f t="shared" si="805"/>
        <v/>
      </c>
      <c r="Y184" s="909" t="str">
        <f t="shared" si="805"/>
        <v/>
      </c>
      <c r="Z184" s="911" t="str">
        <f t="shared" si="805"/>
        <v/>
      </c>
      <c r="AA184" s="911" t="str">
        <f t="shared" si="805"/>
        <v/>
      </c>
      <c r="AB184" s="911" t="str">
        <f t="shared" si="805"/>
        <v/>
      </c>
      <c r="AC184" s="410" t="str">
        <f t="shared" si="805"/>
        <v/>
      </c>
      <c r="AD184" s="410"/>
      <c r="AE184" s="410"/>
    </row>
    <row r="185" ht="13.5" customHeight="1">
      <c r="A185" s="657"/>
      <c r="B185" s="923"/>
      <c r="C185" s="410" t="s">
        <v>446</v>
      </c>
      <c r="D185" s="410" t="str">
        <f>IF(OR($E185="",$E185=0),"",SUMPRODUCT(--($C$88:$C$163=$B184),D$88:D$163))</f>
        <v/>
      </c>
      <c r="E185" s="410">
        <f>IF($B184="","",SUMPRODUCT(--(C$88:C$163=$B184)))</f>
        <v>0</v>
      </c>
      <c r="F185" s="410" t="str">
        <f>IF(OR($E185="",$E185=0),"",SUMIF($C$88:$C$147,$B184,F$88:F$147))</f>
        <v/>
      </c>
      <c r="G185" s="911" t="str">
        <f t="shared" ref="G185:M185" si="806">IF(OR($E185="",$E185=0),"",SUMPRODUCT(--($C$88:$C$163=$B184),G$88:G$163))</f>
        <v/>
      </c>
      <c r="H185" s="911" t="str">
        <f t="shared" si="806"/>
        <v/>
      </c>
      <c r="I185" s="909" t="str">
        <f t="shared" si="806"/>
        <v/>
      </c>
      <c r="J185" s="911" t="str">
        <f t="shared" si="806"/>
        <v/>
      </c>
      <c r="K185" s="911" t="str">
        <f t="shared" si="806"/>
        <v/>
      </c>
      <c r="L185" s="911" t="str">
        <f t="shared" si="806"/>
        <v/>
      </c>
      <c r="M185" s="410" t="str">
        <f t="shared" si="806"/>
        <v/>
      </c>
      <c r="N185" s="410"/>
      <c r="O185" s="410"/>
      <c r="P185" s="410"/>
      <c r="Q185" s="657"/>
      <c r="R185" s="657"/>
      <c r="S185" s="410" t="s">
        <v>446</v>
      </c>
      <c r="T185" s="410" t="str">
        <f>IF(OR($U185="",$U185=0),"",SUMPRODUCT(--($S$88:$S$163=$R184),T$88:T$163))</f>
        <v/>
      </c>
      <c r="U185" s="410">
        <f>IF($R184="","",SUMPRODUCT(--(S$88:S$163=$R184)))</f>
        <v>0</v>
      </c>
      <c r="V185" s="410" t="str">
        <f t="shared" ref="V185:AC185" si="807">IF(OR($U185="",$U185=0),"",SUMPRODUCT(--($S$88:$S$163=$R184),V$88:V$163))</f>
        <v/>
      </c>
      <c r="W185" s="911" t="str">
        <f t="shared" si="807"/>
        <v/>
      </c>
      <c r="X185" s="911" t="str">
        <f t="shared" si="807"/>
        <v/>
      </c>
      <c r="Y185" s="909" t="str">
        <f t="shared" si="807"/>
        <v/>
      </c>
      <c r="Z185" s="911" t="str">
        <f t="shared" si="807"/>
        <v/>
      </c>
      <c r="AA185" s="911" t="str">
        <f t="shared" si="807"/>
        <v/>
      </c>
      <c r="AB185" s="911" t="str">
        <f t="shared" si="807"/>
        <v/>
      </c>
      <c r="AC185" s="410" t="str">
        <f t="shared" si="807"/>
        <v/>
      </c>
      <c r="AD185" s="410"/>
      <c r="AE185" s="410"/>
    </row>
    <row r="186" ht="13.5" customHeight="1">
      <c r="A186" s="657"/>
      <c r="B186" s="923"/>
      <c r="C186" s="924" t="s">
        <v>402</v>
      </c>
      <c r="D186" s="924">
        <f t="shared" ref="D186:F186" si="808">IF($B184="","",SUM(D184:D185))</f>
        <v>9</v>
      </c>
      <c r="E186" s="924">
        <f t="shared" si="808"/>
        <v>3</v>
      </c>
      <c r="F186" s="924">
        <f t="shared" si="808"/>
        <v>5</v>
      </c>
      <c r="G186" s="913">
        <f t="shared" ref="G186:L186" si="809">IF($B184="","",SUM(G184,G185))</f>
        <v>1</v>
      </c>
      <c r="H186" s="913">
        <f t="shared" si="809"/>
        <v>1</v>
      </c>
      <c r="I186" s="925">
        <f t="shared" si="809"/>
        <v>5</v>
      </c>
      <c r="J186" s="913">
        <f t="shared" si="809"/>
        <v>1</v>
      </c>
      <c r="K186" s="913">
        <f t="shared" si="809"/>
        <v>1</v>
      </c>
      <c r="L186" s="913">
        <f t="shared" si="809"/>
        <v>1</v>
      </c>
      <c r="M186" s="924">
        <f>IF($B184="","",SUM(M184:M185))</f>
        <v>3</v>
      </c>
      <c r="N186" s="410"/>
      <c r="O186" s="410"/>
      <c r="P186" s="410"/>
      <c r="Q186" s="657"/>
      <c r="R186" s="657"/>
      <c r="S186" s="924" t="s">
        <v>402</v>
      </c>
      <c r="T186" s="924">
        <f>IF($R184="","",SUM(T184:T185))</f>
        <v>0</v>
      </c>
      <c r="U186" s="924">
        <f t="shared" ref="U186:AC186" si="810">IF($R184="","",SUM(U184,U185))</f>
        <v>0</v>
      </c>
      <c r="V186" s="924">
        <f t="shared" si="810"/>
        <v>0</v>
      </c>
      <c r="W186" s="913">
        <f t="shared" si="810"/>
        <v>0</v>
      </c>
      <c r="X186" s="913">
        <f t="shared" si="810"/>
        <v>0</v>
      </c>
      <c r="Y186" s="925">
        <f t="shared" si="810"/>
        <v>0</v>
      </c>
      <c r="Z186" s="913">
        <f t="shared" si="810"/>
        <v>0</v>
      </c>
      <c r="AA186" s="913">
        <f t="shared" si="810"/>
        <v>0</v>
      </c>
      <c r="AB186" s="913">
        <f t="shared" si="810"/>
        <v>0</v>
      </c>
      <c r="AC186" s="924">
        <f t="shared" si="810"/>
        <v>0</v>
      </c>
      <c r="AD186" s="410"/>
      <c r="AE186" s="410"/>
    </row>
    <row r="187" ht="13.5" customHeight="1">
      <c r="A187" s="657">
        <f>A184+1</f>
        <v>6</v>
      </c>
      <c r="B187" s="923" t="str">
        <f>IF(IGRF!B19="","",IGRF!B19)</f>
        <v>187</v>
      </c>
      <c r="C187" s="410" t="s">
        <v>445</v>
      </c>
      <c r="D187" s="410">
        <f>IF(OR($E187="",$E187=0),"",SUMPRODUCT(--($C$3:$C$78=$B187),D$3:D$78))</f>
        <v>4</v>
      </c>
      <c r="E187" s="410">
        <f>IF($B187="","",SUMPRODUCT(--(C$3:C$78=$B187)))</f>
        <v>5</v>
      </c>
      <c r="F187" s="410">
        <f>IF(OR($E187="",$E187=0),"",SUMIF($C$3:$C$62,$B187,F$3:F$62))</f>
        <v>-11</v>
      </c>
      <c r="G187" s="911">
        <f t="shared" ref="G187:M187" si="811">IF(OR($E187="",$E187=0),"",SUMPRODUCT(--($C$3:$C$78=$B187),G$3:G$78))</f>
        <v>0</v>
      </c>
      <c r="H187" s="911">
        <f t="shared" si="811"/>
        <v>2</v>
      </c>
      <c r="I187" s="909">
        <f t="shared" si="811"/>
        <v>4</v>
      </c>
      <c r="J187" s="911">
        <f t="shared" si="811"/>
        <v>2</v>
      </c>
      <c r="K187" s="911">
        <f t="shared" si="811"/>
        <v>0</v>
      </c>
      <c r="L187" s="911">
        <f t="shared" si="811"/>
        <v>2</v>
      </c>
      <c r="M187" s="410">
        <f t="shared" si="811"/>
        <v>3</v>
      </c>
      <c r="N187" s="410"/>
      <c r="O187" s="410"/>
      <c r="P187" s="410"/>
      <c r="Q187" s="657">
        <f>Q184+1</f>
        <v>6</v>
      </c>
      <c r="R187" s="923" t="str">
        <f>IF(IGRF!I19="","",IGRF!I19)</f>
        <v>187*</v>
      </c>
      <c r="S187" s="410" t="s">
        <v>445</v>
      </c>
      <c r="T187" s="410" t="str">
        <f>IF(OR($U187="",$U187=0),"",SUMPRODUCT(--($S$3:$S$78=$R187),T$3:T$78))</f>
        <v/>
      </c>
      <c r="U187" s="410">
        <f>IF($R187="","",SUMPRODUCT(--(S$3:S$78=$R187)))</f>
        <v>0</v>
      </c>
      <c r="V187" s="410" t="str">
        <f t="shared" ref="V187:AC187" si="812">IF(OR($U187="",$U187=0),"",SUMPRODUCT(--($S$3:$S$78=$R187),V$3:V$78))</f>
        <v/>
      </c>
      <c r="W187" s="911" t="str">
        <f t="shared" si="812"/>
        <v/>
      </c>
      <c r="X187" s="911" t="str">
        <f t="shared" si="812"/>
        <v/>
      </c>
      <c r="Y187" s="909" t="str">
        <f t="shared" si="812"/>
        <v/>
      </c>
      <c r="Z187" s="911" t="str">
        <f t="shared" si="812"/>
        <v/>
      </c>
      <c r="AA187" s="911" t="str">
        <f t="shared" si="812"/>
        <v/>
      </c>
      <c r="AB187" s="911" t="str">
        <f t="shared" si="812"/>
        <v/>
      </c>
      <c r="AC187" s="410" t="str">
        <f t="shared" si="812"/>
        <v/>
      </c>
      <c r="AD187" s="410"/>
      <c r="AE187" s="410"/>
    </row>
    <row r="188" ht="13.5" customHeight="1">
      <c r="A188" s="657"/>
      <c r="B188" s="923"/>
      <c r="C188" s="410" t="s">
        <v>446</v>
      </c>
      <c r="D188" s="410">
        <f>IF(OR($E188="",$E188=0),"",SUMPRODUCT(--($C$88:$C$163=$B187),D$88:D$163))</f>
        <v>30</v>
      </c>
      <c r="E188" s="410">
        <f>IF($B187="","",SUMPRODUCT(--(C$88:C$163=$B187)))</f>
        <v>5</v>
      </c>
      <c r="F188" s="410">
        <f>IF(OR($E188="",$E188=0),"",SUMIF($C$88:$C$147,$B187,F$88:F$147))</f>
        <v>13</v>
      </c>
      <c r="G188" s="911">
        <f t="shared" ref="G188:M188" si="813">IF(OR($E188="",$E188=0),"",SUMPRODUCT(--($C$88:$C$163=$B187),G$88:G$163))</f>
        <v>2</v>
      </c>
      <c r="H188" s="911">
        <f t="shared" si="813"/>
        <v>3</v>
      </c>
      <c r="I188" s="909">
        <f t="shared" si="813"/>
        <v>23</v>
      </c>
      <c r="J188" s="911">
        <f t="shared" si="813"/>
        <v>2</v>
      </c>
      <c r="K188" s="911">
        <f t="shared" si="813"/>
        <v>0</v>
      </c>
      <c r="L188" s="911">
        <f t="shared" si="813"/>
        <v>0</v>
      </c>
      <c r="M188" s="410">
        <f t="shared" si="813"/>
        <v>9</v>
      </c>
      <c r="N188" s="410"/>
      <c r="O188" s="410"/>
      <c r="P188" s="410"/>
      <c r="Q188" s="657"/>
      <c r="R188" s="657"/>
      <c r="S188" s="410" t="s">
        <v>446</v>
      </c>
      <c r="T188" s="410" t="str">
        <f>IF(OR($U188="",$U188=0),"",SUMPRODUCT(--($S$88:$S$163=$R187),T$88:T$163))</f>
        <v/>
      </c>
      <c r="U188" s="410">
        <f>IF($R187="","",SUMPRODUCT(--(S$88:S$163=$R187)))</f>
        <v>0</v>
      </c>
      <c r="V188" s="410" t="str">
        <f t="shared" ref="V188:AC188" si="814">IF(OR($U188="",$U188=0),"",SUMPRODUCT(--($S$88:$S$163=$R187),V$88:V$163))</f>
        <v/>
      </c>
      <c r="W188" s="911" t="str">
        <f t="shared" si="814"/>
        <v/>
      </c>
      <c r="X188" s="911" t="str">
        <f t="shared" si="814"/>
        <v/>
      </c>
      <c r="Y188" s="909" t="str">
        <f t="shared" si="814"/>
        <v/>
      </c>
      <c r="Z188" s="911" t="str">
        <f t="shared" si="814"/>
        <v/>
      </c>
      <c r="AA188" s="911" t="str">
        <f t="shared" si="814"/>
        <v/>
      </c>
      <c r="AB188" s="911" t="str">
        <f t="shared" si="814"/>
        <v/>
      </c>
      <c r="AC188" s="410" t="str">
        <f t="shared" si="814"/>
        <v/>
      </c>
      <c r="AD188" s="410"/>
      <c r="AE188" s="410"/>
    </row>
    <row r="189" ht="13.5" customHeight="1">
      <c r="A189" s="657"/>
      <c r="B189" s="923"/>
      <c r="C189" s="924" t="s">
        <v>402</v>
      </c>
      <c r="D189" s="924">
        <f t="shared" ref="D189:F189" si="815">IF($B187="","",SUM(D187:D188))</f>
        <v>34</v>
      </c>
      <c r="E189" s="924">
        <f t="shared" si="815"/>
        <v>10</v>
      </c>
      <c r="F189" s="924">
        <f t="shared" si="815"/>
        <v>2</v>
      </c>
      <c r="G189" s="913">
        <f t="shared" ref="G189:L189" si="816">IF($B187="","",SUM(G187,G188))</f>
        <v>2</v>
      </c>
      <c r="H189" s="913">
        <f t="shared" si="816"/>
        <v>5</v>
      </c>
      <c r="I189" s="925">
        <f t="shared" si="816"/>
        <v>27</v>
      </c>
      <c r="J189" s="913">
        <f t="shared" si="816"/>
        <v>4</v>
      </c>
      <c r="K189" s="913">
        <f t="shared" si="816"/>
        <v>0</v>
      </c>
      <c r="L189" s="913">
        <f t="shared" si="816"/>
        <v>2</v>
      </c>
      <c r="M189" s="924">
        <f>IF($B187="","",SUM(M187:M188))</f>
        <v>12</v>
      </c>
      <c r="N189" s="410"/>
      <c r="O189" s="410"/>
      <c r="P189" s="410"/>
      <c r="Q189" s="657"/>
      <c r="R189" s="657"/>
      <c r="S189" s="924" t="s">
        <v>402</v>
      </c>
      <c r="T189" s="924">
        <f>IF($R187="","",SUM(T187:T188))</f>
        <v>0</v>
      </c>
      <c r="U189" s="924">
        <f t="shared" ref="U189:AC189" si="817">IF($R187="","",SUM(U187,U188))</f>
        <v>0</v>
      </c>
      <c r="V189" s="924">
        <f t="shared" si="817"/>
        <v>0</v>
      </c>
      <c r="W189" s="913">
        <f t="shared" si="817"/>
        <v>0</v>
      </c>
      <c r="X189" s="913">
        <f t="shared" si="817"/>
        <v>0</v>
      </c>
      <c r="Y189" s="925">
        <f t="shared" si="817"/>
        <v>0</v>
      </c>
      <c r="Z189" s="913">
        <f t="shared" si="817"/>
        <v>0</v>
      </c>
      <c r="AA189" s="913">
        <f t="shared" si="817"/>
        <v>0</v>
      </c>
      <c r="AB189" s="913">
        <f t="shared" si="817"/>
        <v>0</v>
      </c>
      <c r="AC189" s="924">
        <f t="shared" si="817"/>
        <v>0</v>
      </c>
      <c r="AD189" s="410"/>
      <c r="AE189" s="410"/>
    </row>
    <row r="190" ht="13.5" customHeight="1">
      <c r="A190" s="657">
        <f>A187+1</f>
        <v>7</v>
      </c>
      <c r="B190" s="923" t="str">
        <f>IF(IGRF!B20="","",IGRF!B20)</f>
        <v>196</v>
      </c>
      <c r="C190" s="410" t="s">
        <v>445</v>
      </c>
      <c r="D190" s="410" t="str">
        <f>IF(OR($E190="",$E190=0),"",SUMPRODUCT(--($C$3:$C$78=$B190),D$3:D$78))</f>
        <v/>
      </c>
      <c r="E190" s="410">
        <f>IF($B190="","",SUMPRODUCT(--(C$3:C$78=$B190)))</f>
        <v>0</v>
      </c>
      <c r="F190" s="410" t="str">
        <f>IF(OR($E190="",$E190=0),"",SUMIF($C$3:$C$62,$B190,F$3:F$62))</f>
        <v/>
      </c>
      <c r="G190" s="911" t="str">
        <f t="shared" ref="G190:M190" si="818">IF(OR($E190="",$E190=0),"",SUMPRODUCT(--($C$3:$C$78=$B190),G$3:G$78))</f>
        <v/>
      </c>
      <c r="H190" s="911" t="str">
        <f t="shared" si="818"/>
        <v/>
      </c>
      <c r="I190" s="909" t="str">
        <f t="shared" si="818"/>
        <v/>
      </c>
      <c r="J190" s="911" t="str">
        <f t="shared" si="818"/>
        <v/>
      </c>
      <c r="K190" s="911" t="str">
        <f t="shared" si="818"/>
        <v/>
      </c>
      <c r="L190" s="911" t="str">
        <f t="shared" si="818"/>
        <v/>
      </c>
      <c r="M190" s="410" t="str">
        <f t="shared" si="818"/>
        <v/>
      </c>
      <c r="N190" s="410"/>
      <c r="O190" s="410"/>
      <c r="P190" s="410"/>
      <c r="Q190" s="657">
        <f>Q187+1</f>
        <v>7</v>
      </c>
      <c r="R190" s="923" t="str">
        <f>IF(IGRF!I20="","",IGRF!I20)</f>
        <v>1870</v>
      </c>
      <c r="S190" s="410" t="s">
        <v>445</v>
      </c>
      <c r="T190" s="410" t="str">
        <f>IF(OR($U190="",$U190=0),"",SUMPRODUCT(--($S$3:$S$78=$R190),T$3:T$78))</f>
        <v/>
      </c>
      <c r="U190" s="410">
        <f>IF($R190="","",SUMPRODUCT(--(S$3:S$78=$R190)))</f>
        <v>0</v>
      </c>
      <c r="V190" s="410" t="str">
        <f t="shared" ref="V190:AC190" si="819">IF(OR($U190="",$U190=0),"",SUMPRODUCT(--($S$3:$S$78=$R190),V$3:V$78))</f>
        <v/>
      </c>
      <c r="W190" s="911" t="str">
        <f t="shared" si="819"/>
        <v/>
      </c>
      <c r="X190" s="911" t="str">
        <f t="shared" si="819"/>
        <v/>
      </c>
      <c r="Y190" s="909" t="str">
        <f t="shared" si="819"/>
        <v/>
      </c>
      <c r="Z190" s="911" t="str">
        <f t="shared" si="819"/>
        <v/>
      </c>
      <c r="AA190" s="911" t="str">
        <f t="shared" si="819"/>
        <v/>
      </c>
      <c r="AB190" s="911" t="str">
        <f t="shared" si="819"/>
        <v/>
      </c>
      <c r="AC190" s="410" t="str">
        <f t="shared" si="819"/>
        <v/>
      </c>
      <c r="AD190" s="410"/>
      <c r="AE190" s="410"/>
    </row>
    <row r="191" ht="13.5" customHeight="1">
      <c r="A191" s="657"/>
      <c r="B191" s="923"/>
      <c r="C191" s="410" t="s">
        <v>446</v>
      </c>
      <c r="D191" s="410" t="str">
        <f>IF(OR($E191="",$E191=0),"",SUMPRODUCT(--($C$88:$C$163=$B190),D$88:D$163))</f>
        <v/>
      </c>
      <c r="E191" s="410">
        <f>IF($B190="","",SUMPRODUCT(--(C$88:C$163=$B190)))</f>
        <v>0</v>
      </c>
      <c r="F191" s="410" t="str">
        <f>IF(OR($E191="",$E191=0),"",SUMIF($C$88:$C$147,$B190,F$88:F$147))</f>
        <v/>
      </c>
      <c r="G191" s="911" t="str">
        <f t="shared" ref="G191:M191" si="820">IF(OR($E191="",$E191=0),"",SUMPRODUCT(--($C$88:$C$163=$B190),G$88:G$163))</f>
        <v/>
      </c>
      <c r="H191" s="911" t="str">
        <f t="shared" si="820"/>
        <v/>
      </c>
      <c r="I191" s="909" t="str">
        <f t="shared" si="820"/>
        <v/>
      </c>
      <c r="J191" s="911" t="str">
        <f t="shared" si="820"/>
        <v/>
      </c>
      <c r="K191" s="911" t="str">
        <f t="shared" si="820"/>
        <v/>
      </c>
      <c r="L191" s="911" t="str">
        <f t="shared" si="820"/>
        <v/>
      </c>
      <c r="M191" s="410" t="str">
        <f t="shared" si="820"/>
        <v/>
      </c>
      <c r="N191" s="410"/>
      <c r="O191" s="410"/>
      <c r="P191" s="410"/>
      <c r="Q191" s="657"/>
      <c r="R191" s="657"/>
      <c r="S191" s="410" t="s">
        <v>446</v>
      </c>
      <c r="T191" s="410" t="str">
        <f>IF(OR($U191="",$U191=0),"",SUMPRODUCT(--($S$88:$S$163=$R190),T$88:T$163))</f>
        <v/>
      </c>
      <c r="U191" s="410">
        <f>IF($R190="","",SUMPRODUCT(--(S$88:S$163=$R190)))</f>
        <v>0</v>
      </c>
      <c r="V191" s="410" t="str">
        <f t="shared" ref="V191:AC191" si="821">IF(OR($U191="",$U191=0),"",SUMPRODUCT(--($S$88:$S$163=$R190),V$88:V$163))</f>
        <v/>
      </c>
      <c r="W191" s="911" t="str">
        <f t="shared" si="821"/>
        <v/>
      </c>
      <c r="X191" s="911" t="str">
        <f t="shared" si="821"/>
        <v/>
      </c>
      <c r="Y191" s="909" t="str">
        <f t="shared" si="821"/>
        <v/>
      </c>
      <c r="Z191" s="911" t="str">
        <f t="shared" si="821"/>
        <v/>
      </c>
      <c r="AA191" s="911" t="str">
        <f t="shared" si="821"/>
        <v/>
      </c>
      <c r="AB191" s="911" t="str">
        <f t="shared" si="821"/>
        <v/>
      </c>
      <c r="AC191" s="410" t="str">
        <f t="shared" si="821"/>
        <v/>
      </c>
      <c r="AD191" s="410"/>
      <c r="AE191" s="410"/>
    </row>
    <row r="192" ht="13.5" customHeight="1">
      <c r="A192" s="657"/>
      <c r="B192" s="923"/>
      <c r="C192" s="924" t="s">
        <v>402</v>
      </c>
      <c r="D192" s="924">
        <f t="shared" ref="D192:F192" si="822">IF($B190="","",SUM(D190:D191))</f>
        <v>0</v>
      </c>
      <c r="E192" s="924">
        <f t="shared" si="822"/>
        <v>0</v>
      </c>
      <c r="F192" s="924">
        <f t="shared" si="822"/>
        <v>0</v>
      </c>
      <c r="G192" s="913">
        <f t="shared" ref="G192:L192" si="823">IF($B190="","",SUM(G190,G191))</f>
        <v>0</v>
      </c>
      <c r="H192" s="913">
        <f t="shared" si="823"/>
        <v>0</v>
      </c>
      <c r="I192" s="925">
        <f t="shared" si="823"/>
        <v>0</v>
      </c>
      <c r="J192" s="913">
        <f t="shared" si="823"/>
        <v>0</v>
      </c>
      <c r="K192" s="913">
        <f t="shared" si="823"/>
        <v>0</v>
      </c>
      <c r="L192" s="913">
        <f t="shared" si="823"/>
        <v>0</v>
      </c>
      <c r="M192" s="924">
        <f>IF($B190="","",SUM(M190:M191))</f>
        <v>0</v>
      </c>
      <c r="N192" s="410"/>
      <c r="O192" s="410"/>
      <c r="P192" s="410"/>
      <c r="Q192" s="657"/>
      <c r="R192" s="657"/>
      <c r="S192" s="924" t="s">
        <v>402</v>
      </c>
      <c r="T192" s="924">
        <f>IF($R190="","",SUM(T190:T191))</f>
        <v>0</v>
      </c>
      <c r="U192" s="924">
        <f t="shared" ref="U192:AC192" si="824">IF($R190="","",SUM(U190,U191))</f>
        <v>0</v>
      </c>
      <c r="V192" s="924">
        <f t="shared" si="824"/>
        <v>0</v>
      </c>
      <c r="W192" s="913">
        <f t="shared" si="824"/>
        <v>0</v>
      </c>
      <c r="X192" s="913">
        <f t="shared" si="824"/>
        <v>0</v>
      </c>
      <c r="Y192" s="925">
        <f t="shared" si="824"/>
        <v>0</v>
      </c>
      <c r="Z192" s="913">
        <f t="shared" si="824"/>
        <v>0</v>
      </c>
      <c r="AA192" s="913">
        <f t="shared" si="824"/>
        <v>0</v>
      </c>
      <c r="AB192" s="913">
        <f t="shared" si="824"/>
        <v>0</v>
      </c>
      <c r="AC192" s="924">
        <f t="shared" si="824"/>
        <v>0</v>
      </c>
      <c r="AD192" s="410"/>
      <c r="AE192" s="410"/>
    </row>
    <row r="193" ht="13.5" customHeight="1">
      <c r="A193" s="657">
        <f>A190+1</f>
        <v>8</v>
      </c>
      <c r="B193" s="923" t="str">
        <f>IF(IGRF!B21="","",IGRF!B21)</f>
        <v>29</v>
      </c>
      <c r="C193" s="410" t="s">
        <v>445</v>
      </c>
      <c r="D193" s="410" t="str">
        <f>IF(OR($E193="",$E193=0),"",SUMPRODUCT(--($C$3:$C$78=$B193),D$3:D$78))</f>
        <v/>
      </c>
      <c r="E193" s="410">
        <f>IF($B193="","",SUMPRODUCT(--(C$3:C$78=$B193)))</f>
        <v>0</v>
      </c>
      <c r="F193" s="410" t="str">
        <f>IF(OR($E193="",$E193=0),"",SUMIF($C$3:$C$62,$B193,F$3:F$62))</f>
        <v/>
      </c>
      <c r="G193" s="911" t="str">
        <f t="shared" ref="G193:M193" si="825">IF(OR($E193="",$E193=0),"",SUMPRODUCT(--($C$3:$C$78=$B193),G$3:G$78))</f>
        <v/>
      </c>
      <c r="H193" s="911" t="str">
        <f t="shared" si="825"/>
        <v/>
      </c>
      <c r="I193" s="909" t="str">
        <f t="shared" si="825"/>
        <v/>
      </c>
      <c r="J193" s="911" t="str">
        <f t="shared" si="825"/>
        <v/>
      </c>
      <c r="K193" s="911" t="str">
        <f t="shared" si="825"/>
        <v/>
      </c>
      <c r="L193" s="911" t="str">
        <f t="shared" si="825"/>
        <v/>
      </c>
      <c r="M193" s="410" t="str">
        <f t="shared" si="825"/>
        <v/>
      </c>
      <c r="N193" s="410"/>
      <c r="O193" s="410"/>
      <c r="P193" s="410"/>
      <c r="Q193" s="657">
        <f>Q190+1</f>
        <v>8</v>
      </c>
      <c r="R193" s="923" t="str">
        <f>IF(IGRF!I21="","",IGRF!I21)</f>
        <v>31</v>
      </c>
      <c r="S193" s="410" t="s">
        <v>445</v>
      </c>
      <c r="T193" s="410">
        <f>IF(OR($U193="",$U193=0),"",SUMPRODUCT(--($S$3:$S$78=$R193),T$3:T$78))</f>
        <v>16</v>
      </c>
      <c r="U193" s="410">
        <f>IF($R193="","",SUMPRODUCT(--(S$3:S$78=$R193)))</f>
        <v>5</v>
      </c>
      <c r="V193" s="410">
        <f t="shared" ref="V193:AC193" si="826">IF(OR($U193="",$U193=0),"",SUMPRODUCT(--($S$3:$S$78=$R193),V$3:V$78))</f>
        <v>-4</v>
      </c>
      <c r="W193" s="911">
        <f t="shared" si="826"/>
        <v>0</v>
      </c>
      <c r="X193" s="911">
        <f t="shared" si="826"/>
        <v>3</v>
      </c>
      <c r="Y193" s="909">
        <f t="shared" si="826"/>
        <v>2</v>
      </c>
      <c r="Z193" s="911">
        <f t="shared" si="826"/>
        <v>2</v>
      </c>
      <c r="AA193" s="911">
        <f t="shared" si="826"/>
        <v>0</v>
      </c>
      <c r="AB193" s="911">
        <f t="shared" si="826"/>
        <v>0</v>
      </c>
      <c r="AC193" s="410">
        <f t="shared" si="826"/>
        <v>6</v>
      </c>
      <c r="AD193" s="410"/>
      <c r="AE193" s="410"/>
    </row>
    <row r="194" ht="13.5" customHeight="1">
      <c r="A194" s="657"/>
      <c r="B194" s="923"/>
      <c r="C194" s="410" t="s">
        <v>446</v>
      </c>
      <c r="D194" s="410" t="str">
        <f>IF(OR($E194="",$E194=0),"",SUMPRODUCT(--($C$88:$C$163=$B193),D$88:D$163))</f>
        <v/>
      </c>
      <c r="E194" s="410">
        <f>IF($B193="","",SUMPRODUCT(--(C$88:C$163=$B193)))</f>
        <v>0</v>
      </c>
      <c r="F194" s="410" t="str">
        <f>IF(OR($E194="",$E194=0),"",SUMIF($C$88:$C$147,$B193,F$88:F$147))</f>
        <v/>
      </c>
      <c r="G194" s="911" t="str">
        <f t="shared" ref="G194:M194" si="827">IF(OR($E194="",$E194=0),"",SUMPRODUCT(--($C$88:$C$163=$B193),G$88:G$163))</f>
        <v/>
      </c>
      <c r="H194" s="911" t="str">
        <f t="shared" si="827"/>
        <v/>
      </c>
      <c r="I194" s="909" t="str">
        <f t="shared" si="827"/>
        <v/>
      </c>
      <c r="J194" s="911" t="str">
        <f t="shared" si="827"/>
        <v/>
      </c>
      <c r="K194" s="911" t="str">
        <f t="shared" si="827"/>
        <v/>
      </c>
      <c r="L194" s="911" t="str">
        <f t="shared" si="827"/>
        <v/>
      </c>
      <c r="M194" s="410" t="str">
        <f t="shared" si="827"/>
        <v/>
      </c>
      <c r="N194" s="410"/>
      <c r="O194" s="410"/>
      <c r="P194" s="410"/>
      <c r="Q194" s="657"/>
      <c r="R194" s="657"/>
      <c r="S194" s="410" t="s">
        <v>446</v>
      </c>
      <c r="T194" s="410">
        <f>IF(OR($U194="",$U194=0),"",SUMPRODUCT(--($S$88:$S$163=$R193),T$88:T$163))</f>
        <v>0</v>
      </c>
      <c r="U194" s="410">
        <f>IF($R193="","",SUMPRODUCT(--(S$88:S$163=$R193)))</f>
        <v>4</v>
      </c>
      <c r="V194" s="410">
        <f t="shared" ref="V194:AC194" si="828">IF(OR($U194="",$U194=0),"",SUMPRODUCT(--($S$88:$S$163=$R193),V$88:V$163))</f>
        <v>-15</v>
      </c>
      <c r="W194" s="911">
        <f t="shared" si="828"/>
        <v>0</v>
      </c>
      <c r="X194" s="911">
        <f t="shared" si="828"/>
        <v>0</v>
      </c>
      <c r="Y194" s="909">
        <f t="shared" si="828"/>
        <v>0</v>
      </c>
      <c r="Z194" s="911">
        <f t="shared" si="828"/>
        <v>0</v>
      </c>
      <c r="AA194" s="911">
        <f t="shared" si="828"/>
        <v>0</v>
      </c>
      <c r="AB194" s="911">
        <f t="shared" si="828"/>
        <v>0</v>
      </c>
      <c r="AC194" s="410">
        <f t="shared" si="828"/>
        <v>4</v>
      </c>
      <c r="AD194" s="410"/>
      <c r="AE194" s="410"/>
    </row>
    <row r="195" ht="13.5" customHeight="1">
      <c r="A195" s="657"/>
      <c r="B195" s="923"/>
      <c r="C195" s="924" t="s">
        <v>402</v>
      </c>
      <c r="D195" s="924">
        <f t="shared" ref="D195:F195" si="829">IF($B193="","",SUM(D193:D194))</f>
        <v>0</v>
      </c>
      <c r="E195" s="924">
        <f t="shared" si="829"/>
        <v>0</v>
      </c>
      <c r="F195" s="924">
        <f t="shared" si="829"/>
        <v>0</v>
      </c>
      <c r="G195" s="913">
        <f t="shared" ref="G195:L195" si="830">IF($B193="","",SUM(G193,G194))</f>
        <v>0</v>
      </c>
      <c r="H195" s="913">
        <f t="shared" si="830"/>
        <v>0</v>
      </c>
      <c r="I195" s="925">
        <f t="shared" si="830"/>
        <v>0</v>
      </c>
      <c r="J195" s="913">
        <f t="shared" si="830"/>
        <v>0</v>
      </c>
      <c r="K195" s="913">
        <f t="shared" si="830"/>
        <v>0</v>
      </c>
      <c r="L195" s="913">
        <f t="shared" si="830"/>
        <v>0</v>
      </c>
      <c r="M195" s="924">
        <f>IF($B193="","",SUM(M193:M194))</f>
        <v>0</v>
      </c>
      <c r="N195" s="410"/>
      <c r="O195" s="410"/>
      <c r="P195" s="410"/>
      <c r="Q195" s="657"/>
      <c r="R195" s="657"/>
      <c r="S195" s="924" t="s">
        <v>402</v>
      </c>
      <c r="T195" s="924">
        <f>IF($R193="","",SUM(T193:T194))</f>
        <v>16</v>
      </c>
      <c r="U195" s="924">
        <f t="shared" ref="U195:AC195" si="831">IF($R193="","",SUM(U193,U194))</f>
        <v>9</v>
      </c>
      <c r="V195" s="924">
        <f t="shared" si="831"/>
        <v>-19</v>
      </c>
      <c r="W195" s="913">
        <f t="shared" si="831"/>
        <v>0</v>
      </c>
      <c r="X195" s="913">
        <f t="shared" si="831"/>
        <v>3</v>
      </c>
      <c r="Y195" s="925">
        <f t="shared" si="831"/>
        <v>2</v>
      </c>
      <c r="Z195" s="913">
        <f t="shared" si="831"/>
        <v>2</v>
      </c>
      <c r="AA195" s="913">
        <f t="shared" si="831"/>
        <v>0</v>
      </c>
      <c r="AB195" s="913">
        <f t="shared" si="831"/>
        <v>0</v>
      </c>
      <c r="AC195" s="924">
        <f t="shared" si="831"/>
        <v>10</v>
      </c>
      <c r="AD195" s="410"/>
      <c r="AE195" s="410"/>
    </row>
    <row r="196" ht="13.5" customHeight="1">
      <c r="A196" s="657">
        <f>A193+1</f>
        <v>9</v>
      </c>
      <c r="B196" s="923" t="str">
        <f>IF(IGRF!B22="","",IGRF!B22)</f>
        <v>3*</v>
      </c>
      <c r="C196" s="410" t="s">
        <v>445</v>
      </c>
      <c r="D196" s="410" t="str">
        <f>IF(OR($E196="",$E196=0),"",SUMPRODUCT(--($C$3:$C$78=$B196),D$3:D$78))</f>
        <v/>
      </c>
      <c r="E196" s="410">
        <f>IF($B196="","",SUMPRODUCT(--(C$3:C$78=$B196)))</f>
        <v>0</v>
      </c>
      <c r="F196" s="410" t="str">
        <f>IF(OR($E196="",$E196=0),"",SUMIF($C$3:$C$62,$B196,F$3:F$62))</f>
        <v/>
      </c>
      <c r="G196" s="911" t="str">
        <f t="shared" ref="G196:M196" si="832">IF(OR($E196="",$E196=0),"",SUMPRODUCT(--($C$3:$C$78=$B196),G$3:G$78))</f>
        <v/>
      </c>
      <c r="H196" s="911" t="str">
        <f t="shared" si="832"/>
        <v/>
      </c>
      <c r="I196" s="909" t="str">
        <f t="shared" si="832"/>
        <v/>
      </c>
      <c r="J196" s="911" t="str">
        <f t="shared" si="832"/>
        <v/>
      </c>
      <c r="K196" s="911" t="str">
        <f t="shared" si="832"/>
        <v/>
      </c>
      <c r="L196" s="911" t="str">
        <f t="shared" si="832"/>
        <v/>
      </c>
      <c r="M196" s="410" t="str">
        <f t="shared" si="832"/>
        <v/>
      </c>
      <c r="N196" s="410"/>
      <c r="O196" s="410"/>
      <c r="P196" s="410"/>
      <c r="Q196" s="657">
        <f>Q193+1</f>
        <v>9</v>
      </c>
      <c r="R196" s="923" t="str">
        <f>IF(IGRF!I22="","",IGRF!I22)</f>
        <v>359*</v>
      </c>
      <c r="S196" s="410" t="s">
        <v>445</v>
      </c>
      <c r="T196" s="410" t="str">
        <f>IF(OR($U196="",$U196=0),"",SUMPRODUCT(--($S$3:$S$78=$R196),T$3:T$78))</f>
        <v/>
      </c>
      <c r="U196" s="410">
        <f>IF($R196="","",SUMPRODUCT(--(S$3:S$78=$R196)))</f>
        <v>0</v>
      </c>
      <c r="V196" s="410" t="str">
        <f t="shared" ref="V196:AC196" si="833">IF(OR($U196="",$U196=0),"",SUMPRODUCT(--($S$3:$S$78=$R196),V$3:V$78))</f>
        <v/>
      </c>
      <c r="W196" s="911" t="str">
        <f t="shared" si="833"/>
        <v/>
      </c>
      <c r="X196" s="911" t="str">
        <f t="shared" si="833"/>
        <v/>
      </c>
      <c r="Y196" s="909" t="str">
        <f t="shared" si="833"/>
        <v/>
      </c>
      <c r="Z196" s="911" t="str">
        <f t="shared" si="833"/>
        <v/>
      </c>
      <c r="AA196" s="911" t="str">
        <f t="shared" si="833"/>
        <v/>
      </c>
      <c r="AB196" s="911" t="str">
        <f t="shared" si="833"/>
        <v/>
      </c>
      <c r="AC196" s="410" t="str">
        <f t="shared" si="833"/>
        <v/>
      </c>
      <c r="AD196" s="410"/>
      <c r="AE196" s="410"/>
    </row>
    <row r="197" ht="13.5" customHeight="1">
      <c r="A197" s="657"/>
      <c r="B197" s="923"/>
      <c r="C197" s="410" t="s">
        <v>446</v>
      </c>
      <c r="D197" s="410" t="str">
        <f>IF(OR($E197="",$E197=0),"",SUMPRODUCT(--($C$88:$C$163=$B196),D$88:D$163))</f>
        <v/>
      </c>
      <c r="E197" s="410">
        <f>IF($B196="","",SUMPRODUCT(--(C$88:C$163=$B196)))</f>
        <v>0</v>
      </c>
      <c r="F197" s="410" t="str">
        <f>IF(OR($E197="",$E197=0),"",SUMIF($C$88:$C$147,$B196,F$88:F$147))</f>
        <v/>
      </c>
      <c r="G197" s="911" t="str">
        <f t="shared" ref="G197:M197" si="834">IF(OR($E197="",$E197=0),"",SUMPRODUCT(--($C$88:$C$163=$B196),G$88:G$163))</f>
        <v/>
      </c>
      <c r="H197" s="911" t="str">
        <f t="shared" si="834"/>
        <v/>
      </c>
      <c r="I197" s="909" t="str">
        <f t="shared" si="834"/>
        <v/>
      </c>
      <c r="J197" s="911" t="str">
        <f t="shared" si="834"/>
        <v/>
      </c>
      <c r="K197" s="911" t="str">
        <f t="shared" si="834"/>
        <v/>
      </c>
      <c r="L197" s="911" t="str">
        <f t="shared" si="834"/>
        <v/>
      </c>
      <c r="M197" s="410" t="str">
        <f t="shared" si="834"/>
        <v/>
      </c>
      <c r="N197" s="410"/>
      <c r="O197" s="410"/>
      <c r="P197" s="410"/>
      <c r="Q197" s="657"/>
      <c r="R197" s="657"/>
      <c r="S197" s="410" t="s">
        <v>446</v>
      </c>
      <c r="T197" s="410" t="str">
        <f>IF(OR($U197="",$U197=0),"",SUMPRODUCT(--($S$88:$S$163=$R196),T$88:T$163))</f>
        <v/>
      </c>
      <c r="U197" s="410">
        <f>IF($R196="","",SUMPRODUCT(--(S$88:S$163=$R196)))</f>
        <v>0</v>
      </c>
      <c r="V197" s="410" t="str">
        <f t="shared" ref="V197:AC197" si="835">IF(OR($U197="",$U197=0),"",SUMPRODUCT(--($S$88:$S$163=$R196),V$88:V$163))</f>
        <v/>
      </c>
      <c r="W197" s="911" t="str">
        <f t="shared" si="835"/>
        <v/>
      </c>
      <c r="X197" s="911" t="str">
        <f t="shared" si="835"/>
        <v/>
      </c>
      <c r="Y197" s="909" t="str">
        <f t="shared" si="835"/>
        <v/>
      </c>
      <c r="Z197" s="911" t="str">
        <f t="shared" si="835"/>
        <v/>
      </c>
      <c r="AA197" s="911" t="str">
        <f t="shared" si="835"/>
        <v/>
      </c>
      <c r="AB197" s="911" t="str">
        <f t="shared" si="835"/>
        <v/>
      </c>
      <c r="AC197" s="410" t="str">
        <f t="shared" si="835"/>
        <v/>
      </c>
      <c r="AD197" s="410"/>
      <c r="AE197" s="410"/>
    </row>
    <row r="198" ht="13.5" customHeight="1">
      <c r="A198" s="657"/>
      <c r="B198" s="923"/>
      <c r="C198" s="924" t="s">
        <v>402</v>
      </c>
      <c r="D198" s="924">
        <f t="shared" ref="D198:F198" si="836">IF($B196="","",SUM(D196:D197))</f>
        <v>0</v>
      </c>
      <c r="E198" s="924">
        <f t="shared" si="836"/>
        <v>0</v>
      </c>
      <c r="F198" s="924">
        <f t="shared" si="836"/>
        <v>0</v>
      </c>
      <c r="G198" s="913">
        <f t="shared" ref="G198:L198" si="837">IF($B196="","",SUM(G196,G197))</f>
        <v>0</v>
      </c>
      <c r="H198" s="913">
        <f t="shared" si="837"/>
        <v>0</v>
      </c>
      <c r="I198" s="925">
        <f t="shared" si="837"/>
        <v>0</v>
      </c>
      <c r="J198" s="913">
        <f t="shared" si="837"/>
        <v>0</v>
      </c>
      <c r="K198" s="913">
        <f t="shared" si="837"/>
        <v>0</v>
      </c>
      <c r="L198" s="913">
        <f t="shared" si="837"/>
        <v>0</v>
      </c>
      <c r="M198" s="924">
        <f>IF($B196="","",SUM(M196:M197))</f>
        <v>0</v>
      </c>
      <c r="N198" s="410"/>
      <c r="O198" s="410"/>
      <c r="P198" s="410"/>
      <c r="Q198" s="657"/>
      <c r="R198" s="657"/>
      <c r="S198" s="924" t="s">
        <v>402</v>
      </c>
      <c r="T198" s="924">
        <f>IF($R196="","",SUM(T196:T197))</f>
        <v>0</v>
      </c>
      <c r="U198" s="924">
        <f t="shared" ref="U198:AC198" si="838">IF($R196="","",SUM(U196,U197))</f>
        <v>0</v>
      </c>
      <c r="V198" s="924">
        <f t="shared" si="838"/>
        <v>0</v>
      </c>
      <c r="W198" s="913">
        <f t="shared" si="838"/>
        <v>0</v>
      </c>
      <c r="X198" s="913">
        <f t="shared" si="838"/>
        <v>0</v>
      </c>
      <c r="Y198" s="925">
        <f t="shared" si="838"/>
        <v>0</v>
      </c>
      <c r="Z198" s="913">
        <f t="shared" si="838"/>
        <v>0</v>
      </c>
      <c r="AA198" s="913">
        <f t="shared" si="838"/>
        <v>0</v>
      </c>
      <c r="AB198" s="913">
        <f t="shared" si="838"/>
        <v>0</v>
      </c>
      <c r="AC198" s="924">
        <f t="shared" si="838"/>
        <v>0</v>
      </c>
      <c r="AD198" s="410"/>
      <c r="AE198" s="410"/>
    </row>
    <row r="199" ht="13.5" customHeight="1">
      <c r="A199" s="657">
        <f>A196+1</f>
        <v>10</v>
      </c>
      <c r="B199" s="923" t="str">
        <f>IF(IGRF!B23="","",IGRF!B23)</f>
        <v>34</v>
      </c>
      <c r="C199" s="410" t="s">
        <v>445</v>
      </c>
      <c r="D199" s="410" t="str">
        <f>IF(OR($E199="",$E199=0),"",SUMPRODUCT(--($C$3:$C$78=$B199),D$3:D$78))</f>
        <v/>
      </c>
      <c r="E199" s="410">
        <f>IF($B199="","",SUMPRODUCT(--(C$3:C$78=$B199)))</f>
        <v>0</v>
      </c>
      <c r="F199" s="410" t="str">
        <f>IF(OR($E199="",$E199=0),"",SUMIF($C$3:$C$62,$B199,F$3:F$62))</f>
        <v/>
      </c>
      <c r="G199" s="911" t="str">
        <f t="shared" ref="G199:M199" si="839">IF(OR($E199="",$E199=0),"",SUMPRODUCT(--($C$3:$C$78=$B199),G$3:G$78))</f>
        <v/>
      </c>
      <c r="H199" s="911" t="str">
        <f t="shared" si="839"/>
        <v/>
      </c>
      <c r="I199" s="909" t="str">
        <f t="shared" si="839"/>
        <v/>
      </c>
      <c r="J199" s="911" t="str">
        <f t="shared" si="839"/>
        <v/>
      </c>
      <c r="K199" s="911" t="str">
        <f t="shared" si="839"/>
        <v/>
      </c>
      <c r="L199" s="911" t="str">
        <f t="shared" si="839"/>
        <v/>
      </c>
      <c r="M199" s="410" t="str">
        <f t="shared" si="839"/>
        <v/>
      </c>
      <c r="N199" s="410"/>
      <c r="O199" s="410"/>
      <c r="P199" s="410"/>
      <c r="Q199" s="657">
        <f>Q196+1</f>
        <v>10</v>
      </c>
      <c r="R199" s="923" t="str">
        <f>IF(IGRF!I23="","",IGRF!I23)</f>
        <v>420</v>
      </c>
      <c r="S199" s="410" t="s">
        <v>445</v>
      </c>
      <c r="T199" s="410">
        <f>IF(OR($U199="",$U199=0),"",SUMPRODUCT(--($S$3:$S$78=$R199),T$3:T$78))</f>
        <v>0</v>
      </c>
      <c r="U199" s="410">
        <f>IF($R199="","",SUMPRODUCT(--(S$3:S$78=$R199)))</f>
        <v>1</v>
      </c>
      <c r="V199" s="410">
        <f t="shared" ref="V199:AC199" si="840">IF(OR($U199="",$U199=0),"",SUMPRODUCT(--($S$3:$S$78=$R199),V$3:V$78))</f>
        <v>0</v>
      </c>
      <c r="W199" s="911">
        <f t="shared" si="840"/>
        <v>0</v>
      </c>
      <c r="X199" s="911">
        <f t="shared" si="840"/>
        <v>0</v>
      </c>
      <c r="Y199" s="909">
        <f t="shared" si="840"/>
        <v>0</v>
      </c>
      <c r="Z199" s="911">
        <f t="shared" si="840"/>
        <v>0</v>
      </c>
      <c r="AA199" s="911">
        <f t="shared" si="840"/>
        <v>0</v>
      </c>
      <c r="AB199" s="911">
        <f t="shared" si="840"/>
        <v>0</v>
      </c>
      <c r="AC199" s="410">
        <f t="shared" si="840"/>
        <v>1</v>
      </c>
      <c r="AD199" s="410"/>
      <c r="AE199" s="410"/>
    </row>
    <row r="200" ht="13.5" customHeight="1">
      <c r="A200" s="657"/>
      <c r="B200" s="923"/>
      <c r="C200" s="410" t="s">
        <v>446</v>
      </c>
      <c r="D200" s="410" t="str">
        <f>IF(OR($E200="",$E200=0),"",SUMPRODUCT(--($C$88:$C$163=$B199),D$88:D$163))</f>
        <v/>
      </c>
      <c r="E200" s="410">
        <f>IF($B199="","",SUMPRODUCT(--(C$88:C$163=$B199)))</f>
        <v>0</v>
      </c>
      <c r="F200" s="410" t="str">
        <f>IF(OR($E200="",$E200=0),"",SUMIF($C$88:$C$147,$B199,F$88:F$147))</f>
        <v/>
      </c>
      <c r="G200" s="911" t="str">
        <f t="shared" ref="G200:M200" si="841">IF(OR($E200="",$E200=0),"",SUMPRODUCT(--($C$88:$C$163=$B199),G$88:G$163))</f>
        <v/>
      </c>
      <c r="H200" s="911" t="str">
        <f t="shared" si="841"/>
        <v/>
      </c>
      <c r="I200" s="909" t="str">
        <f t="shared" si="841"/>
        <v/>
      </c>
      <c r="J200" s="911" t="str">
        <f t="shared" si="841"/>
        <v/>
      </c>
      <c r="K200" s="911" t="str">
        <f t="shared" si="841"/>
        <v/>
      </c>
      <c r="L200" s="911" t="str">
        <f t="shared" si="841"/>
        <v/>
      </c>
      <c r="M200" s="410" t="str">
        <f t="shared" si="841"/>
        <v/>
      </c>
      <c r="N200" s="410"/>
      <c r="O200" s="410"/>
      <c r="P200" s="410"/>
      <c r="Q200" s="657"/>
      <c r="R200" s="657"/>
      <c r="S200" s="410" t="s">
        <v>446</v>
      </c>
      <c r="T200" s="410" t="str">
        <f>IF(OR($U200="",$U200=0),"",SUMPRODUCT(--($S$88:$S$163=$R199),T$88:T$163))</f>
        <v/>
      </c>
      <c r="U200" s="410">
        <f>IF($R199="","",SUMPRODUCT(--(S$88:S$163=$R199)))</f>
        <v>0</v>
      </c>
      <c r="V200" s="410" t="str">
        <f t="shared" ref="V200:AC200" si="842">IF(OR($U200="",$U200=0),"",SUMPRODUCT(--($S$88:$S$163=$R199),V$88:V$163))</f>
        <v/>
      </c>
      <c r="W200" s="911" t="str">
        <f t="shared" si="842"/>
        <v/>
      </c>
      <c r="X200" s="911" t="str">
        <f t="shared" si="842"/>
        <v/>
      </c>
      <c r="Y200" s="909" t="str">
        <f t="shared" si="842"/>
        <v/>
      </c>
      <c r="Z200" s="911" t="str">
        <f t="shared" si="842"/>
        <v/>
      </c>
      <c r="AA200" s="911" t="str">
        <f t="shared" si="842"/>
        <v/>
      </c>
      <c r="AB200" s="911" t="str">
        <f t="shared" si="842"/>
        <v/>
      </c>
      <c r="AC200" s="410" t="str">
        <f t="shared" si="842"/>
        <v/>
      </c>
      <c r="AD200" s="410"/>
      <c r="AE200" s="410"/>
    </row>
    <row r="201" ht="13.5" customHeight="1">
      <c r="A201" s="657"/>
      <c r="B201" s="923"/>
      <c r="C201" s="924" t="s">
        <v>402</v>
      </c>
      <c r="D201" s="924">
        <f t="shared" ref="D201:F201" si="843">IF($B199="","",SUM(D199:D200))</f>
        <v>0</v>
      </c>
      <c r="E201" s="924">
        <f t="shared" si="843"/>
        <v>0</v>
      </c>
      <c r="F201" s="924">
        <f t="shared" si="843"/>
        <v>0</v>
      </c>
      <c r="G201" s="913">
        <f t="shared" ref="G201:L201" si="844">IF($B199="","",SUM(G199,G200))</f>
        <v>0</v>
      </c>
      <c r="H201" s="913">
        <f t="shared" si="844"/>
        <v>0</v>
      </c>
      <c r="I201" s="925">
        <f t="shared" si="844"/>
        <v>0</v>
      </c>
      <c r="J201" s="913">
        <f t="shared" si="844"/>
        <v>0</v>
      </c>
      <c r="K201" s="913">
        <f t="shared" si="844"/>
        <v>0</v>
      </c>
      <c r="L201" s="913">
        <f t="shared" si="844"/>
        <v>0</v>
      </c>
      <c r="M201" s="924">
        <f>IF($B199="","",SUM(M199:M200))</f>
        <v>0</v>
      </c>
      <c r="N201" s="410"/>
      <c r="O201" s="410"/>
      <c r="P201" s="410"/>
      <c r="Q201" s="657"/>
      <c r="R201" s="657"/>
      <c r="S201" s="924" t="s">
        <v>402</v>
      </c>
      <c r="T201" s="924">
        <f>IF($R199="","",SUM(T199:T200))</f>
        <v>0</v>
      </c>
      <c r="U201" s="924">
        <f t="shared" ref="U201:AC201" si="845">IF($R199="","",SUM(U199,U200))</f>
        <v>1</v>
      </c>
      <c r="V201" s="924">
        <f t="shared" si="845"/>
        <v>0</v>
      </c>
      <c r="W201" s="913">
        <f t="shared" si="845"/>
        <v>0</v>
      </c>
      <c r="X201" s="913">
        <f t="shared" si="845"/>
        <v>0</v>
      </c>
      <c r="Y201" s="925">
        <f t="shared" si="845"/>
        <v>0</v>
      </c>
      <c r="Z201" s="913">
        <f t="shared" si="845"/>
        <v>0</v>
      </c>
      <c r="AA201" s="913">
        <f t="shared" si="845"/>
        <v>0</v>
      </c>
      <c r="AB201" s="913">
        <f t="shared" si="845"/>
        <v>0</v>
      </c>
      <c r="AC201" s="924">
        <f t="shared" si="845"/>
        <v>1</v>
      </c>
      <c r="AD201" s="410"/>
      <c r="AE201" s="410"/>
    </row>
    <row r="202" ht="13.5" customHeight="1">
      <c r="A202" s="657">
        <f>A199+1</f>
        <v>11</v>
      </c>
      <c r="B202" s="923" t="str">
        <f>IF(IGRF!B24="","",IGRF!B24)</f>
        <v>511*</v>
      </c>
      <c r="C202" s="410" t="s">
        <v>445</v>
      </c>
      <c r="D202" s="410" t="str">
        <f>IF(OR($E202="",$E202=0),"",SUMPRODUCT(--($C$3:$C$78=$B202),D$3:D$78))</f>
        <v/>
      </c>
      <c r="E202" s="410">
        <f>IF($B202="","",SUMPRODUCT(--(C$3:C$78=$B202)))</f>
        <v>0</v>
      </c>
      <c r="F202" s="410" t="str">
        <f>IF(OR($E202="",$E202=0),"",SUMIF($C$3:$C$62,$B202,F$3:F$62))</f>
        <v/>
      </c>
      <c r="G202" s="911" t="str">
        <f t="shared" ref="G202:M202" si="846">IF(OR($E202="",$E202=0),"",SUMPRODUCT(--($C$3:$C$78=$B202),G$3:G$78))</f>
        <v/>
      </c>
      <c r="H202" s="911" t="str">
        <f t="shared" si="846"/>
        <v/>
      </c>
      <c r="I202" s="909" t="str">
        <f t="shared" si="846"/>
        <v/>
      </c>
      <c r="J202" s="911" t="str">
        <f t="shared" si="846"/>
        <v/>
      </c>
      <c r="K202" s="911" t="str">
        <f t="shared" si="846"/>
        <v/>
      </c>
      <c r="L202" s="911" t="str">
        <f t="shared" si="846"/>
        <v/>
      </c>
      <c r="M202" s="410" t="str">
        <f t="shared" si="846"/>
        <v/>
      </c>
      <c r="N202" s="410"/>
      <c r="O202" s="410"/>
      <c r="P202" s="410"/>
      <c r="Q202" s="657">
        <f>Q199+1</f>
        <v>11</v>
      </c>
      <c r="R202" s="923" t="str">
        <f>IF(IGRF!I24="","",IGRF!I24)</f>
        <v>44*</v>
      </c>
      <c r="S202" s="410" t="s">
        <v>445</v>
      </c>
      <c r="T202" s="410" t="str">
        <f>IF(OR($U202="",$U202=0),"",SUMPRODUCT(--($S$3:$S$78=$R202),T$3:T$78))</f>
        <v/>
      </c>
      <c r="U202" s="410">
        <f>IF($R202="","",SUMPRODUCT(--(S$3:S$78=$R202)))</f>
        <v>0</v>
      </c>
      <c r="V202" s="410" t="str">
        <f t="shared" ref="V202:AC202" si="847">IF(OR($U202="",$U202=0),"",SUMPRODUCT(--($S$3:$S$78=$R202),V$3:V$78))</f>
        <v/>
      </c>
      <c r="W202" s="911" t="str">
        <f t="shared" si="847"/>
        <v/>
      </c>
      <c r="X202" s="911" t="str">
        <f t="shared" si="847"/>
        <v/>
      </c>
      <c r="Y202" s="909" t="str">
        <f t="shared" si="847"/>
        <v/>
      </c>
      <c r="Z202" s="911" t="str">
        <f t="shared" si="847"/>
        <v/>
      </c>
      <c r="AA202" s="911" t="str">
        <f t="shared" si="847"/>
        <v/>
      </c>
      <c r="AB202" s="911" t="str">
        <f t="shared" si="847"/>
        <v/>
      </c>
      <c r="AC202" s="410" t="str">
        <f t="shared" si="847"/>
        <v/>
      </c>
      <c r="AD202" s="410"/>
      <c r="AE202" s="410"/>
    </row>
    <row r="203" ht="13.5" customHeight="1">
      <c r="A203" s="657"/>
      <c r="B203" s="923"/>
      <c r="C203" s="410" t="s">
        <v>446</v>
      </c>
      <c r="D203" s="410" t="str">
        <f>IF(OR($E203="",$E203=0),"",SUMPRODUCT(--($C$88:$C$163=$B202),D$88:D$163))</f>
        <v/>
      </c>
      <c r="E203" s="410">
        <f>IF($B202="","",SUMPRODUCT(--(C$88:C$163=$B202)))</f>
        <v>0</v>
      </c>
      <c r="F203" s="410" t="str">
        <f>IF(OR($E203="",$E203=0),"",SUMIF($C$88:$C$147,$B202,F$88:F$147))</f>
        <v/>
      </c>
      <c r="G203" s="911" t="str">
        <f t="shared" ref="G203:M203" si="848">IF(OR($E203="",$E203=0),"",SUMPRODUCT(--($C$88:$C$163=$B202),G$88:G$163))</f>
        <v/>
      </c>
      <c r="H203" s="911" t="str">
        <f t="shared" si="848"/>
        <v/>
      </c>
      <c r="I203" s="909" t="str">
        <f t="shared" si="848"/>
        <v/>
      </c>
      <c r="J203" s="911" t="str">
        <f t="shared" si="848"/>
        <v/>
      </c>
      <c r="K203" s="911" t="str">
        <f t="shared" si="848"/>
        <v/>
      </c>
      <c r="L203" s="911" t="str">
        <f t="shared" si="848"/>
        <v/>
      </c>
      <c r="M203" s="410" t="str">
        <f t="shared" si="848"/>
        <v/>
      </c>
      <c r="N203" s="410"/>
      <c r="O203" s="410"/>
      <c r="P203" s="410"/>
      <c r="Q203" s="657"/>
      <c r="R203" s="657"/>
      <c r="S203" s="410" t="s">
        <v>446</v>
      </c>
      <c r="T203" s="410" t="str">
        <f>IF(OR($U203="",$U203=0),"",SUMPRODUCT(--($S$88:$S$163=$R202),T$88:T$163))</f>
        <v/>
      </c>
      <c r="U203" s="410">
        <f>IF($R202="","",SUMPRODUCT(--(S$88:S$163=$R202)))</f>
        <v>0</v>
      </c>
      <c r="V203" s="410" t="str">
        <f t="shared" ref="V203:AC203" si="849">IF(OR($U203="",$U203=0),"",SUMPRODUCT(--($S$88:$S$163=$R202),V$88:V$163))</f>
        <v/>
      </c>
      <c r="W203" s="911" t="str">
        <f t="shared" si="849"/>
        <v/>
      </c>
      <c r="X203" s="911" t="str">
        <f t="shared" si="849"/>
        <v/>
      </c>
      <c r="Y203" s="909" t="str">
        <f t="shared" si="849"/>
        <v/>
      </c>
      <c r="Z203" s="911" t="str">
        <f t="shared" si="849"/>
        <v/>
      </c>
      <c r="AA203" s="911" t="str">
        <f t="shared" si="849"/>
        <v/>
      </c>
      <c r="AB203" s="911" t="str">
        <f t="shared" si="849"/>
        <v/>
      </c>
      <c r="AC203" s="410" t="str">
        <f t="shared" si="849"/>
        <v/>
      </c>
      <c r="AD203" s="410"/>
      <c r="AE203" s="410"/>
    </row>
    <row r="204" ht="13.5" customHeight="1">
      <c r="A204" s="657"/>
      <c r="B204" s="923"/>
      <c r="C204" s="924" t="s">
        <v>402</v>
      </c>
      <c r="D204" s="924">
        <f t="shared" ref="D204:F204" si="850">IF($B202="","",SUM(D202:D203))</f>
        <v>0</v>
      </c>
      <c r="E204" s="924">
        <f t="shared" si="850"/>
        <v>0</v>
      </c>
      <c r="F204" s="924">
        <f t="shared" si="850"/>
        <v>0</v>
      </c>
      <c r="G204" s="913">
        <f t="shared" ref="G204:L204" si="851">IF($B202="","",SUM(G202,G203))</f>
        <v>0</v>
      </c>
      <c r="H204" s="913">
        <f t="shared" si="851"/>
        <v>0</v>
      </c>
      <c r="I204" s="925">
        <f t="shared" si="851"/>
        <v>0</v>
      </c>
      <c r="J204" s="913">
        <f t="shared" si="851"/>
        <v>0</v>
      </c>
      <c r="K204" s="913">
        <f t="shared" si="851"/>
        <v>0</v>
      </c>
      <c r="L204" s="913">
        <f t="shared" si="851"/>
        <v>0</v>
      </c>
      <c r="M204" s="924">
        <f>IF($B202="","",SUM(M202:M203))</f>
        <v>0</v>
      </c>
      <c r="N204" s="410"/>
      <c r="O204" s="410"/>
      <c r="P204" s="410"/>
      <c r="Q204" s="657"/>
      <c r="R204" s="657"/>
      <c r="S204" s="924" t="s">
        <v>402</v>
      </c>
      <c r="T204" s="924">
        <f>IF($R202="","",SUM(T202:T203))</f>
        <v>0</v>
      </c>
      <c r="U204" s="924">
        <f t="shared" ref="U204:AC204" si="852">IF($R202="","",SUM(U202,U203))</f>
        <v>0</v>
      </c>
      <c r="V204" s="924">
        <f t="shared" si="852"/>
        <v>0</v>
      </c>
      <c r="W204" s="913">
        <f t="shared" si="852"/>
        <v>0</v>
      </c>
      <c r="X204" s="913">
        <f t="shared" si="852"/>
        <v>0</v>
      </c>
      <c r="Y204" s="925">
        <f t="shared" si="852"/>
        <v>0</v>
      </c>
      <c r="Z204" s="913">
        <f t="shared" si="852"/>
        <v>0</v>
      </c>
      <c r="AA204" s="913">
        <f t="shared" si="852"/>
        <v>0</v>
      </c>
      <c r="AB204" s="913">
        <f t="shared" si="852"/>
        <v>0</v>
      </c>
      <c r="AC204" s="924">
        <f t="shared" si="852"/>
        <v>0</v>
      </c>
      <c r="AD204" s="410"/>
      <c r="AE204" s="410"/>
    </row>
    <row r="205" ht="13.5" customHeight="1">
      <c r="A205" s="657">
        <f>A202+1</f>
        <v>12</v>
      </c>
      <c r="B205" s="923" t="str">
        <f>IF(IGRF!B25="","",IGRF!B25)</f>
        <v>616</v>
      </c>
      <c r="C205" s="410" t="s">
        <v>445</v>
      </c>
      <c r="D205" s="410" t="str">
        <f>IF(OR($E205="",$E205=0),"",SUMPRODUCT(--($C$3:$C$78=$B205),D$3:D$78))</f>
        <v/>
      </c>
      <c r="E205" s="410">
        <f>IF($B205="","",SUMPRODUCT(--(C$3:C$78=$B205)))</f>
        <v>0</v>
      </c>
      <c r="F205" s="410" t="str">
        <f>IF(OR($E205="",$E205=0),"",SUMIF($C$3:$C$62,$B205,F$3:F$62))</f>
        <v/>
      </c>
      <c r="G205" s="911" t="str">
        <f t="shared" ref="G205:M205" si="853">IF(OR($E205="",$E205=0),"",SUMPRODUCT(--($C$3:$C$78=$B205),G$3:G$78))</f>
        <v/>
      </c>
      <c r="H205" s="911" t="str">
        <f t="shared" si="853"/>
        <v/>
      </c>
      <c r="I205" s="909" t="str">
        <f t="shared" si="853"/>
        <v/>
      </c>
      <c r="J205" s="911" t="str">
        <f t="shared" si="853"/>
        <v/>
      </c>
      <c r="K205" s="911" t="str">
        <f t="shared" si="853"/>
        <v/>
      </c>
      <c r="L205" s="911" t="str">
        <f t="shared" si="853"/>
        <v/>
      </c>
      <c r="M205" s="410" t="str">
        <f t="shared" si="853"/>
        <v/>
      </c>
      <c r="N205" s="410"/>
      <c r="O205" s="410"/>
      <c r="P205" s="410"/>
      <c r="Q205" s="657">
        <f>Q202+1</f>
        <v>12</v>
      </c>
      <c r="R205" s="923" t="str">
        <f>IF(IGRF!I25="","",IGRF!I25)</f>
        <v>55</v>
      </c>
      <c r="S205" s="410" t="s">
        <v>445</v>
      </c>
      <c r="T205" s="410" t="str">
        <f>IF(OR($U205="",$U205=0),"",SUMPRODUCT(--($S$3:$S$78=$R205),T$3:T$78))</f>
        <v/>
      </c>
      <c r="U205" s="410">
        <f>IF($R205="","",SUMPRODUCT(--(S$3:S$78=$R205)))</f>
        <v>0</v>
      </c>
      <c r="V205" s="410" t="str">
        <f t="shared" ref="V205:AC205" si="854">IF(OR($U205="",$U205=0),"",SUMPRODUCT(--($S$3:$S$78=$R205),V$3:V$78))</f>
        <v/>
      </c>
      <c r="W205" s="911" t="str">
        <f t="shared" si="854"/>
        <v/>
      </c>
      <c r="X205" s="911" t="str">
        <f t="shared" si="854"/>
        <v/>
      </c>
      <c r="Y205" s="909" t="str">
        <f t="shared" si="854"/>
        <v/>
      </c>
      <c r="Z205" s="911" t="str">
        <f t="shared" si="854"/>
        <v/>
      </c>
      <c r="AA205" s="911" t="str">
        <f t="shared" si="854"/>
        <v/>
      </c>
      <c r="AB205" s="911" t="str">
        <f t="shared" si="854"/>
        <v/>
      </c>
      <c r="AC205" s="410" t="str">
        <f t="shared" si="854"/>
        <v/>
      </c>
      <c r="AD205" s="410"/>
      <c r="AE205" s="410"/>
    </row>
    <row r="206" ht="13.5" customHeight="1">
      <c r="A206" s="657"/>
      <c r="B206" s="923"/>
      <c r="C206" s="410" t="s">
        <v>446</v>
      </c>
      <c r="D206" s="410" t="str">
        <f>IF(OR($E206="",$E206=0),"",SUMPRODUCT(--($C$88:$C$163=$B205),D$88:D$163))</f>
        <v/>
      </c>
      <c r="E206" s="410">
        <f>IF($B205="","",SUMPRODUCT(--(C$88:C$163=$B205)))</f>
        <v>0</v>
      </c>
      <c r="F206" s="410" t="str">
        <f>IF(OR($E206="",$E206=0),"",SUMIF($C$88:$C$147,$B205,F$88:F$147))</f>
        <v/>
      </c>
      <c r="G206" s="911" t="str">
        <f t="shared" ref="G206:M206" si="855">IF(OR($E206="",$E206=0),"",SUMPRODUCT(--($C$88:$C$163=$B205),G$88:G$163))</f>
        <v/>
      </c>
      <c r="H206" s="911" t="str">
        <f t="shared" si="855"/>
        <v/>
      </c>
      <c r="I206" s="909" t="str">
        <f t="shared" si="855"/>
        <v/>
      </c>
      <c r="J206" s="911" t="str">
        <f t="shared" si="855"/>
        <v/>
      </c>
      <c r="K206" s="911" t="str">
        <f t="shared" si="855"/>
        <v/>
      </c>
      <c r="L206" s="911" t="str">
        <f t="shared" si="855"/>
        <v/>
      </c>
      <c r="M206" s="410" t="str">
        <f t="shared" si="855"/>
        <v/>
      </c>
      <c r="N206" s="410"/>
      <c r="O206" s="410"/>
      <c r="P206" s="410"/>
      <c r="Q206" s="657"/>
      <c r="R206" s="657"/>
      <c r="S206" s="410" t="s">
        <v>446</v>
      </c>
      <c r="T206" s="410" t="str">
        <f>IF(OR($U206="",$U206=0),"",SUMPRODUCT(--($S$88:$S$163=$R205),T$88:T$163))</f>
        <v/>
      </c>
      <c r="U206" s="410">
        <f>IF($R205="","",SUMPRODUCT(--(S$88:S$163=$R205)))</f>
        <v>0</v>
      </c>
      <c r="V206" s="410" t="str">
        <f t="shared" ref="V206:AC206" si="856">IF(OR($U206="",$U206=0),"",SUMPRODUCT(--($S$88:$S$163=$R205),V$88:V$163))</f>
        <v/>
      </c>
      <c r="W206" s="911" t="str">
        <f t="shared" si="856"/>
        <v/>
      </c>
      <c r="X206" s="911" t="str">
        <f t="shared" si="856"/>
        <v/>
      </c>
      <c r="Y206" s="909" t="str">
        <f t="shared" si="856"/>
        <v/>
      </c>
      <c r="Z206" s="911" t="str">
        <f t="shared" si="856"/>
        <v/>
      </c>
      <c r="AA206" s="911" t="str">
        <f t="shared" si="856"/>
        <v/>
      </c>
      <c r="AB206" s="911" t="str">
        <f t="shared" si="856"/>
        <v/>
      </c>
      <c r="AC206" s="410" t="str">
        <f t="shared" si="856"/>
        <v/>
      </c>
      <c r="AD206" s="410"/>
      <c r="AE206" s="410"/>
    </row>
    <row r="207" ht="13.5" customHeight="1">
      <c r="A207" s="657"/>
      <c r="B207" s="923"/>
      <c r="C207" s="924" t="s">
        <v>402</v>
      </c>
      <c r="D207" s="924">
        <f t="shared" ref="D207:F207" si="857">IF($B205="","",SUM(D205:D206))</f>
        <v>0</v>
      </c>
      <c r="E207" s="924">
        <f t="shared" si="857"/>
        <v>0</v>
      </c>
      <c r="F207" s="924">
        <f t="shared" si="857"/>
        <v>0</v>
      </c>
      <c r="G207" s="913">
        <f t="shared" ref="G207:L207" si="858">IF($B205="","",SUM(G205,G206))</f>
        <v>0</v>
      </c>
      <c r="H207" s="913">
        <f t="shared" si="858"/>
        <v>0</v>
      </c>
      <c r="I207" s="925">
        <f t="shared" si="858"/>
        <v>0</v>
      </c>
      <c r="J207" s="913">
        <f t="shared" si="858"/>
        <v>0</v>
      </c>
      <c r="K207" s="913">
        <f t="shared" si="858"/>
        <v>0</v>
      </c>
      <c r="L207" s="913">
        <f t="shared" si="858"/>
        <v>0</v>
      </c>
      <c r="M207" s="924">
        <f>IF($B205="","",SUM(M205:M206))</f>
        <v>0</v>
      </c>
      <c r="N207" s="410"/>
      <c r="O207" s="410"/>
      <c r="P207" s="410"/>
      <c r="Q207" s="657"/>
      <c r="R207" s="657"/>
      <c r="S207" s="924" t="s">
        <v>402</v>
      </c>
      <c r="T207" s="924">
        <f>IF($R205="","",SUM(T205:T206))</f>
        <v>0</v>
      </c>
      <c r="U207" s="924">
        <f t="shared" ref="U207:AC207" si="859">IF($R205="","",SUM(U205,U206))</f>
        <v>0</v>
      </c>
      <c r="V207" s="924">
        <f t="shared" si="859"/>
        <v>0</v>
      </c>
      <c r="W207" s="913">
        <f t="shared" si="859"/>
        <v>0</v>
      </c>
      <c r="X207" s="913">
        <f t="shared" si="859"/>
        <v>0</v>
      </c>
      <c r="Y207" s="925">
        <f t="shared" si="859"/>
        <v>0</v>
      </c>
      <c r="Z207" s="913">
        <f t="shared" si="859"/>
        <v>0</v>
      </c>
      <c r="AA207" s="913">
        <f t="shared" si="859"/>
        <v>0</v>
      </c>
      <c r="AB207" s="913">
        <f t="shared" si="859"/>
        <v>0</v>
      </c>
      <c r="AC207" s="924">
        <f t="shared" si="859"/>
        <v>0</v>
      </c>
      <c r="AD207" s="410"/>
      <c r="AE207" s="410"/>
    </row>
    <row r="208" ht="13.5" customHeight="1">
      <c r="A208" s="657">
        <f>A205+1</f>
        <v>13</v>
      </c>
      <c r="B208" s="923" t="str">
        <f>IF(IGRF!B26="","",IGRF!B26)</f>
        <v>651</v>
      </c>
      <c r="C208" s="410" t="s">
        <v>445</v>
      </c>
      <c r="D208" s="410">
        <f>IF(OR($E208="",$E208=0),"",SUMPRODUCT(--($C$3:$C$78=$B208),D$3:D$78))</f>
        <v>15</v>
      </c>
      <c r="E208" s="410">
        <f>IF($B208="","",SUMPRODUCT(--(C$3:C$78=$B208)))</f>
        <v>4</v>
      </c>
      <c r="F208" s="410">
        <f>IF(OR($E208="",$E208=0),"",SUMIF($C$3:$C$62,$B208,F$3:F$62))</f>
        <v>15</v>
      </c>
      <c r="G208" s="911">
        <f t="shared" ref="G208:M208" si="860">IF(OR($E208="",$E208=0),"",SUMPRODUCT(--($C$3:$C$78=$B208),G$3:G$78))</f>
        <v>0</v>
      </c>
      <c r="H208" s="911">
        <f t="shared" si="860"/>
        <v>4</v>
      </c>
      <c r="I208" s="909">
        <f t="shared" si="860"/>
        <v>15</v>
      </c>
      <c r="J208" s="911">
        <f t="shared" si="860"/>
        <v>4</v>
      </c>
      <c r="K208" s="911">
        <f t="shared" si="860"/>
        <v>0</v>
      </c>
      <c r="L208" s="911">
        <f t="shared" si="860"/>
        <v>0</v>
      </c>
      <c r="M208" s="410">
        <f t="shared" si="860"/>
        <v>5</v>
      </c>
      <c r="N208" s="410"/>
      <c r="O208" s="410"/>
      <c r="P208" s="410"/>
      <c r="Q208" s="657">
        <f>Q205+1</f>
        <v>13</v>
      </c>
      <c r="R208" s="923" t="str">
        <f>IF(IGRF!I26="","",IGRF!I26)</f>
        <v>62</v>
      </c>
      <c r="S208" s="410" t="s">
        <v>445</v>
      </c>
      <c r="T208" s="410">
        <f>IF(OR($U208="",$U208=0),"",SUMPRODUCT(--($S$3:$S$78=$R208),T$3:T$78))</f>
        <v>0</v>
      </c>
      <c r="U208" s="410">
        <f>IF($R208="","",SUMPRODUCT(--(S$3:S$78=$R208)))</f>
        <v>2</v>
      </c>
      <c r="V208" s="410">
        <f t="shared" ref="V208:AC208" si="861">IF(OR($U208="",$U208=0),"",SUMPRODUCT(--($S$3:$S$78=$R208),V$3:V$78))</f>
        <v>0</v>
      </c>
      <c r="W208" s="911">
        <f t="shared" si="861"/>
        <v>0</v>
      </c>
      <c r="X208" s="911">
        <f t="shared" si="861"/>
        <v>0</v>
      </c>
      <c r="Y208" s="909">
        <f t="shared" si="861"/>
        <v>0</v>
      </c>
      <c r="Z208" s="911">
        <f t="shared" si="861"/>
        <v>0</v>
      </c>
      <c r="AA208" s="911">
        <f t="shared" si="861"/>
        <v>0</v>
      </c>
      <c r="AB208" s="911">
        <f t="shared" si="861"/>
        <v>0</v>
      </c>
      <c r="AC208" s="410">
        <f t="shared" si="861"/>
        <v>2</v>
      </c>
      <c r="AD208" s="410"/>
      <c r="AE208" s="410"/>
    </row>
    <row r="209" ht="13.5" customHeight="1">
      <c r="A209" s="657"/>
      <c r="B209" s="923"/>
      <c r="C209" s="410" t="s">
        <v>446</v>
      </c>
      <c r="D209" s="410">
        <f>IF(OR($E209="",$E209=0),"",SUMPRODUCT(--($C$88:$C$163=$B208),D$88:D$163))</f>
        <v>49</v>
      </c>
      <c r="E209" s="410">
        <f>IF($B208="","",SUMPRODUCT(--(C$88:C$163=$B208)))</f>
        <v>6</v>
      </c>
      <c r="F209" s="410">
        <f>IF(OR($E209="",$E209=0),"",SUMIF($C$88:$C$147,$B208,F$88:F$147))</f>
        <v>47</v>
      </c>
      <c r="G209" s="911">
        <f t="shared" ref="G209:M209" si="862">IF(OR($E209="",$E209=0),"",SUMPRODUCT(--($C$88:$C$163=$B208),G$88:G$163))</f>
        <v>0</v>
      </c>
      <c r="H209" s="911">
        <f t="shared" si="862"/>
        <v>6</v>
      </c>
      <c r="I209" s="909">
        <f t="shared" si="862"/>
        <v>47</v>
      </c>
      <c r="J209" s="911">
        <f t="shared" si="862"/>
        <v>5</v>
      </c>
      <c r="K209" s="911">
        <f t="shared" si="862"/>
        <v>0</v>
      </c>
      <c r="L209" s="911">
        <f t="shared" si="862"/>
        <v>0</v>
      </c>
      <c r="M209" s="410">
        <f t="shared" si="862"/>
        <v>14</v>
      </c>
      <c r="N209" s="410"/>
      <c r="O209" s="410"/>
      <c r="P209" s="410"/>
      <c r="Q209" s="657"/>
      <c r="R209" s="657"/>
      <c r="S209" s="410" t="s">
        <v>446</v>
      </c>
      <c r="T209" s="410">
        <f>IF(OR($U209="",$U209=0),"",SUMPRODUCT(--($S$88:$S$163=$R208),T$88:T$163))</f>
        <v>15</v>
      </c>
      <c r="U209" s="410">
        <f>IF($R208="","",SUMPRODUCT(--(S$88:S$163=$R208)))</f>
        <v>2</v>
      </c>
      <c r="V209" s="410">
        <f t="shared" ref="V209:AC209" si="863">IF(OR($U209="",$U209=0),"",SUMPRODUCT(--($S$88:$S$163=$R208),V$88:V$163))</f>
        <v>-6</v>
      </c>
      <c r="W209" s="911">
        <f t="shared" si="863"/>
        <v>0</v>
      </c>
      <c r="X209" s="911">
        <f t="shared" si="863"/>
        <v>0</v>
      </c>
      <c r="Y209" s="909">
        <f t="shared" si="863"/>
        <v>0</v>
      </c>
      <c r="Z209" s="911">
        <f t="shared" si="863"/>
        <v>0</v>
      </c>
      <c r="AA209" s="911">
        <f t="shared" si="863"/>
        <v>0</v>
      </c>
      <c r="AB209" s="911">
        <f t="shared" si="863"/>
        <v>0</v>
      </c>
      <c r="AC209" s="410">
        <f t="shared" si="863"/>
        <v>5</v>
      </c>
      <c r="AD209" s="410"/>
      <c r="AE209" s="410"/>
    </row>
    <row r="210" ht="13.5" customHeight="1">
      <c r="A210" s="657"/>
      <c r="B210" s="923"/>
      <c r="C210" s="924" t="s">
        <v>402</v>
      </c>
      <c r="D210" s="924">
        <f t="shared" ref="D210:F210" si="864">IF($B208="","",SUM(D208:D209))</f>
        <v>64</v>
      </c>
      <c r="E210" s="924">
        <f t="shared" si="864"/>
        <v>10</v>
      </c>
      <c r="F210" s="924">
        <f t="shared" si="864"/>
        <v>62</v>
      </c>
      <c r="G210" s="913">
        <f t="shared" ref="G210:L210" si="865">IF($B208="","",SUM(G208,G209))</f>
        <v>0</v>
      </c>
      <c r="H210" s="913">
        <f t="shared" si="865"/>
        <v>10</v>
      </c>
      <c r="I210" s="925">
        <f t="shared" si="865"/>
        <v>62</v>
      </c>
      <c r="J210" s="913">
        <f t="shared" si="865"/>
        <v>9</v>
      </c>
      <c r="K210" s="913">
        <f t="shared" si="865"/>
        <v>0</v>
      </c>
      <c r="L210" s="913">
        <f t="shared" si="865"/>
        <v>0</v>
      </c>
      <c r="M210" s="924">
        <f>IF($B208="","",SUM(M208:M209))</f>
        <v>19</v>
      </c>
      <c r="N210" s="410"/>
      <c r="O210" s="410"/>
      <c r="P210" s="410"/>
      <c r="Q210" s="657"/>
      <c r="R210" s="657"/>
      <c r="S210" s="924" t="s">
        <v>402</v>
      </c>
      <c r="T210" s="924">
        <f>IF($R208="","",SUM(T208:T209))</f>
        <v>15</v>
      </c>
      <c r="U210" s="924">
        <f t="shared" ref="U210:AC210" si="866">IF($R208="","",SUM(U208,U209))</f>
        <v>4</v>
      </c>
      <c r="V210" s="924">
        <f t="shared" si="866"/>
        <v>-6</v>
      </c>
      <c r="W210" s="913">
        <f t="shared" si="866"/>
        <v>0</v>
      </c>
      <c r="X210" s="913">
        <f t="shared" si="866"/>
        <v>0</v>
      </c>
      <c r="Y210" s="925">
        <f t="shared" si="866"/>
        <v>0</v>
      </c>
      <c r="Z210" s="913">
        <f t="shared" si="866"/>
        <v>0</v>
      </c>
      <c r="AA210" s="913">
        <f t="shared" si="866"/>
        <v>0</v>
      </c>
      <c r="AB210" s="913">
        <f t="shared" si="866"/>
        <v>0</v>
      </c>
      <c r="AC210" s="924">
        <f t="shared" si="866"/>
        <v>7</v>
      </c>
      <c r="AD210" s="410"/>
      <c r="AE210" s="410"/>
    </row>
    <row r="211" ht="13.5" customHeight="1">
      <c r="A211" s="657">
        <f>A208+1</f>
        <v>14</v>
      </c>
      <c r="B211" s="923" t="str">
        <f>IF(IGRF!B27="","",IGRF!B27)</f>
        <v>69</v>
      </c>
      <c r="C211" s="410" t="s">
        <v>445</v>
      </c>
      <c r="D211" s="410" t="str">
        <f>IF(OR($E211="",$E211=0),"",SUMPRODUCT(--($C$3:$C$78=$B211),D$3:D$78))</f>
        <v/>
      </c>
      <c r="E211" s="410">
        <f>IF($B211="","",SUMPRODUCT(--(C$3:C$78=$B211)))</f>
        <v>0</v>
      </c>
      <c r="F211" s="410" t="str">
        <f>IF(OR($E211="",$E211=0),"",SUMIF($C$3:$C$62,$B211,F$3:F$62))</f>
        <v/>
      </c>
      <c r="G211" s="911" t="str">
        <f t="shared" ref="G211:M211" si="867">IF(OR($E211="",$E211=0),"",SUMPRODUCT(--($C$3:$C$78=$B211),G$3:G$78))</f>
        <v/>
      </c>
      <c r="H211" s="911" t="str">
        <f t="shared" si="867"/>
        <v/>
      </c>
      <c r="I211" s="909" t="str">
        <f t="shared" si="867"/>
        <v/>
      </c>
      <c r="J211" s="911" t="str">
        <f t="shared" si="867"/>
        <v/>
      </c>
      <c r="K211" s="911" t="str">
        <f t="shared" si="867"/>
        <v/>
      </c>
      <c r="L211" s="911" t="str">
        <f t="shared" si="867"/>
        <v/>
      </c>
      <c r="M211" s="410" t="str">
        <f t="shared" si="867"/>
        <v/>
      </c>
      <c r="N211" s="410"/>
      <c r="O211" s="410"/>
      <c r="P211" s="410"/>
      <c r="Q211" s="657">
        <f>Q208+1</f>
        <v>14</v>
      </c>
      <c r="R211" s="923" t="str">
        <f>IF(IGRF!I27="","",IGRF!I27)</f>
        <v>66</v>
      </c>
      <c r="S211" s="410" t="s">
        <v>445</v>
      </c>
      <c r="T211" s="410" t="str">
        <f>IF(OR($U211="",$U211=0),"",SUMPRODUCT(--($S$3:$S$78=$R211),T$3:T$78))</f>
        <v/>
      </c>
      <c r="U211" s="410">
        <f>IF($R211="","",SUMPRODUCT(--(S$3:S$78=$R211)))</f>
        <v>0</v>
      </c>
      <c r="V211" s="410" t="str">
        <f t="shared" ref="V211:AC211" si="868">IF(OR($U211="",$U211=0),"",SUMPRODUCT(--($S$3:$S$78=$R211),V$3:V$78))</f>
        <v/>
      </c>
      <c r="W211" s="911" t="str">
        <f t="shared" si="868"/>
        <v/>
      </c>
      <c r="X211" s="911" t="str">
        <f t="shared" si="868"/>
        <v/>
      </c>
      <c r="Y211" s="909" t="str">
        <f t="shared" si="868"/>
        <v/>
      </c>
      <c r="Z211" s="911" t="str">
        <f t="shared" si="868"/>
        <v/>
      </c>
      <c r="AA211" s="911" t="str">
        <f t="shared" si="868"/>
        <v/>
      </c>
      <c r="AB211" s="911" t="str">
        <f t="shared" si="868"/>
        <v/>
      </c>
      <c r="AC211" s="410" t="str">
        <f t="shared" si="868"/>
        <v/>
      </c>
      <c r="AD211" s="410"/>
      <c r="AE211" s="410"/>
    </row>
    <row r="212" ht="13.5" customHeight="1">
      <c r="A212" s="657"/>
      <c r="B212" s="923"/>
      <c r="C212" s="410" t="s">
        <v>446</v>
      </c>
      <c r="D212" s="410" t="str">
        <f>IF(OR($E212="",$E212=0),"",SUMPRODUCT(--($C$88:$C$163=$B211),D$88:D$163))</f>
        <v/>
      </c>
      <c r="E212" s="410">
        <f>IF($B211="","",SUMPRODUCT(--(C$88:C$163=$B211)))</f>
        <v>0</v>
      </c>
      <c r="F212" s="410" t="str">
        <f>IF(OR($E212="",$E212=0),"",SUMIF($C$88:$C$147,$B211,F$88:F$147))</f>
        <v/>
      </c>
      <c r="G212" s="911" t="str">
        <f t="shared" ref="G212:M212" si="869">IF(OR($E212="",$E212=0),"",SUMPRODUCT(--($C$88:$C$163=$B211),G$88:G$163))</f>
        <v/>
      </c>
      <c r="H212" s="911" t="str">
        <f t="shared" si="869"/>
        <v/>
      </c>
      <c r="I212" s="909" t="str">
        <f t="shared" si="869"/>
        <v/>
      </c>
      <c r="J212" s="911" t="str">
        <f t="shared" si="869"/>
        <v/>
      </c>
      <c r="K212" s="911" t="str">
        <f t="shared" si="869"/>
        <v/>
      </c>
      <c r="L212" s="911" t="str">
        <f t="shared" si="869"/>
        <v/>
      </c>
      <c r="M212" s="410" t="str">
        <f t="shared" si="869"/>
        <v/>
      </c>
      <c r="N212" s="410"/>
      <c r="O212" s="410"/>
      <c r="P212" s="410"/>
      <c r="Q212" s="657"/>
      <c r="R212" s="657"/>
      <c r="S212" s="410" t="s">
        <v>446</v>
      </c>
      <c r="T212" s="410" t="str">
        <f>IF(OR($U212="",$U212=0),"",SUMPRODUCT(--($S$88:$S$163=$R211),T$88:T$163))</f>
        <v/>
      </c>
      <c r="U212" s="410">
        <f>IF($R211="","",SUMPRODUCT(--(S$88:S$163=$R211)))</f>
        <v>0</v>
      </c>
      <c r="V212" s="410" t="str">
        <f t="shared" ref="V212:AC212" si="870">IF(OR($U212="",$U212=0),"",SUMPRODUCT(--($S$88:$S$163=$R211),V$88:V$163))</f>
        <v/>
      </c>
      <c r="W212" s="911" t="str">
        <f t="shared" si="870"/>
        <v/>
      </c>
      <c r="X212" s="911" t="str">
        <f t="shared" si="870"/>
        <v/>
      </c>
      <c r="Y212" s="909" t="str">
        <f t="shared" si="870"/>
        <v/>
      </c>
      <c r="Z212" s="911" t="str">
        <f t="shared" si="870"/>
        <v/>
      </c>
      <c r="AA212" s="911" t="str">
        <f t="shared" si="870"/>
        <v/>
      </c>
      <c r="AB212" s="911" t="str">
        <f t="shared" si="870"/>
        <v/>
      </c>
      <c r="AC212" s="410" t="str">
        <f t="shared" si="870"/>
        <v/>
      </c>
      <c r="AD212" s="410"/>
      <c r="AE212" s="410"/>
    </row>
    <row r="213" ht="13.5" customHeight="1">
      <c r="A213" s="657"/>
      <c r="B213" s="923"/>
      <c r="C213" s="924" t="s">
        <v>402</v>
      </c>
      <c r="D213" s="924">
        <f t="shared" ref="D213:F213" si="871">IF($B211="","",SUM(D211:D212))</f>
        <v>0</v>
      </c>
      <c r="E213" s="924">
        <f t="shared" si="871"/>
        <v>0</v>
      </c>
      <c r="F213" s="924">
        <f t="shared" si="871"/>
        <v>0</v>
      </c>
      <c r="G213" s="913">
        <f t="shared" ref="G213:L213" si="872">IF($B211="","",SUM(G211,G212))</f>
        <v>0</v>
      </c>
      <c r="H213" s="913">
        <f t="shared" si="872"/>
        <v>0</v>
      </c>
      <c r="I213" s="925">
        <f t="shared" si="872"/>
        <v>0</v>
      </c>
      <c r="J213" s="913">
        <f t="shared" si="872"/>
        <v>0</v>
      </c>
      <c r="K213" s="913">
        <f t="shared" si="872"/>
        <v>0</v>
      </c>
      <c r="L213" s="913">
        <f t="shared" si="872"/>
        <v>0</v>
      </c>
      <c r="M213" s="924">
        <f>IF($B211="","",SUM(M211:M212))</f>
        <v>0</v>
      </c>
      <c r="N213" s="410"/>
      <c r="O213" s="410"/>
      <c r="P213" s="410"/>
      <c r="Q213" s="657"/>
      <c r="R213" s="657"/>
      <c r="S213" s="924" t="s">
        <v>402</v>
      </c>
      <c r="T213" s="924">
        <f>IF($R211="","",SUM(T211:T212))</f>
        <v>0</v>
      </c>
      <c r="U213" s="924">
        <f t="shared" ref="U213:AC213" si="873">IF($R211="","",SUM(U211,U212))</f>
        <v>0</v>
      </c>
      <c r="V213" s="924">
        <f t="shared" si="873"/>
        <v>0</v>
      </c>
      <c r="W213" s="913">
        <f t="shared" si="873"/>
        <v>0</v>
      </c>
      <c r="X213" s="913">
        <f t="shared" si="873"/>
        <v>0</v>
      </c>
      <c r="Y213" s="925">
        <f t="shared" si="873"/>
        <v>0</v>
      </c>
      <c r="Z213" s="913">
        <f t="shared" si="873"/>
        <v>0</v>
      </c>
      <c r="AA213" s="913">
        <f t="shared" si="873"/>
        <v>0</v>
      </c>
      <c r="AB213" s="913">
        <f t="shared" si="873"/>
        <v>0</v>
      </c>
      <c r="AC213" s="924">
        <f t="shared" si="873"/>
        <v>0</v>
      </c>
      <c r="AD213" s="410"/>
      <c r="AE213" s="410"/>
    </row>
    <row r="214" ht="13.5" customHeight="1">
      <c r="A214" s="657">
        <f>A211+1</f>
        <v>15</v>
      </c>
      <c r="B214" s="923" t="str">
        <f>IF(IGRF!B28="","",IGRF!B28)</f>
        <v>727</v>
      </c>
      <c r="C214" s="410" t="s">
        <v>445</v>
      </c>
      <c r="D214" s="410" t="str">
        <f>IF(OR($E214="",$E214=0),"",SUMPRODUCT(--($C$3:$C$78=$B214),D$3:D$78))</f>
        <v/>
      </c>
      <c r="E214" s="410">
        <f>IF($B214="","",SUMPRODUCT(--(C$3:C$78=$B214)))</f>
        <v>0</v>
      </c>
      <c r="F214" s="410" t="str">
        <f>IF(OR($E214="",$E214=0),"",SUMIF($C$3:$C$62,$B214,F$3:F$62))</f>
        <v/>
      </c>
      <c r="G214" s="911" t="str">
        <f t="shared" ref="G214:M214" si="874">IF(OR($E214="",$E214=0),"",SUMPRODUCT(--($C$3:$C$78=$B214),G$3:G$78))</f>
        <v/>
      </c>
      <c r="H214" s="911" t="str">
        <f t="shared" si="874"/>
        <v/>
      </c>
      <c r="I214" s="909" t="str">
        <f t="shared" si="874"/>
        <v/>
      </c>
      <c r="J214" s="911" t="str">
        <f t="shared" si="874"/>
        <v/>
      </c>
      <c r="K214" s="911" t="str">
        <f t="shared" si="874"/>
        <v/>
      </c>
      <c r="L214" s="911" t="str">
        <f t="shared" si="874"/>
        <v/>
      </c>
      <c r="M214" s="410" t="str">
        <f t="shared" si="874"/>
        <v/>
      </c>
      <c r="N214" s="410"/>
      <c r="O214" s="410"/>
      <c r="P214" s="410"/>
      <c r="Q214" s="657">
        <f>Q211+1</f>
        <v>15</v>
      </c>
      <c r="R214" s="923" t="str">
        <f>IF(IGRF!I28="","",IGRF!I28)</f>
        <v>71</v>
      </c>
      <c r="S214" s="410" t="s">
        <v>445</v>
      </c>
      <c r="T214" s="410" t="str">
        <f>IF(OR($U214="",$U214=0),"",SUMPRODUCT(--($S$3:$S$78=$R214),T$3:T$78))</f>
        <v/>
      </c>
      <c r="U214" s="410">
        <f>IF($R214="","",SUMPRODUCT(--(S$3:S$78=$R214)))</f>
        <v>0</v>
      </c>
      <c r="V214" s="410" t="str">
        <f t="shared" ref="V214:AC214" si="875">IF(OR($U214="",$U214=0),"",SUMPRODUCT(--($S$3:$S$78=$R214),V$3:V$78))</f>
        <v/>
      </c>
      <c r="W214" s="911" t="str">
        <f t="shared" si="875"/>
        <v/>
      </c>
      <c r="X214" s="911" t="str">
        <f t="shared" si="875"/>
        <v/>
      </c>
      <c r="Y214" s="909" t="str">
        <f t="shared" si="875"/>
        <v/>
      </c>
      <c r="Z214" s="911" t="str">
        <f t="shared" si="875"/>
        <v/>
      </c>
      <c r="AA214" s="911" t="str">
        <f t="shared" si="875"/>
        <v/>
      </c>
      <c r="AB214" s="911" t="str">
        <f t="shared" si="875"/>
        <v/>
      </c>
      <c r="AC214" s="410" t="str">
        <f t="shared" si="875"/>
        <v/>
      </c>
      <c r="AD214" s="410"/>
      <c r="AE214" s="410"/>
    </row>
    <row r="215" ht="13.5" customHeight="1">
      <c r="A215" s="657"/>
      <c r="B215" s="923"/>
      <c r="C215" s="410" t="s">
        <v>446</v>
      </c>
      <c r="D215" s="410" t="str">
        <f>IF(OR($E215="",$E215=0),"",SUMPRODUCT(--($C$88:$C$163=$B214),D$88:D$163))</f>
        <v/>
      </c>
      <c r="E215" s="410">
        <f>IF($B214="","",SUMPRODUCT(--(C$88:C$163=$B214)))</f>
        <v>0</v>
      </c>
      <c r="F215" s="410" t="str">
        <f>IF(OR($E215="",$E215=0),"",SUMIF($C$88:$C$147,$B214,F$88:F$147))</f>
        <v/>
      </c>
      <c r="G215" s="911" t="str">
        <f t="shared" ref="G215:M215" si="876">IF(OR($E215="",$E215=0),"",SUMPRODUCT(--($C$88:$C$163=$B214),G$88:G$163))</f>
        <v/>
      </c>
      <c r="H215" s="911" t="str">
        <f t="shared" si="876"/>
        <v/>
      </c>
      <c r="I215" s="909" t="str">
        <f t="shared" si="876"/>
        <v/>
      </c>
      <c r="J215" s="911" t="str">
        <f t="shared" si="876"/>
        <v/>
      </c>
      <c r="K215" s="911" t="str">
        <f t="shared" si="876"/>
        <v/>
      </c>
      <c r="L215" s="911" t="str">
        <f t="shared" si="876"/>
        <v/>
      </c>
      <c r="M215" s="410" t="str">
        <f t="shared" si="876"/>
        <v/>
      </c>
      <c r="N215" s="410"/>
      <c r="O215" s="410"/>
      <c r="P215" s="410"/>
      <c r="Q215" s="657"/>
      <c r="R215" s="657"/>
      <c r="S215" s="410" t="s">
        <v>446</v>
      </c>
      <c r="T215" s="410" t="str">
        <f>IF(OR($U215="",$U215=0),"",SUMPRODUCT(--($S$88:$S$163=$R214),T$88:T$163))</f>
        <v/>
      </c>
      <c r="U215" s="410">
        <f>IF($R214="","",SUMPRODUCT(--(S$88:S$163=$R214)))</f>
        <v>0</v>
      </c>
      <c r="V215" s="410" t="str">
        <f t="shared" ref="V215:AC215" si="877">IF(OR($U215="",$U215=0),"",SUMPRODUCT(--($S$88:$S$163=$R214),V$88:V$163))</f>
        <v/>
      </c>
      <c r="W215" s="911" t="str">
        <f t="shared" si="877"/>
        <v/>
      </c>
      <c r="X215" s="911" t="str">
        <f t="shared" si="877"/>
        <v/>
      </c>
      <c r="Y215" s="909" t="str">
        <f t="shared" si="877"/>
        <v/>
      </c>
      <c r="Z215" s="911" t="str">
        <f t="shared" si="877"/>
        <v/>
      </c>
      <c r="AA215" s="911" t="str">
        <f t="shared" si="877"/>
        <v/>
      </c>
      <c r="AB215" s="911" t="str">
        <f t="shared" si="877"/>
        <v/>
      </c>
      <c r="AC215" s="410" t="str">
        <f t="shared" si="877"/>
        <v/>
      </c>
      <c r="AD215" s="410"/>
      <c r="AE215" s="410"/>
    </row>
    <row r="216" ht="13.5" customHeight="1">
      <c r="A216" s="657"/>
      <c r="B216" s="923"/>
      <c r="C216" s="924" t="s">
        <v>402</v>
      </c>
      <c r="D216" s="924">
        <f t="shared" ref="D216:F216" si="878">IF($B214="","",SUM(D214:D215))</f>
        <v>0</v>
      </c>
      <c r="E216" s="924">
        <f t="shared" si="878"/>
        <v>0</v>
      </c>
      <c r="F216" s="924">
        <f t="shared" si="878"/>
        <v>0</v>
      </c>
      <c r="G216" s="913">
        <f t="shared" ref="G216:L216" si="879">IF($B214="","",SUM(G214,G215))</f>
        <v>0</v>
      </c>
      <c r="H216" s="913">
        <f t="shared" si="879"/>
        <v>0</v>
      </c>
      <c r="I216" s="925">
        <f t="shared" si="879"/>
        <v>0</v>
      </c>
      <c r="J216" s="913">
        <f t="shared" si="879"/>
        <v>0</v>
      </c>
      <c r="K216" s="913">
        <f t="shared" si="879"/>
        <v>0</v>
      </c>
      <c r="L216" s="913">
        <f t="shared" si="879"/>
        <v>0</v>
      </c>
      <c r="M216" s="924">
        <f>IF($B214="","",SUM(M214:M215))</f>
        <v>0</v>
      </c>
      <c r="N216" s="410"/>
      <c r="O216" s="410"/>
      <c r="P216" s="410"/>
      <c r="Q216" s="657"/>
      <c r="R216" s="657"/>
      <c r="S216" s="924" t="s">
        <v>402</v>
      </c>
      <c r="T216" s="924">
        <f>IF($R214="","",SUM(T214:T215))</f>
        <v>0</v>
      </c>
      <c r="U216" s="924">
        <f t="shared" ref="U216:AC216" si="880">IF($R214="","",SUM(U214,U215))</f>
        <v>0</v>
      </c>
      <c r="V216" s="924">
        <f t="shared" si="880"/>
        <v>0</v>
      </c>
      <c r="W216" s="913">
        <f t="shared" si="880"/>
        <v>0</v>
      </c>
      <c r="X216" s="913">
        <f t="shared" si="880"/>
        <v>0</v>
      </c>
      <c r="Y216" s="925">
        <f t="shared" si="880"/>
        <v>0</v>
      </c>
      <c r="Z216" s="913">
        <f t="shared" si="880"/>
        <v>0</v>
      </c>
      <c r="AA216" s="913">
        <f t="shared" si="880"/>
        <v>0</v>
      </c>
      <c r="AB216" s="913">
        <f t="shared" si="880"/>
        <v>0</v>
      </c>
      <c r="AC216" s="924">
        <f t="shared" si="880"/>
        <v>0</v>
      </c>
      <c r="AD216" s="410"/>
      <c r="AE216" s="410"/>
    </row>
    <row r="217" ht="13.5" customHeight="1">
      <c r="A217" s="657">
        <f>A214+1</f>
        <v>16</v>
      </c>
      <c r="B217" s="923" t="str">
        <f>IF(IGRF!B29="","",IGRF!B29)</f>
        <v>86</v>
      </c>
      <c r="C217" s="410" t="s">
        <v>445</v>
      </c>
      <c r="D217" s="410" t="str">
        <f>IF(OR($E217="",$E217=0),"",SUMPRODUCT(--($C$3:$C$78=$B217),D$3:D$78))</f>
        <v/>
      </c>
      <c r="E217" s="410">
        <f>IF($B217="","",SUMPRODUCT(--(C$3:C$78=$B217)))</f>
        <v>0</v>
      </c>
      <c r="F217" s="410" t="str">
        <f>IF(OR($E217="",$E217=0),"",SUMIF($C$3:$C$62,$B217,F$3:F$62))</f>
        <v/>
      </c>
      <c r="G217" s="911" t="str">
        <f t="shared" ref="G217:M217" si="881">IF(OR($E217="",$E217=0),"",SUMPRODUCT(--($C$3:$C$78=$B217),G$3:G$78))</f>
        <v/>
      </c>
      <c r="H217" s="911" t="str">
        <f t="shared" si="881"/>
        <v/>
      </c>
      <c r="I217" s="909" t="str">
        <f t="shared" si="881"/>
        <v/>
      </c>
      <c r="J217" s="911" t="str">
        <f t="shared" si="881"/>
        <v/>
      </c>
      <c r="K217" s="911" t="str">
        <f t="shared" si="881"/>
        <v/>
      </c>
      <c r="L217" s="911" t="str">
        <f t="shared" si="881"/>
        <v/>
      </c>
      <c r="M217" s="410" t="str">
        <f t="shared" si="881"/>
        <v/>
      </c>
      <c r="N217" s="410"/>
      <c r="O217" s="410"/>
      <c r="P217" s="410"/>
      <c r="Q217" s="657">
        <f>Q214+1</f>
        <v>16</v>
      </c>
      <c r="R217" s="923" t="str">
        <f>IF(IGRF!I29="","",IGRF!I29)</f>
        <v>713</v>
      </c>
      <c r="S217" s="410" t="s">
        <v>445</v>
      </c>
      <c r="T217" s="410" t="str">
        <f>IF(OR($U217="",$U217=0),"",SUMPRODUCT(--($S$3:$S$78=$R217),T$3:T$78))</f>
        <v/>
      </c>
      <c r="U217" s="410">
        <f>IF($R217="","",SUMPRODUCT(--(S$3:S$78=$R217)))</f>
        <v>0</v>
      </c>
      <c r="V217" s="410" t="str">
        <f t="shared" ref="V217:AC217" si="882">IF(OR($U217="",$U217=0),"",SUMPRODUCT(--($S$3:$S$78=$R217),V$3:V$78))</f>
        <v/>
      </c>
      <c r="W217" s="911" t="str">
        <f t="shared" si="882"/>
        <v/>
      </c>
      <c r="X217" s="911" t="str">
        <f t="shared" si="882"/>
        <v/>
      </c>
      <c r="Y217" s="909" t="str">
        <f t="shared" si="882"/>
        <v/>
      </c>
      <c r="Z217" s="911" t="str">
        <f t="shared" si="882"/>
        <v/>
      </c>
      <c r="AA217" s="911" t="str">
        <f t="shared" si="882"/>
        <v/>
      </c>
      <c r="AB217" s="911" t="str">
        <f t="shared" si="882"/>
        <v/>
      </c>
      <c r="AC217" s="410" t="str">
        <f t="shared" si="882"/>
        <v/>
      </c>
      <c r="AD217" s="410"/>
      <c r="AE217" s="410"/>
    </row>
    <row r="218" ht="13.5" customHeight="1">
      <c r="A218" s="657"/>
      <c r="B218" s="923"/>
      <c r="C218" s="410" t="s">
        <v>446</v>
      </c>
      <c r="D218" s="410" t="str">
        <f>IF(OR($E218="",$E218=0),"",SUMPRODUCT(--($C$88:$C$163=$B217),D$88:D$163))</f>
        <v/>
      </c>
      <c r="E218" s="410">
        <f>IF($B217="","",SUMPRODUCT(--(C$88:C$163=$B217)))</f>
        <v>0</v>
      </c>
      <c r="F218" s="410" t="str">
        <f>IF(OR($E218="",$E218=0),"",SUMIF($C$88:$C$147,$B217,F$88:F$147))</f>
        <v/>
      </c>
      <c r="G218" s="911" t="str">
        <f t="shared" ref="G218:M218" si="883">IF(OR($E218="",$E218=0),"",SUMPRODUCT(--($C$88:$C$163=$B217),G$88:G$163))</f>
        <v/>
      </c>
      <c r="H218" s="911" t="str">
        <f t="shared" si="883"/>
        <v/>
      </c>
      <c r="I218" s="909" t="str">
        <f t="shared" si="883"/>
        <v/>
      </c>
      <c r="J218" s="911" t="str">
        <f t="shared" si="883"/>
        <v/>
      </c>
      <c r="K218" s="911" t="str">
        <f t="shared" si="883"/>
        <v/>
      </c>
      <c r="L218" s="911" t="str">
        <f t="shared" si="883"/>
        <v/>
      </c>
      <c r="M218" s="410" t="str">
        <f t="shared" si="883"/>
        <v/>
      </c>
      <c r="N218" s="410"/>
      <c r="O218" s="410"/>
      <c r="P218" s="410"/>
      <c r="Q218" s="657"/>
      <c r="R218" s="657"/>
      <c r="S218" s="410" t="s">
        <v>446</v>
      </c>
      <c r="T218" s="410" t="str">
        <f>IF(OR($U218="",$U218=0),"",SUMPRODUCT(--($S$88:$S$163=$R217),T$88:T$163))</f>
        <v/>
      </c>
      <c r="U218" s="410">
        <f>IF($R217="","",SUMPRODUCT(--(S$88:S$163=$R217)))</f>
        <v>0</v>
      </c>
      <c r="V218" s="410" t="str">
        <f t="shared" ref="V218:AC218" si="884">IF(OR($U218="",$U218=0),"",SUMPRODUCT(--($S$88:$S$163=$R217),V$88:V$163))</f>
        <v/>
      </c>
      <c r="W218" s="911" t="str">
        <f t="shared" si="884"/>
        <v/>
      </c>
      <c r="X218" s="911" t="str">
        <f t="shared" si="884"/>
        <v/>
      </c>
      <c r="Y218" s="909" t="str">
        <f t="shared" si="884"/>
        <v/>
      </c>
      <c r="Z218" s="911" t="str">
        <f t="shared" si="884"/>
        <v/>
      </c>
      <c r="AA218" s="911" t="str">
        <f t="shared" si="884"/>
        <v/>
      </c>
      <c r="AB218" s="911" t="str">
        <f t="shared" si="884"/>
        <v/>
      </c>
      <c r="AC218" s="410" t="str">
        <f t="shared" si="884"/>
        <v/>
      </c>
      <c r="AD218" s="410"/>
      <c r="AE218" s="410"/>
    </row>
    <row r="219" ht="13.5" customHeight="1">
      <c r="A219" s="657"/>
      <c r="B219" s="923"/>
      <c r="C219" s="924" t="s">
        <v>402</v>
      </c>
      <c r="D219" s="924">
        <f t="shared" ref="D219:F219" si="885">IF($B217="","",SUM(D217:D218))</f>
        <v>0</v>
      </c>
      <c r="E219" s="924">
        <f t="shared" si="885"/>
        <v>0</v>
      </c>
      <c r="F219" s="924">
        <f t="shared" si="885"/>
        <v>0</v>
      </c>
      <c r="G219" s="913">
        <f t="shared" ref="G219:L219" si="886">IF($B217="","",SUM(G217,G218))</f>
        <v>0</v>
      </c>
      <c r="H219" s="913">
        <f t="shared" si="886"/>
        <v>0</v>
      </c>
      <c r="I219" s="925">
        <f t="shared" si="886"/>
        <v>0</v>
      </c>
      <c r="J219" s="913">
        <f t="shared" si="886"/>
        <v>0</v>
      </c>
      <c r="K219" s="913">
        <f t="shared" si="886"/>
        <v>0</v>
      </c>
      <c r="L219" s="913">
        <f t="shared" si="886"/>
        <v>0</v>
      </c>
      <c r="M219" s="924">
        <f>IF($B217="","",SUM(M217:M218))</f>
        <v>0</v>
      </c>
      <c r="N219" s="410"/>
      <c r="O219" s="410"/>
      <c r="P219" s="410"/>
      <c r="Q219" s="657"/>
      <c r="R219" s="657"/>
      <c r="S219" s="924" t="s">
        <v>402</v>
      </c>
      <c r="T219" s="924">
        <f>IF($R217="","",SUM(T217:T218))</f>
        <v>0</v>
      </c>
      <c r="U219" s="924">
        <f t="shared" ref="U219:AC219" si="887">IF($R217="","",SUM(U217,U218))</f>
        <v>0</v>
      </c>
      <c r="V219" s="924">
        <f t="shared" si="887"/>
        <v>0</v>
      </c>
      <c r="W219" s="913">
        <f t="shared" si="887"/>
        <v>0</v>
      </c>
      <c r="X219" s="913">
        <f t="shared" si="887"/>
        <v>0</v>
      </c>
      <c r="Y219" s="925">
        <f t="shared" si="887"/>
        <v>0</v>
      </c>
      <c r="Z219" s="913">
        <f t="shared" si="887"/>
        <v>0</v>
      </c>
      <c r="AA219" s="913">
        <f t="shared" si="887"/>
        <v>0</v>
      </c>
      <c r="AB219" s="913">
        <f t="shared" si="887"/>
        <v>0</v>
      </c>
      <c r="AC219" s="924">
        <f t="shared" si="887"/>
        <v>0</v>
      </c>
      <c r="AD219" s="410"/>
      <c r="AE219" s="410"/>
    </row>
    <row r="220" ht="13.5" customHeight="1">
      <c r="A220" s="657">
        <f>A217+1</f>
        <v>17</v>
      </c>
      <c r="B220" s="923" t="str">
        <f>IF(IGRF!B30="","",IGRF!B30)</f>
        <v>89*</v>
      </c>
      <c r="C220" s="410" t="s">
        <v>445</v>
      </c>
      <c r="D220" s="410" t="str">
        <f>IF(OR($E220="",$E220=0),"",SUMPRODUCT(--($C$3:$C$78=$B220),D$3:D$78))</f>
        <v/>
      </c>
      <c r="E220" s="410">
        <f>IF($B220="","",SUMPRODUCT(--(C$3:C$78=$B220)))</f>
        <v>0</v>
      </c>
      <c r="F220" s="410" t="str">
        <f>IF(OR($E220="",$E220=0),"",SUMIF($C$3:$C$62,$B220,F$3:F$62))</f>
        <v/>
      </c>
      <c r="G220" s="911" t="str">
        <f t="shared" ref="G220:M220" si="888">IF(OR($E220="",$E220=0),"",SUMPRODUCT(--($C$3:$C$78=$B220),G$3:G$78))</f>
        <v/>
      </c>
      <c r="H220" s="911" t="str">
        <f t="shared" si="888"/>
        <v/>
      </c>
      <c r="I220" s="909" t="str">
        <f t="shared" si="888"/>
        <v/>
      </c>
      <c r="J220" s="911" t="str">
        <f t="shared" si="888"/>
        <v/>
      </c>
      <c r="K220" s="911" t="str">
        <f t="shared" si="888"/>
        <v/>
      </c>
      <c r="L220" s="911" t="str">
        <f t="shared" si="888"/>
        <v/>
      </c>
      <c r="M220" s="410" t="str">
        <f t="shared" si="888"/>
        <v/>
      </c>
      <c r="N220" s="410"/>
      <c r="O220" s="410"/>
      <c r="P220" s="410"/>
      <c r="Q220" s="657">
        <f>Q217+1</f>
        <v>17</v>
      </c>
      <c r="R220" s="923" t="str">
        <f>IF(IGRF!I30="","",IGRF!I30)</f>
        <v>731</v>
      </c>
      <c r="S220" s="410" t="s">
        <v>445</v>
      </c>
      <c r="T220" s="410">
        <f>IF(OR($U220="",$U220=0),"",SUMPRODUCT(--($S$3:$S$78=$R220),T$3:T$78))</f>
        <v>23</v>
      </c>
      <c r="U220" s="410">
        <f>IF($R220="","",SUMPRODUCT(--(S$3:S$78=$R220)))</f>
        <v>6</v>
      </c>
      <c r="V220" s="410">
        <f t="shared" ref="V220:AC220" si="889">IF(OR($U220="",$U220=0),"",SUMPRODUCT(--($S$3:$S$78=$R220),V$3:V$78))</f>
        <v>6</v>
      </c>
      <c r="W220" s="911">
        <f t="shared" si="889"/>
        <v>0</v>
      </c>
      <c r="X220" s="911">
        <f t="shared" si="889"/>
        <v>3</v>
      </c>
      <c r="Y220" s="909">
        <f t="shared" si="889"/>
        <v>15</v>
      </c>
      <c r="Z220" s="911">
        <f t="shared" si="889"/>
        <v>2</v>
      </c>
      <c r="AA220" s="911">
        <f t="shared" si="889"/>
        <v>0</v>
      </c>
      <c r="AB220" s="911">
        <f t="shared" si="889"/>
        <v>0</v>
      </c>
      <c r="AC220" s="410">
        <f t="shared" si="889"/>
        <v>10</v>
      </c>
      <c r="AD220" s="410"/>
      <c r="AE220" s="410"/>
    </row>
    <row r="221" ht="13.5" customHeight="1">
      <c r="A221" s="657"/>
      <c r="B221" s="923"/>
      <c r="C221" s="410" t="s">
        <v>446</v>
      </c>
      <c r="D221" s="410" t="str">
        <f>IF(OR($E221="",$E221=0),"",SUMPRODUCT(--($C$88:$C$163=$B220),D$88:D$163))</f>
        <v/>
      </c>
      <c r="E221" s="410">
        <f>IF($B220="","",SUMPRODUCT(--(C$88:C$163=$B220)))</f>
        <v>0</v>
      </c>
      <c r="F221" s="410" t="str">
        <f>IF(OR($E221="",$E221=0),"",SUMIF($C$88:$C$147,$B220,F$88:F$147))</f>
        <v/>
      </c>
      <c r="G221" s="911" t="str">
        <f t="shared" ref="G221:M221" si="890">IF(OR($E221="",$E221=0),"",SUMPRODUCT(--($C$88:$C$163=$B220),G$88:G$163))</f>
        <v/>
      </c>
      <c r="H221" s="911" t="str">
        <f t="shared" si="890"/>
        <v/>
      </c>
      <c r="I221" s="909" t="str">
        <f t="shared" si="890"/>
        <v/>
      </c>
      <c r="J221" s="911" t="str">
        <f t="shared" si="890"/>
        <v/>
      </c>
      <c r="K221" s="911" t="str">
        <f t="shared" si="890"/>
        <v/>
      </c>
      <c r="L221" s="911" t="str">
        <f t="shared" si="890"/>
        <v/>
      </c>
      <c r="M221" s="410" t="str">
        <f t="shared" si="890"/>
        <v/>
      </c>
      <c r="N221" s="410"/>
      <c r="O221" s="410"/>
      <c r="P221" s="410"/>
      <c r="Q221" s="657"/>
      <c r="R221" s="657"/>
      <c r="S221" s="410" t="s">
        <v>446</v>
      </c>
      <c r="T221" s="410">
        <f>IF(OR($U221="",$U221=0),"",SUMPRODUCT(--($S$88:$S$163=$R220),T$88:T$163))</f>
        <v>15</v>
      </c>
      <c r="U221" s="410">
        <f>IF($R220="","",SUMPRODUCT(--(S$88:S$163=$R220)))</f>
        <v>7</v>
      </c>
      <c r="V221" s="410">
        <f t="shared" ref="V221:AC221" si="891">IF(OR($U221="",$U221=0),"",SUMPRODUCT(--($S$88:$S$163=$R220),V$88:V$163))</f>
        <v>-25</v>
      </c>
      <c r="W221" s="911">
        <f t="shared" si="891"/>
        <v>1</v>
      </c>
      <c r="X221" s="911">
        <f t="shared" si="891"/>
        <v>1</v>
      </c>
      <c r="Y221" s="909">
        <f t="shared" si="891"/>
        <v>11</v>
      </c>
      <c r="Z221" s="911">
        <f t="shared" si="891"/>
        <v>1</v>
      </c>
      <c r="AA221" s="911">
        <f t="shared" si="891"/>
        <v>0</v>
      </c>
      <c r="AB221" s="911">
        <f t="shared" si="891"/>
        <v>2</v>
      </c>
      <c r="AC221" s="410">
        <f t="shared" si="891"/>
        <v>7</v>
      </c>
      <c r="AD221" s="410"/>
      <c r="AE221" s="410"/>
    </row>
    <row r="222" ht="13.5" customHeight="1">
      <c r="A222" s="657"/>
      <c r="B222" s="923"/>
      <c r="C222" s="924" t="s">
        <v>402</v>
      </c>
      <c r="D222" s="924">
        <f t="shared" ref="D222:F222" si="892">IF($B220="","",SUM(D220:D221))</f>
        <v>0</v>
      </c>
      <c r="E222" s="924">
        <f t="shared" si="892"/>
        <v>0</v>
      </c>
      <c r="F222" s="924">
        <f t="shared" si="892"/>
        <v>0</v>
      </c>
      <c r="G222" s="913">
        <f t="shared" ref="G222:L222" si="893">IF($B220="","",SUM(G220,G221))</f>
        <v>0</v>
      </c>
      <c r="H222" s="913">
        <f t="shared" si="893"/>
        <v>0</v>
      </c>
      <c r="I222" s="925">
        <f t="shared" si="893"/>
        <v>0</v>
      </c>
      <c r="J222" s="913">
        <f t="shared" si="893"/>
        <v>0</v>
      </c>
      <c r="K222" s="913">
        <f t="shared" si="893"/>
        <v>0</v>
      </c>
      <c r="L222" s="913">
        <f t="shared" si="893"/>
        <v>0</v>
      </c>
      <c r="M222" s="924">
        <f>IF($B220="","",SUM(M220:M221))</f>
        <v>0</v>
      </c>
      <c r="N222" s="410"/>
      <c r="O222" s="410"/>
      <c r="P222" s="410"/>
      <c r="Q222" s="657"/>
      <c r="R222" s="657"/>
      <c r="S222" s="924" t="s">
        <v>402</v>
      </c>
      <c r="T222" s="924">
        <f>IF($R220="","",SUM(T220:T221))</f>
        <v>38</v>
      </c>
      <c r="U222" s="924">
        <f t="shared" ref="U222:AC222" si="894">IF($R220="","",SUM(U220,U221))</f>
        <v>13</v>
      </c>
      <c r="V222" s="924">
        <f t="shared" si="894"/>
        <v>-19</v>
      </c>
      <c r="W222" s="913">
        <f t="shared" si="894"/>
        <v>1</v>
      </c>
      <c r="X222" s="913">
        <f t="shared" si="894"/>
        <v>4</v>
      </c>
      <c r="Y222" s="925">
        <f t="shared" si="894"/>
        <v>26</v>
      </c>
      <c r="Z222" s="913">
        <f t="shared" si="894"/>
        <v>3</v>
      </c>
      <c r="AA222" s="913">
        <f t="shared" si="894"/>
        <v>0</v>
      </c>
      <c r="AB222" s="913">
        <f t="shared" si="894"/>
        <v>2</v>
      </c>
      <c r="AC222" s="924">
        <f t="shared" si="894"/>
        <v>17</v>
      </c>
      <c r="AD222" s="410"/>
      <c r="AE222" s="410"/>
    </row>
    <row r="223" ht="13.5" customHeight="1">
      <c r="A223" s="657">
        <f>A220+1</f>
        <v>18</v>
      </c>
      <c r="B223" s="923" t="str">
        <f>IF(IGRF!B31="","",IGRF!B31)</f>
        <v>90*</v>
      </c>
      <c r="C223" s="410" t="s">
        <v>445</v>
      </c>
      <c r="D223" s="410" t="str">
        <f>IF(OR($E223="",$E223=0),"",SUMPRODUCT(--($C$3:$C$78=$B223),D$3:D$78))</f>
        <v/>
      </c>
      <c r="E223" s="410">
        <f>IF($B223="","",SUMPRODUCT(--(C$3:C$78=$B223)))</f>
        <v>0</v>
      </c>
      <c r="F223" s="410" t="str">
        <f>IF(OR($E223="",$E223=0),"",SUMIF($C$3:$C$62,$B223,F$3:F$62))</f>
        <v/>
      </c>
      <c r="G223" s="911" t="str">
        <f t="shared" ref="G223:M223" si="895">IF(OR($E223="",$E223=0),"",SUMPRODUCT(--($C$3:$C$78=$B223),G$3:G$78))</f>
        <v/>
      </c>
      <c r="H223" s="911" t="str">
        <f t="shared" si="895"/>
        <v/>
      </c>
      <c r="I223" s="909" t="str">
        <f t="shared" si="895"/>
        <v/>
      </c>
      <c r="J223" s="911" t="str">
        <f t="shared" si="895"/>
        <v/>
      </c>
      <c r="K223" s="911" t="str">
        <f t="shared" si="895"/>
        <v/>
      </c>
      <c r="L223" s="911" t="str">
        <f t="shared" si="895"/>
        <v/>
      </c>
      <c r="M223" s="410" t="str">
        <f t="shared" si="895"/>
        <v/>
      </c>
      <c r="N223" s="410"/>
      <c r="O223" s="410"/>
      <c r="P223" s="410"/>
      <c r="Q223" s="657">
        <f>Q220+1</f>
        <v>18</v>
      </c>
      <c r="R223" s="923" t="str">
        <f>IF(IGRF!I31="","",IGRF!I31)</f>
        <v>74</v>
      </c>
      <c r="S223" s="410" t="s">
        <v>445</v>
      </c>
      <c r="T223" s="410" t="str">
        <f>IF(OR($U223="",$U223=0),"",SUMPRODUCT(--($S$3:$S$78=$R223),T$3:T$78))</f>
        <v/>
      </c>
      <c r="U223" s="410">
        <f>IF($R223="","",SUMPRODUCT(--(S$3:S$78=$R223)))</f>
        <v>0</v>
      </c>
      <c r="V223" s="410" t="str">
        <f t="shared" ref="V223:AC223" si="896">IF(OR($U223="",$U223=0),"",SUMPRODUCT(--($S$3:$S$78=$R223),V$3:V$78))</f>
        <v/>
      </c>
      <c r="W223" s="911" t="str">
        <f t="shared" si="896"/>
        <v/>
      </c>
      <c r="X223" s="911" t="str">
        <f t="shared" si="896"/>
        <v/>
      </c>
      <c r="Y223" s="909" t="str">
        <f t="shared" si="896"/>
        <v/>
      </c>
      <c r="Z223" s="911" t="str">
        <f t="shared" si="896"/>
        <v/>
      </c>
      <c r="AA223" s="911" t="str">
        <f t="shared" si="896"/>
        <v/>
      </c>
      <c r="AB223" s="911" t="str">
        <f t="shared" si="896"/>
        <v/>
      </c>
      <c r="AC223" s="410" t="str">
        <f t="shared" si="896"/>
        <v/>
      </c>
      <c r="AD223" s="410"/>
      <c r="AE223" s="410"/>
    </row>
    <row r="224" ht="13.5" customHeight="1">
      <c r="A224" s="657"/>
      <c r="B224" s="923"/>
      <c r="C224" s="410" t="s">
        <v>446</v>
      </c>
      <c r="D224" s="410" t="str">
        <f>IF(OR($E224="",$E224=0),"",SUMPRODUCT(--($C$88:$C$163=$B223),D$88:D$163))</f>
        <v/>
      </c>
      <c r="E224" s="410">
        <f>IF($B223="","",SUMPRODUCT(--(C$88:C$163=$B223)))</f>
        <v>0</v>
      </c>
      <c r="F224" s="410" t="str">
        <f>IF(OR($E224="",$E224=0),"",SUMIF($C$88:$C$147,$B223,F$88:F$147))</f>
        <v/>
      </c>
      <c r="G224" s="911" t="str">
        <f t="shared" ref="G224:M224" si="897">IF(OR($E224="",$E224=0),"",SUMPRODUCT(--($C$88:$C$163=$B223),G$88:G$163))</f>
        <v/>
      </c>
      <c r="H224" s="911" t="str">
        <f t="shared" si="897"/>
        <v/>
      </c>
      <c r="I224" s="909" t="str">
        <f t="shared" si="897"/>
        <v/>
      </c>
      <c r="J224" s="911" t="str">
        <f t="shared" si="897"/>
        <v/>
      </c>
      <c r="K224" s="911" t="str">
        <f t="shared" si="897"/>
        <v/>
      </c>
      <c r="L224" s="911" t="str">
        <f t="shared" si="897"/>
        <v/>
      </c>
      <c r="M224" s="410" t="str">
        <f t="shared" si="897"/>
        <v/>
      </c>
      <c r="N224" s="410"/>
      <c r="O224" s="410"/>
      <c r="P224" s="410"/>
      <c r="Q224" s="657"/>
      <c r="R224" s="657"/>
      <c r="S224" s="410" t="s">
        <v>446</v>
      </c>
      <c r="T224" s="410" t="str">
        <f>IF(OR($U224="",$U224=0),"",SUMPRODUCT(--($S$88:$S$163=$R223),T$88:T$163))</f>
        <v/>
      </c>
      <c r="U224" s="410">
        <f>IF($R223="","",SUMPRODUCT(--(S$88:S$163=$R223)))</f>
        <v>0</v>
      </c>
      <c r="V224" s="410" t="str">
        <f t="shared" ref="V224:AC224" si="898">IF(OR($U224="",$U224=0),"",SUMPRODUCT(--($S$88:$S$163=$R223),V$88:V$163))</f>
        <v/>
      </c>
      <c r="W224" s="911" t="str">
        <f t="shared" si="898"/>
        <v/>
      </c>
      <c r="X224" s="911" t="str">
        <f t="shared" si="898"/>
        <v/>
      </c>
      <c r="Y224" s="909" t="str">
        <f t="shared" si="898"/>
        <v/>
      </c>
      <c r="Z224" s="911" t="str">
        <f t="shared" si="898"/>
        <v/>
      </c>
      <c r="AA224" s="911" t="str">
        <f t="shared" si="898"/>
        <v/>
      </c>
      <c r="AB224" s="911" t="str">
        <f t="shared" si="898"/>
        <v/>
      </c>
      <c r="AC224" s="410" t="str">
        <f t="shared" si="898"/>
        <v/>
      </c>
      <c r="AD224" s="410"/>
      <c r="AE224" s="410"/>
    </row>
    <row r="225" ht="13.5" customHeight="1">
      <c r="A225" s="657"/>
      <c r="B225" s="923"/>
      <c r="C225" s="924" t="s">
        <v>402</v>
      </c>
      <c r="D225" s="924">
        <f t="shared" ref="D225:F225" si="899">IF($B223="","",SUM(D223:D224))</f>
        <v>0</v>
      </c>
      <c r="E225" s="924">
        <f t="shared" si="899"/>
        <v>0</v>
      </c>
      <c r="F225" s="924">
        <f t="shared" si="899"/>
        <v>0</v>
      </c>
      <c r="G225" s="913">
        <f t="shared" ref="G225:L225" si="900">IF($B223="","",SUM(G223,G224))</f>
        <v>0</v>
      </c>
      <c r="H225" s="913">
        <f t="shared" si="900"/>
        <v>0</v>
      </c>
      <c r="I225" s="925">
        <f t="shared" si="900"/>
        <v>0</v>
      </c>
      <c r="J225" s="913">
        <f t="shared" si="900"/>
        <v>0</v>
      </c>
      <c r="K225" s="913">
        <f t="shared" si="900"/>
        <v>0</v>
      </c>
      <c r="L225" s="913">
        <f t="shared" si="900"/>
        <v>0</v>
      </c>
      <c r="M225" s="924">
        <f>IF($B223="","",SUM(M223:M224))</f>
        <v>0</v>
      </c>
      <c r="N225" s="410"/>
      <c r="O225" s="410"/>
      <c r="P225" s="410"/>
      <c r="Q225" s="657"/>
      <c r="R225" s="657"/>
      <c r="S225" s="924" t="s">
        <v>402</v>
      </c>
      <c r="T225" s="924">
        <f>IF($R223="","",SUM(T223:T224))</f>
        <v>0</v>
      </c>
      <c r="U225" s="924">
        <f t="shared" ref="U225:AC225" si="901">IF($R223="","",SUM(U223,U224))</f>
        <v>0</v>
      </c>
      <c r="V225" s="924">
        <f t="shared" si="901"/>
        <v>0</v>
      </c>
      <c r="W225" s="913">
        <f t="shared" si="901"/>
        <v>0</v>
      </c>
      <c r="X225" s="913">
        <f t="shared" si="901"/>
        <v>0</v>
      </c>
      <c r="Y225" s="925">
        <f t="shared" si="901"/>
        <v>0</v>
      </c>
      <c r="Z225" s="913">
        <f t="shared" si="901"/>
        <v>0</v>
      </c>
      <c r="AA225" s="913">
        <f t="shared" si="901"/>
        <v>0</v>
      </c>
      <c r="AB225" s="913">
        <f t="shared" si="901"/>
        <v>0</v>
      </c>
      <c r="AC225" s="924">
        <f t="shared" si="901"/>
        <v>0</v>
      </c>
      <c r="AD225" s="410"/>
      <c r="AE225" s="410"/>
    </row>
    <row r="226" ht="13.5" customHeight="1">
      <c r="A226" s="657">
        <f>A223+1</f>
        <v>19</v>
      </c>
      <c r="B226" s="923" t="str">
        <f>IF(IGRF!B32="","",IGRF!B32)</f>
        <v>981</v>
      </c>
      <c r="C226" s="410" t="s">
        <v>445</v>
      </c>
      <c r="D226" s="410" t="str">
        <f>IF(OR($E226="",$E226=0),"",SUMPRODUCT(--($C$3:$C$78=$B226),D$3:D$78))</f>
        <v/>
      </c>
      <c r="E226" s="410">
        <f>IF($B226="","",SUMPRODUCT(--(C$3:C$78=$B226)))</f>
        <v>0</v>
      </c>
      <c r="F226" s="410" t="str">
        <f>IF(OR($E226="",$E226=0),"",SUMIF($C$3:$C$62,$B226,F$3:F$62))</f>
        <v/>
      </c>
      <c r="G226" s="911" t="str">
        <f t="shared" ref="G226:M226" si="902">IF(OR($E226="",$E226=0),"",SUMPRODUCT(--($C$3:$C$78=$B226),G$3:G$78))</f>
        <v/>
      </c>
      <c r="H226" s="911" t="str">
        <f t="shared" si="902"/>
        <v/>
      </c>
      <c r="I226" s="909" t="str">
        <f t="shared" si="902"/>
        <v/>
      </c>
      <c r="J226" s="911" t="str">
        <f t="shared" si="902"/>
        <v/>
      </c>
      <c r="K226" s="911" t="str">
        <f t="shared" si="902"/>
        <v/>
      </c>
      <c r="L226" s="911" t="str">
        <f t="shared" si="902"/>
        <v/>
      </c>
      <c r="M226" s="410" t="str">
        <f t="shared" si="902"/>
        <v/>
      </c>
      <c r="N226" s="410"/>
      <c r="O226" s="410"/>
      <c r="P226" s="410"/>
      <c r="Q226" s="657">
        <f>Q223+1</f>
        <v>19</v>
      </c>
      <c r="R226" s="923" t="str">
        <f>IF(IGRF!I32="","",IGRF!I32)</f>
        <v>802</v>
      </c>
      <c r="S226" s="410" t="s">
        <v>445</v>
      </c>
      <c r="T226" s="410">
        <f>IF(OR($U226="",$U226=0),"",SUMPRODUCT(--($S$3:$S$78=$R226),T$3:T$78))</f>
        <v>4</v>
      </c>
      <c r="U226" s="410">
        <f>IF($R226="","",SUMPRODUCT(--(S$3:S$78=$R226)))</f>
        <v>7</v>
      </c>
      <c r="V226" s="410">
        <f t="shared" ref="V226:AC226" si="903">IF(OR($U226="",$U226=0),"",SUMPRODUCT(--($S$3:$S$78=$R226),V$3:V$78))</f>
        <v>-29</v>
      </c>
      <c r="W226" s="911">
        <f t="shared" si="903"/>
        <v>1</v>
      </c>
      <c r="X226" s="911">
        <f t="shared" si="903"/>
        <v>1</v>
      </c>
      <c r="Y226" s="909">
        <f t="shared" si="903"/>
        <v>4</v>
      </c>
      <c r="Z226" s="911">
        <f t="shared" si="903"/>
        <v>1</v>
      </c>
      <c r="AA226" s="911">
        <f t="shared" si="903"/>
        <v>1</v>
      </c>
      <c r="AB226" s="911">
        <f t="shared" si="903"/>
        <v>5</v>
      </c>
      <c r="AC226" s="410">
        <f t="shared" si="903"/>
        <v>2</v>
      </c>
      <c r="AD226" s="410"/>
      <c r="AE226" s="410"/>
    </row>
    <row r="227" ht="13.5" customHeight="1">
      <c r="A227" s="657"/>
      <c r="B227" s="923"/>
      <c r="C227" s="410" t="s">
        <v>446</v>
      </c>
      <c r="D227" s="410" t="str">
        <f>IF(OR($E227="",$E227=0),"",SUMPRODUCT(--($C$88:$C$163=$B226),D$88:D$163))</f>
        <v/>
      </c>
      <c r="E227" s="410">
        <f>IF($B226="","",SUMPRODUCT(--(C$88:C$163=$B226)))</f>
        <v>0</v>
      </c>
      <c r="F227" s="410" t="str">
        <f>IF(OR($E227="",$E227=0),"",SUMIF($C$88:$C$147,$B226,F$88:F$147))</f>
        <v/>
      </c>
      <c r="G227" s="911" t="str">
        <f t="shared" ref="G227:M227" si="904">IF(OR($E227="",$E227=0),"",SUMPRODUCT(--($C$88:$C$163=$B226),G$88:G$163))</f>
        <v/>
      </c>
      <c r="H227" s="911" t="str">
        <f t="shared" si="904"/>
        <v/>
      </c>
      <c r="I227" s="909" t="str">
        <f t="shared" si="904"/>
        <v/>
      </c>
      <c r="J227" s="911" t="str">
        <f t="shared" si="904"/>
        <v/>
      </c>
      <c r="K227" s="911" t="str">
        <f t="shared" si="904"/>
        <v/>
      </c>
      <c r="L227" s="911" t="str">
        <f t="shared" si="904"/>
        <v/>
      </c>
      <c r="M227" s="410" t="str">
        <f t="shared" si="904"/>
        <v/>
      </c>
      <c r="N227" s="410"/>
      <c r="O227" s="410"/>
      <c r="P227" s="410"/>
      <c r="Q227" s="657"/>
      <c r="R227" s="657"/>
      <c r="S227" s="410" t="s">
        <v>446</v>
      </c>
      <c r="T227" s="410">
        <f>IF(OR($U227="",$U227=0),"",SUMPRODUCT(--($S$88:$S$163=$R226),T$88:T$163))</f>
        <v>0</v>
      </c>
      <c r="U227" s="410">
        <f>IF($R226="","",SUMPRODUCT(--(S$88:S$163=$R226)))</f>
        <v>4</v>
      </c>
      <c r="V227" s="410">
        <f t="shared" ref="V227:AC227" si="905">IF(OR($U227="",$U227=0),"",SUMPRODUCT(--($S$88:$S$163=$R226),V$88:V$163))</f>
        <v>-7</v>
      </c>
      <c r="W227" s="911">
        <f t="shared" si="905"/>
        <v>1</v>
      </c>
      <c r="X227" s="911">
        <f t="shared" si="905"/>
        <v>0</v>
      </c>
      <c r="Y227" s="909">
        <f t="shared" si="905"/>
        <v>0</v>
      </c>
      <c r="Z227" s="911">
        <f t="shared" si="905"/>
        <v>0</v>
      </c>
      <c r="AA227" s="911">
        <f t="shared" si="905"/>
        <v>0</v>
      </c>
      <c r="AB227" s="911">
        <f t="shared" si="905"/>
        <v>2</v>
      </c>
      <c r="AC227" s="410">
        <f t="shared" si="905"/>
        <v>2</v>
      </c>
      <c r="AD227" s="410"/>
      <c r="AE227" s="410"/>
    </row>
    <row r="228" ht="13.5" customHeight="1">
      <c r="A228" s="657"/>
      <c r="B228" s="923"/>
      <c r="C228" s="924" t="s">
        <v>402</v>
      </c>
      <c r="D228" s="924">
        <f t="shared" ref="D228:F228" si="906">IF($B226="","",SUM(D226:D227))</f>
        <v>0</v>
      </c>
      <c r="E228" s="924">
        <f t="shared" si="906"/>
        <v>0</v>
      </c>
      <c r="F228" s="924">
        <f t="shared" si="906"/>
        <v>0</v>
      </c>
      <c r="G228" s="913">
        <f t="shared" ref="G228:L228" si="907">IF($B226="","",SUM(G226,G227))</f>
        <v>0</v>
      </c>
      <c r="H228" s="913">
        <f t="shared" si="907"/>
        <v>0</v>
      </c>
      <c r="I228" s="925">
        <f t="shared" si="907"/>
        <v>0</v>
      </c>
      <c r="J228" s="913">
        <f t="shared" si="907"/>
        <v>0</v>
      </c>
      <c r="K228" s="913">
        <f t="shared" si="907"/>
        <v>0</v>
      </c>
      <c r="L228" s="913">
        <f t="shared" si="907"/>
        <v>0</v>
      </c>
      <c r="M228" s="924">
        <f>IF($B226="","",SUM(M226:M227))</f>
        <v>0</v>
      </c>
      <c r="N228" s="410"/>
      <c r="O228" s="410"/>
      <c r="P228" s="410"/>
      <c r="Q228" s="657"/>
      <c r="R228" s="657"/>
      <c r="S228" s="924" t="s">
        <v>402</v>
      </c>
      <c r="T228" s="924">
        <f>IF($R226="","",SUM(T226:T227))</f>
        <v>4</v>
      </c>
      <c r="U228" s="924">
        <f t="shared" ref="U228:AC228" si="908">IF($R226="","",SUM(U226,U227))</f>
        <v>11</v>
      </c>
      <c r="V228" s="924">
        <f t="shared" si="908"/>
        <v>-36</v>
      </c>
      <c r="W228" s="913">
        <f t="shared" si="908"/>
        <v>2</v>
      </c>
      <c r="X228" s="913">
        <f t="shared" si="908"/>
        <v>1</v>
      </c>
      <c r="Y228" s="925">
        <f t="shared" si="908"/>
        <v>4</v>
      </c>
      <c r="Z228" s="913">
        <f t="shared" si="908"/>
        <v>1</v>
      </c>
      <c r="AA228" s="913">
        <f t="shared" si="908"/>
        <v>1</v>
      </c>
      <c r="AB228" s="913">
        <f t="shared" si="908"/>
        <v>7</v>
      </c>
      <c r="AC228" s="924">
        <f t="shared" si="908"/>
        <v>4</v>
      </c>
      <c r="AD228" s="410"/>
      <c r="AE228" s="410"/>
    </row>
    <row r="229" ht="13.5" customHeight="1">
      <c r="A229" s="657">
        <v>20.0</v>
      </c>
      <c r="B229" s="923" t="str">
        <f>IF(IGRF!B33="","",IGRF!B33)</f>
        <v>99</v>
      </c>
      <c r="C229" s="410" t="s">
        <v>445</v>
      </c>
      <c r="D229" s="410">
        <f>IF(OR($E229="",$E229=0),"",SUMPRODUCT(--($C$3:$C$78=$B229),D$3:D$78))</f>
        <v>0</v>
      </c>
      <c r="E229" s="410">
        <f>IF($B229="","",SUMPRODUCT(--(C$3:C$78=$B229)))</f>
        <v>2</v>
      </c>
      <c r="F229" s="410">
        <f>IF(OR($E229="",$E229=0),"",SUMIF($C$3:$C$62,$B229,F$3:F$62))</f>
        <v>0</v>
      </c>
      <c r="G229" s="911">
        <f t="shared" ref="G229:M229" si="909">IF(OR($E229="",$E229=0),"",SUMPRODUCT(--($C$3:$C$78=$B229),G$3:G$78))</f>
        <v>0</v>
      </c>
      <c r="H229" s="911">
        <f t="shared" si="909"/>
        <v>0</v>
      </c>
      <c r="I229" s="909">
        <f t="shared" si="909"/>
        <v>0</v>
      </c>
      <c r="J229" s="911">
        <f t="shared" si="909"/>
        <v>0</v>
      </c>
      <c r="K229" s="911">
        <f t="shared" si="909"/>
        <v>0</v>
      </c>
      <c r="L229" s="911">
        <f t="shared" si="909"/>
        <v>1</v>
      </c>
      <c r="M229" s="410">
        <f t="shared" si="909"/>
        <v>1</v>
      </c>
      <c r="N229" s="410"/>
      <c r="O229" s="410"/>
      <c r="P229" s="410"/>
      <c r="Q229" s="657">
        <v>20.0</v>
      </c>
      <c r="R229" s="923" t="str">
        <f>IF(IGRF!I33="","",IGRF!I33)</f>
        <v>97</v>
      </c>
      <c r="S229" s="410" t="s">
        <v>445</v>
      </c>
      <c r="T229" s="410" t="str">
        <f>IF(OR($U229="",$U229=0),"",SUMPRODUCT(--($S$3:$S$78=$R229),T$3:T$78))</f>
        <v/>
      </c>
      <c r="U229" s="410">
        <f>IF($R229="","",SUMPRODUCT(--(S$3:S$78=$R229)))</f>
        <v>0</v>
      </c>
      <c r="V229" s="410" t="str">
        <f t="shared" ref="V229:AC229" si="910">IF(OR($U229="",$U229=0),"",SUMPRODUCT(--($S$3:$S$78=$R229),V$3:V$78))</f>
        <v/>
      </c>
      <c r="W229" s="911" t="str">
        <f t="shared" si="910"/>
        <v/>
      </c>
      <c r="X229" s="911" t="str">
        <f t="shared" si="910"/>
        <v/>
      </c>
      <c r="Y229" s="909" t="str">
        <f t="shared" si="910"/>
        <v/>
      </c>
      <c r="Z229" s="911" t="str">
        <f t="shared" si="910"/>
        <v/>
      </c>
      <c r="AA229" s="911" t="str">
        <f t="shared" si="910"/>
        <v/>
      </c>
      <c r="AB229" s="911" t="str">
        <f t="shared" si="910"/>
        <v/>
      </c>
      <c r="AC229" s="410" t="str">
        <f t="shared" si="910"/>
        <v/>
      </c>
      <c r="AD229" s="410"/>
      <c r="AE229" s="410"/>
    </row>
    <row r="230" ht="13.5" customHeight="1">
      <c r="A230" s="657"/>
      <c r="B230" s="923"/>
      <c r="C230" s="410" t="s">
        <v>446</v>
      </c>
      <c r="D230" s="410" t="str">
        <f>IF(OR($E230="",$E230=0),"",SUMPRODUCT(--($C$88:$C$163=$B229),D$88:D$163))</f>
        <v/>
      </c>
      <c r="E230" s="410">
        <f>IF($B229="","",SUMPRODUCT(--(C$88:C$163=$B229)))</f>
        <v>0</v>
      </c>
      <c r="F230" s="410" t="str">
        <f>IF(OR($E230="",$E230=0),"",SUMIF($C$88:$C$147,$B229,F$88:F$147))</f>
        <v/>
      </c>
      <c r="G230" s="911" t="str">
        <f t="shared" ref="G230:M230" si="911">IF(OR($E230="",$E230=0),"",SUMPRODUCT(--($C$88:$C$163=$B229),G$88:G$163))</f>
        <v/>
      </c>
      <c r="H230" s="911" t="str">
        <f t="shared" si="911"/>
        <v/>
      </c>
      <c r="I230" s="909" t="str">
        <f t="shared" si="911"/>
        <v/>
      </c>
      <c r="J230" s="911" t="str">
        <f t="shared" si="911"/>
        <v/>
      </c>
      <c r="K230" s="911" t="str">
        <f t="shared" si="911"/>
        <v/>
      </c>
      <c r="L230" s="911" t="str">
        <f t="shared" si="911"/>
        <v/>
      </c>
      <c r="M230" s="410" t="str">
        <f t="shared" si="911"/>
        <v/>
      </c>
      <c r="N230" s="410"/>
      <c r="O230" s="410"/>
      <c r="P230" s="410"/>
      <c r="Q230" s="657"/>
      <c r="R230" s="657"/>
      <c r="S230" s="410" t="s">
        <v>446</v>
      </c>
      <c r="T230" s="410" t="str">
        <f>IF(OR($U230="",$U230=0),"",SUMPRODUCT(--($S$88:$S$163=$R229),T$88:T$163))</f>
        <v/>
      </c>
      <c r="U230" s="410">
        <f>IF($R229="","",SUMPRODUCT(--(S$88:S$163=$R229)))</f>
        <v>0</v>
      </c>
      <c r="V230" s="410" t="str">
        <f t="shared" ref="V230:AC230" si="912">IF(OR($U230="",$U230=0),"",SUMPRODUCT(--($S$88:$S$163=$R229),V$88:V$163))</f>
        <v/>
      </c>
      <c r="W230" s="911" t="str">
        <f t="shared" si="912"/>
        <v/>
      </c>
      <c r="X230" s="911" t="str">
        <f t="shared" si="912"/>
        <v/>
      </c>
      <c r="Y230" s="909" t="str">
        <f t="shared" si="912"/>
        <v/>
      </c>
      <c r="Z230" s="911" t="str">
        <f t="shared" si="912"/>
        <v/>
      </c>
      <c r="AA230" s="911" t="str">
        <f t="shared" si="912"/>
        <v/>
      </c>
      <c r="AB230" s="911" t="str">
        <f t="shared" si="912"/>
        <v/>
      </c>
      <c r="AC230" s="410" t="str">
        <f t="shared" si="912"/>
        <v/>
      </c>
      <c r="AD230" s="410"/>
      <c r="AE230" s="410"/>
    </row>
    <row r="231" ht="13.5" customHeight="1">
      <c r="A231" s="657"/>
      <c r="B231" s="657"/>
      <c r="C231" s="924" t="s">
        <v>402</v>
      </c>
      <c r="D231" s="924">
        <f t="shared" ref="D231:F231" si="913">IF($B229="","",SUM(D229:D230))</f>
        <v>0</v>
      </c>
      <c r="E231" s="924">
        <f t="shared" si="913"/>
        <v>2</v>
      </c>
      <c r="F231" s="924">
        <f t="shared" si="913"/>
        <v>0</v>
      </c>
      <c r="G231" s="913">
        <f t="shared" ref="G231:L231" si="914">IF($B229="","",SUM(G229,G230))</f>
        <v>0</v>
      </c>
      <c r="H231" s="913">
        <f t="shared" si="914"/>
        <v>0</v>
      </c>
      <c r="I231" s="925">
        <f t="shared" si="914"/>
        <v>0</v>
      </c>
      <c r="J231" s="913">
        <f t="shared" si="914"/>
        <v>0</v>
      </c>
      <c r="K231" s="913">
        <f t="shared" si="914"/>
        <v>0</v>
      </c>
      <c r="L231" s="913">
        <f t="shared" si="914"/>
        <v>1</v>
      </c>
      <c r="M231" s="924">
        <f>IF($B229="","",SUM(M229:M230))</f>
        <v>1</v>
      </c>
      <c r="N231" s="410"/>
      <c r="O231" s="410"/>
      <c r="P231" s="410"/>
      <c r="Q231" s="657"/>
      <c r="R231" s="657"/>
      <c r="S231" s="924" t="s">
        <v>402</v>
      </c>
      <c r="T231" s="924">
        <f>IF($R229="","",SUM(T229:T230))</f>
        <v>0</v>
      </c>
      <c r="U231" s="924">
        <f t="shared" ref="U231:AC231" si="915">IF($R229="","",SUM(U229,U230))</f>
        <v>0</v>
      </c>
      <c r="V231" s="924">
        <f t="shared" si="915"/>
        <v>0</v>
      </c>
      <c r="W231" s="913">
        <f t="shared" si="915"/>
        <v>0</v>
      </c>
      <c r="X231" s="913">
        <f t="shared" si="915"/>
        <v>0</v>
      </c>
      <c r="Y231" s="925">
        <f t="shared" si="915"/>
        <v>0</v>
      </c>
      <c r="Z231" s="913">
        <f t="shared" si="915"/>
        <v>0</v>
      </c>
      <c r="AA231" s="913">
        <f t="shared" si="915"/>
        <v>0</v>
      </c>
      <c r="AB231" s="913">
        <f t="shared" si="915"/>
        <v>0</v>
      </c>
      <c r="AC231" s="924">
        <f t="shared" si="915"/>
        <v>0</v>
      </c>
      <c r="AD231" s="410"/>
      <c r="AE231" s="410"/>
    </row>
    <row r="232" ht="13.5" customHeight="1">
      <c r="A232" s="410"/>
      <c r="B232" s="410"/>
      <c r="C232" s="410"/>
      <c r="D232" s="410"/>
      <c r="E232" s="410"/>
      <c r="F232" s="410"/>
      <c r="G232" s="410"/>
      <c r="H232" s="410"/>
      <c r="I232" s="410"/>
      <c r="J232" s="410"/>
      <c r="K232" s="410"/>
      <c r="L232" s="410"/>
      <c r="M232" s="410"/>
      <c r="N232" s="410"/>
      <c r="O232" s="410"/>
      <c r="P232" s="410"/>
      <c r="Q232" s="410"/>
      <c r="R232" s="410"/>
      <c r="S232" s="410"/>
      <c r="T232" s="410"/>
      <c r="U232" s="410"/>
      <c r="V232" s="410"/>
      <c r="W232" s="410"/>
      <c r="X232" s="410"/>
      <c r="Y232" s="410"/>
      <c r="Z232" s="410"/>
      <c r="AA232" s="410"/>
      <c r="AB232" s="410"/>
      <c r="AC232" s="410"/>
      <c r="AD232" s="410"/>
      <c r="AE232" s="410"/>
    </row>
    <row r="233" ht="13.5" customHeight="1">
      <c r="A233" s="410"/>
      <c r="B233" s="410"/>
      <c r="C233" s="410"/>
      <c r="D233" s="410"/>
      <c r="E233" s="410"/>
      <c r="F233" s="410"/>
      <c r="G233" s="410"/>
      <c r="H233" s="410"/>
      <c r="I233" s="410"/>
      <c r="J233" s="410"/>
      <c r="K233" s="410"/>
      <c r="L233" s="410"/>
      <c r="M233" s="410"/>
      <c r="N233" s="410"/>
      <c r="O233" s="410"/>
      <c r="P233" s="410"/>
      <c r="Q233" s="410"/>
      <c r="R233" s="410"/>
      <c r="S233" s="410"/>
      <c r="T233" s="410"/>
      <c r="U233" s="410"/>
      <c r="V233" s="410"/>
      <c r="W233" s="410"/>
      <c r="X233" s="410"/>
      <c r="Y233" s="410"/>
      <c r="Z233" s="410"/>
      <c r="AA233" s="410"/>
      <c r="AB233" s="410"/>
      <c r="AC233" s="410"/>
      <c r="AD233" s="410"/>
      <c r="AE233" s="410"/>
    </row>
    <row r="234" ht="13.5" customHeight="1">
      <c r="A234" s="410"/>
      <c r="B234" s="410"/>
      <c r="C234" s="410"/>
      <c r="D234" s="410"/>
      <c r="E234" s="410"/>
      <c r="F234" s="410"/>
      <c r="G234" s="410"/>
      <c r="H234" s="410"/>
      <c r="I234" s="410"/>
      <c r="J234" s="410"/>
      <c r="K234" s="410"/>
      <c r="L234" s="410"/>
      <c r="M234" s="410"/>
      <c r="N234" s="410"/>
      <c r="O234" s="410"/>
      <c r="P234" s="410"/>
      <c r="Q234" s="410"/>
      <c r="R234" s="410"/>
      <c r="S234" s="410"/>
      <c r="T234" s="410"/>
      <c r="U234" s="410"/>
      <c r="V234" s="410"/>
      <c r="W234" s="410"/>
      <c r="X234" s="410"/>
      <c r="Y234" s="410"/>
      <c r="Z234" s="410"/>
      <c r="AA234" s="410"/>
      <c r="AB234" s="410"/>
      <c r="AC234" s="410"/>
      <c r="AD234" s="410"/>
      <c r="AE234" s="410"/>
    </row>
    <row r="235" ht="13.5" customHeight="1">
      <c r="A235" s="410"/>
      <c r="B235" s="410"/>
      <c r="C235" s="410"/>
      <c r="D235" s="410"/>
      <c r="E235" s="410"/>
      <c r="F235" s="410"/>
      <c r="G235" s="410"/>
      <c r="H235" s="410"/>
      <c r="I235" s="410"/>
      <c r="J235" s="410"/>
      <c r="K235" s="410"/>
      <c r="L235" s="410"/>
      <c r="M235" s="410"/>
      <c r="N235" s="410"/>
      <c r="O235" s="410"/>
      <c r="P235" s="410"/>
      <c r="Q235" s="410"/>
      <c r="R235" s="410"/>
      <c r="S235" s="410"/>
      <c r="T235" s="410"/>
      <c r="U235" s="410"/>
      <c r="V235" s="410"/>
      <c r="W235" s="410"/>
      <c r="X235" s="410"/>
      <c r="Y235" s="410"/>
      <c r="Z235" s="410"/>
      <c r="AA235" s="410"/>
      <c r="AB235" s="410"/>
      <c r="AC235" s="410"/>
      <c r="AD235" s="410"/>
      <c r="AE235" s="410"/>
    </row>
    <row r="236" ht="13.5" customHeight="1">
      <c r="A236" s="410"/>
      <c r="B236" s="410"/>
      <c r="C236" s="410"/>
      <c r="D236" s="410"/>
      <c r="E236" s="410"/>
      <c r="F236" s="410"/>
      <c r="G236" s="410"/>
      <c r="H236" s="410"/>
      <c r="I236" s="410"/>
      <c r="J236" s="410"/>
      <c r="K236" s="410"/>
      <c r="L236" s="410"/>
      <c r="M236" s="410"/>
      <c r="N236" s="410"/>
      <c r="O236" s="410"/>
      <c r="P236" s="410"/>
      <c r="Q236" s="410"/>
      <c r="R236" s="410"/>
      <c r="S236" s="410"/>
      <c r="T236" s="410"/>
      <c r="U236" s="410"/>
      <c r="V236" s="410"/>
      <c r="W236" s="410"/>
      <c r="X236" s="410"/>
      <c r="Y236" s="410"/>
      <c r="Z236" s="410"/>
      <c r="AA236" s="410"/>
      <c r="AB236" s="410"/>
      <c r="AC236" s="410"/>
      <c r="AD236" s="410"/>
      <c r="AE236" s="410"/>
    </row>
    <row r="237" ht="13.5" customHeight="1">
      <c r="A237" s="410"/>
      <c r="B237" s="410"/>
      <c r="C237" s="410"/>
      <c r="D237" s="410"/>
      <c r="E237" s="410"/>
      <c r="F237" s="410"/>
      <c r="G237" s="410"/>
      <c r="H237" s="410"/>
      <c r="I237" s="410"/>
      <c r="J237" s="410"/>
      <c r="K237" s="410"/>
      <c r="L237" s="410"/>
      <c r="M237" s="410"/>
      <c r="N237" s="410"/>
      <c r="O237" s="410"/>
      <c r="P237" s="410"/>
      <c r="Q237" s="410"/>
      <c r="R237" s="410"/>
      <c r="S237" s="410"/>
      <c r="T237" s="410"/>
      <c r="U237" s="410"/>
      <c r="V237" s="410"/>
      <c r="W237" s="410"/>
      <c r="X237" s="410"/>
      <c r="Y237" s="410"/>
      <c r="Z237" s="410"/>
      <c r="AA237" s="410"/>
      <c r="AB237" s="410"/>
      <c r="AC237" s="410"/>
      <c r="AD237" s="410"/>
      <c r="AE237" s="410"/>
    </row>
    <row r="238" ht="13.5" customHeight="1">
      <c r="A238" s="410"/>
      <c r="B238" s="410"/>
      <c r="C238" s="410"/>
      <c r="D238" s="410"/>
      <c r="E238" s="410"/>
      <c r="F238" s="410"/>
      <c r="G238" s="410"/>
      <c r="H238" s="410"/>
      <c r="I238" s="410"/>
      <c r="J238" s="410"/>
      <c r="K238" s="410"/>
      <c r="L238" s="410"/>
      <c r="M238" s="410"/>
      <c r="N238" s="410"/>
      <c r="O238" s="410"/>
      <c r="P238" s="410"/>
      <c r="Q238" s="410"/>
      <c r="R238" s="410"/>
      <c r="S238" s="410"/>
      <c r="T238" s="410"/>
      <c r="U238" s="410"/>
      <c r="V238" s="410"/>
      <c r="W238" s="410"/>
      <c r="X238" s="410"/>
      <c r="Y238" s="410"/>
      <c r="Z238" s="410"/>
      <c r="AA238" s="410"/>
      <c r="AB238" s="410"/>
      <c r="AC238" s="410"/>
      <c r="AD238" s="410"/>
      <c r="AE238" s="410"/>
    </row>
    <row r="239" ht="13.5" customHeight="1">
      <c r="A239" s="410"/>
      <c r="B239" s="410"/>
      <c r="C239" s="410"/>
      <c r="D239" s="410"/>
      <c r="E239" s="410"/>
      <c r="F239" s="410"/>
      <c r="G239" s="410"/>
      <c r="H239" s="410"/>
      <c r="I239" s="410"/>
      <c r="J239" s="410"/>
      <c r="K239" s="410"/>
      <c r="L239" s="410"/>
      <c r="M239" s="410"/>
      <c r="N239" s="410"/>
      <c r="O239" s="410"/>
      <c r="P239" s="410"/>
      <c r="Q239" s="410"/>
      <c r="R239" s="410"/>
      <c r="S239" s="410"/>
      <c r="T239" s="410"/>
      <c r="U239" s="410"/>
      <c r="V239" s="410"/>
      <c r="W239" s="410"/>
      <c r="X239" s="410"/>
      <c r="Y239" s="410"/>
      <c r="Z239" s="410"/>
      <c r="AA239" s="410"/>
      <c r="AB239" s="410"/>
      <c r="AC239" s="410"/>
      <c r="AD239" s="410"/>
      <c r="AE239" s="410"/>
    </row>
    <row r="240" ht="13.5" customHeight="1">
      <c r="A240" s="410"/>
      <c r="B240" s="410"/>
      <c r="C240" s="410"/>
      <c r="D240" s="410"/>
      <c r="E240" s="410"/>
      <c r="F240" s="410"/>
      <c r="G240" s="410"/>
      <c r="H240" s="410"/>
      <c r="I240" s="410"/>
      <c r="J240" s="410"/>
      <c r="K240" s="410"/>
      <c r="L240" s="410"/>
      <c r="M240" s="410"/>
      <c r="N240" s="410"/>
      <c r="O240" s="410"/>
      <c r="P240" s="410"/>
      <c r="Q240" s="410"/>
      <c r="R240" s="410"/>
      <c r="S240" s="410"/>
      <c r="T240" s="410"/>
      <c r="U240" s="410"/>
      <c r="V240" s="410"/>
      <c r="W240" s="410"/>
      <c r="X240" s="410"/>
      <c r="Y240" s="410"/>
      <c r="Z240" s="410"/>
      <c r="AA240" s="410"/>
      <c r="AB240" s="410"/>
      <c r="AC240" s="410"/>
      <c r="AD240" s="410"/>
      <c r="AE240" s="410"/>
    </row>
    <row r="241" ht="13.5" customHeight="1">
      <c r="A241" s="410"/>
      <c r="B241" s="410"/>
      <c r="C241" s="410"/>
      <c r="D241" s="410"/>
      <c r="E241" s="410"/>
      <c r="F241" s="410"/>
      <c r="G241" s="410"/>
      <c r="H241" s="410"/>
      <c r="I241" s="410"/>
      <c r="J241" s="410"/>
      <c r="K241" s="410"/>
      <c r="L241" s="410"/>
      <c r="M241" s="410"/>
      <c r="N241" s="410"/>
      <c r="O241" s="410"/>
      <c r="P241" s="410"/>
      <c r="Q241" s="410"/>
      <c r="R241" s="410"/>
      <c r="S241" s="410"/>
      <c r="T241" s="410"/>
      <c r="U241" s="410"/>
      <c r="V241" s="410"/>
      <c r="W241" s="410"/>
      <c r="X241" s="410"/>
      <c r="Y241" s="410"/>
      <c r="Z241" s="410"/>
      <c r="AA241" s="410"/>
      <c r="AB241" s="410"/>
      <c r="AC241" s="410"/>
      <c r="AD241" s="410"/>
      <c r="AE241" s="410"/>
    </row>
    <row r="242" ht="13.5" customHeight="1">
      <c r="A242" s="410"/>
      <c r="B242" s="410"/>
      <c r="C242" s="410"/>
      <c r="D242" s="410"/>
      <c r="E242" s="410"/>
      <c r="F242" s="410"/>
      <c r="G242" s="410"/>
      <c r="H242" s="410"/>
      <c r="I242" s="410"/>
      <c r="J242" s="410"/>
      <c r="K242" s="410"/>
      <c r="L242" s="410"/>
      <c r="M242" s="410"/>
      <c r="N242" s="410"/>
      <c r="O242" s="410"/>
      <c r="P242" s="410"/>
      <c r="Q242" s="410"/>
      <c r="R242" s="410"/>
      <c r="S242" s="410"/>
      <c r="T242" s="410"/>
      <c r="U242" s="410"/>
      <c r="V242" s="410"/>
      <c r="W242" s="410"/>
      <c r="X242" s="410"/>
      <c r="Y242" s="410"/>
      <c r="Z242" s="410"/>
      <c r="AA242" s="410"/>
      <c r="AB242" s="410"/>
      <c r="AC242" s="410"/>
      <c r="AD242" s="410"/>
      <c r="AE242" s="410"/>
    </row>
    <row r="243" ht="13.5" customHeight="1">
      <c r="A243" s="410"/>
      <c r="B243" s="410"/>
      <c r="C243" s="410"/>
      <c r="D243" s="410"/>
      <c r="E243" s="410"/>
      <c r="F243" s="410"/>
      <c r="G243" s="410"/>
      <c r="H243" s="410"/>
      <c r="I243" s="410"/>
      <c r="J243" s="410"/>
      <c r="K243" s="410"/>
      <c r="L243" s="410"/>
      <c r="M243" s="410"/>
      <c r="N243" s="410"/>
      <c r="O243" s="410"/>
      <c r="P243" s="410"/>
      <c r="Q243" s="410"/>
      <c r="R243" s="410"/>
      <c r="S243" s="410"/>
      <c r="T243" s="410"/>
      <c r="U243" s="410"/>
      <c r="V243" s="410"/>
      <c r="W243" s="410"/>
      <c r="X243" s="410"/>
      <c r="Y243" s="410"/>
      <c r="Z243" s="410"/>
      <c r="AA243" s="410"/>
      <c r="AB243" s="410"/>
      <c r="AC243" s="410"/>
      <c r="AD243" s="410"/>
      <c r="AE243" s="410"/>
    </row>
    <row r="244" ht="13.5" customHeight="1">
      <c r="A244" s="410"/>
      <c r="B244" s="410"/>
      <c r="C244" s="410"/>
      <c r="D244" s="410"/>
      <c r="E244" s="410"/>
      <c r="F244" s="410"/>
      <c r="G244" s="410"/>
      <c r="H244" s="410"/>
      <c r="I244" s="410"/>
      <c r="J244" s="410"/>
      <c r="K244" s="410"/>
      <c r="L244" s="410"/>
      <c r="M244" s="410"/>
      <c r="N244" s="410"/>
      <c r="O244" s="410"/>
      <c r="P244" s="410"/>
      <c r="Q244" s="410"/>
      <c r="R244" s="410"/>
      <c r="S244" s="410"/>
      <c r="T244" s="410"/>
      <c r="U244" s="410"/>
      <c r="V244" s="410"/>
      <c r="W244" s="410"/>
      <c r="X244" s="410"/>
      <c r="Y244" s="410"/>
      <c r="Z244" s="410"/>
      <c r="AA244" s="410"/>
      <c r="AB244" s="410"/>
      <c r="AC244" s="410"/>
      <c r="AD244" s="410"/>
      <c r="AE244" s="410"/>
    </row>
    <row r="245" ht="13.5" customHeight="1">
      <c r="A245" s="410"/>
      <c r="B245" s="410"/>
      <c r="C245" s="410"/>
      <c r="D245" s="410"/>
      <c r="E245" s="410"/>
      <c r="F245" s="410"/>
      <c r="G245" s="410"/>
      <c r="H245" s="410"/>
      <c r="I245" s="410"/>
      <c r="J245" s="410"/>
      <c r="K245" s="410"/>
      <c r="L245" s="410"/>
      <c r="M245" s="410"/>
      <c r="N245" s="410"/>
      <c r="O245" s="410"/>
      <c r="P245" s="410"/>
      <c r="Q245" s="410"/>
      <c r="R245" s="410"/>
      <c r="S245" s="410"/>
      <c r="T245" s="410"/>
      <c r="U245" s="410"/>
      <c r="V245" s="410"/>
      <c r="W245" s="410"/>
      <c r="X245" s="410"/>
      <c r="Y245" s="410"/>
      <c r="Z245" s="410"/>
      <c r="AA245" s="410"/>
      <c r="AB245" s="410"/>
      <c r="AC245" s="410"/>
      <c r="AD245" s="410"/>
      <c r="AE245" s="410"/>
    </row>
    <row r="246" ht="13.5" customHeight="1">
      <c r="A246" s="410"/>
      <c r="B246" s="410"/>
      <c r="C246" s="410"/>
      <c r="D246" s="410"/>
      <c r="E246" s="410"/>
      <c r="F246" s="410"/>
      <c r="G246" s="410"/>
      <c r="H246" s="410"/>
      <c r="I246" s="410"/>
      <c r="J246" s="410"/>
      <c r="K246" s="410"/>
      <c r="L246" s="410"/>
      <c r="M246" s="410"/>
      <c r="N246" s="410"/>
      <c r="O246" s="410"/>
      <c r="P246" s="410"/>
      <c r="Q246" s="410"/>
      <c r="R246" s="410"/>
      <c r="S246" s="410"/>
      <c r="T246" s="410"/>
      <c r="U246" s="410"/>
      <c r="V246" s="410"/>
      <c r="W246" s="410"/>
      <c r="X246" s="410"/>
      <c r="Y246" s="410"/>
      <c r="Z246" s="410"/>
      <c r="AA246" s="410"/>
      <c r="AB246" s="410"/>
      <c r="AC246" s="410"/>
      <c r="AD246" s="410"/>
      <c r="AE246" s="410"/>
    </row>
    <row r="247" ht="13.5" customHeight="1">
      <c r="A247" s="410"/>
      <c r="B247" s="410"/>
      <c r="C247" s="410"/>
      <c r="D247" s="410"/>
      <c r="E247" s="410"/>
      <c r="F247" s="410"/>
      <c r="G247" s="410"/>
      <c r="H247" s="410"/>
      <c r="I247" s="410"/>
      <c r="J247" s="410"/>
      <c r="K247" s="410"/>
      <c r="L247" s="410"/>
      <c r="M247" s="410"/>
      <c r="N247" s="410"/>
      <c r="O247" s="410"/>
      <c r="P247" s="410"/>
      <c r="Q247" s="410"/>
      <c r="R247" s="410"/>
      <c r="S247" s="410"/>
      <c r="T247" s="410"/>
      <c r="U247" s="410"/>
      <c r="V247" s="410"/>
      <c r="W247" s="410"/>
      <c r="X247" s="410"/>
      <c r="Y247" s="410"/>
      <c r="Z247" s="410"/>
      <c r="AA247" s="410"/>
      <c r="AB247" s="410"/>
      <c r="AC247" s="410"/>
      <c r="AD247" s="410"/>
      <c r="AE247" s="410"/>
    </row>
    <row r="248" ht="13.5" customHeight="1">
      <c r="A248" s="410"/>
      <c r="B248" s="410"/>
      <c r="C248" s="410"/>
      <c r="D248" s="410"/>
      <c r="E248" s="410"/>
      <c r="F248" s="410"/>
      <c r="G248" s="410"/>
      <c r="H248" s="410"/>
      <c r="I248" s="410"/>
      <c r="J248" s="410"/>
      <c r="K248" s="410"/>
      <c r="L248" s="410"/>
      <c r="M248" s="410"/>
      <c r="N248" s="410"/>
      <c r="O248" s="410"/>
      <c r="P248" s="410"/>
      <c r="Q248" s="410"/>
      <c r="R248" s="410"/>
      <c r="S248" s="410"/>
      <c r="T248" s="410"/>
      <c r="U248" s="410"/>
      <c r="V248" s="410"/>
      <c r="W248" s="410"/>
      <c r="X248" s="410"/>
      <c r="Y248" s="410"/>
      <c r="Z248" s="410"/>
      <c r="AA248" s="410"/>
      <c r="AB248" s="410"/>
      <c r="AC248" s="410"/>
      <c r="AD248" s="410"/>
      <c r="AE248" s="410"/>
    </row>
    <row r="249" ht="13.5" customHeight="1">
      <c r="A249" s="410"/>
      <c r="B249" s="410"/>
      <c r="C249" s="410"/>
      <c r="D249" s="410"/>
      <c r="E249" s="410"/>
      <c r="F249" s="410"/>
      <c r="G249" s="410"/>
      <c r="H249" s="410"/>
      <c r="I249" s="410"/>
      <c r="J249" s="410"/>
      <c r="K249" s="410"/>
      <c r="L249" s="410"/>
      <c r="M249" s="410"/>
      <c r="N249" s="410"/>
      <c r="O249" s="410"/>
      <c r="P249" s="410"/>
      <c r="Q249" s="410"/>
      <c r="R249" s="410"/>
      <c r="S249" s="410"/>
      <c r="T249" s="410"/>
      <c r="U249" s="410"/>
      <c r="V249" s="410"/>
      <c r="W249" s="410"/>
      <c r="X249" s="410"/>
      <c r="Y249" s="410"/>
      <c r="Z249" s="410"/>
      <c r="AA249" s="410"/>
      <c r="AB249" s="410"/>
      <c r="AC249" s="410"/>
      <c r="AD249" s="410"/>
      <c r="AE249" s="410"/>
    </row>
    <row r="250" ht="13.5" customHeight="1">
      <c r="A250" s="410"/>
      <c r="B250" s="410"/>
      <c r="C250" s="410"/>
      <c r="D250" s="410"/>
      <c r="E250" s="410"/>
      <c r="F250" s="410"/>
      <c r="G250" s="410"/>
      <c r="H250" s="410"/>
      <c r="I250" s="410"/>
      <c r="J250" s="410"/>
      <c r="K250" s="410"/>
      <c r="L250" s="410"/>
      <c r="M250" s="410"/>
      <c r="N250" s="410"/>
      <c r="O250" s="410"/>
      <c r="P250" s="410"/>
      <c r="Q250" s="410"/>
      <c r="R250" s="410"/>
      <c r="S250" s="410"/>
      <c r="T250" s="410"/>
      <c r="U250" s="410"/>
      <c r="V250" s="410"/>
      <c r="W250" s="410"/>
      <c r="X250" s="410"/>
      <c r="Y250" s="410"/>
      <c r="Z250" s="410"/>
      <c r="AA250" s="410"/>
      <c r="AB250" s="410"/>
      <c r="AC250" s="410"/>
      <c r="AD250" s="410"/>
      <c r="AE250" s="410"/>
    </row>
    <row r="251" ht="13.5" customHeight="1">
      <c r="A251" s="410"/>
      <c r="B251" s="410"/>
      <c r="C251" s="410"/>
      <c r="D251" s="410"/>
      <c r="E251" s="410"/>
      <c r="F251" s="410"/>
      <c r="G251" s="410"/>
      <c r="H251" s="410"/>
      <c r="I251" s="410"/>
      <c r="J251" s="410"/>
      <c r="K251" s="410"/>
      <c r="L251" s="410"/>
      <c r="M251" s="410"/>
      <c r="N251" s="410"/>
      <c r="O251" s="410"/>
      <c r="P251" s="410"/>
      <c r="Q251" s="410"/>
      <c r="R251" s="410"/>
      <c r="S251" s="410"/>
      <c r="T251" s="410"/>
      <c r="U251" s="410"/>
      <c r="V251" s="410"/>
      <c r="W251" s="410"/>
      <c r="X251" s="410"/>
      <c r="Y251" s="410"/>
      <c r="Z251" s="410"/>
      <c r="AA251" s="410"/>
      <c r="AB251" s="410"/>
      <c r="AC251" s="410"/>
      <c r="AD251" s="410"/>
      <c r="AE251" s="410"/>
    </row>
    <row r="252" ht="13.5" customHeight="1">
      <c r="A252" s="410"/>
      <c r="B252" s="410"/>
      <c r="C252" s="410"/>
      <c r="D252" s="410"/>
      <c r="E252" s="410"/>
      <c r="F252" s="410"/>
      <c r="G252" s="410"/>
      <c r="H252" s="410"/>
      <c r="I252" s="410"/>
      <c r="J252" s="410"/>
      <c r="K252" s="410"/>
      <c r="L252" s="410"/>
      <c r="M252" s="410"/>
      <c r="N252" s="410"/>
      <c r="O252" s="410"/>
      <c r="P252" s="410"/>
      <c r="Q252" s="410"/>
      <c r="R252" s="410"/>
      <c r="S252" s="410"/>
      <c r="T252" s="410"/>
      <c r="U252" s="410"/>
      <c r="V252" s="410"/>
      <c r="W252" s="410"/>
      <c r="X252" s="410"/>
      <c r="Y252" s="410"/>
      <c r="Z252" s="410"/>
      <c r="AA252" s="410"/>
      <c r="AB252" s="410"/>
      <c r="AC252" s="410"/>
      <c r="AD252" s="410"/>
      <c r="AE252" s="410"/>
    </row>
    <row r="253" ht="13.5" customHeight="1">
      <c r="A253" s="410"/>
      <c r="B253" s="410"/>
      <c r="C253" s="410"/>
      <c r="D253" s="410"/>
      <c r="E253" s="410"/>
      <c r="F253" s="410"/>
      <c r="G253" s="410"/>
      <c r="H253" s="410"/>
      <c r="I253" s="410"/>
      <c r="J253" s="410"/>
      <c r="K253" s="410"/>
      <c r="L253" s="410"/>
      <c r="M253" s="410"/>
      <c r="N253" s="410"/>
      <c r="O253" s="410"/>
      <c r="P253" s="410"/>
      <c r="Q253" s="410"/>
      <c r="R253" s="410"/>
      <c r="S253" s="410"/>
      <c r="T253" s="410"/>
      <c r="U253" s="410"/>
      <c r="V253" s="410"/>
      <c r="W253" s="410"/>
      <c r="X253" s="410"/>
      <c r="Y253" s="410"/>
      <c r="Z253" s="410"/>
      <c r="AA253" s="410"/>
      <c r="AB253" s="410"/>
      <c r="AC253" s="410"/>
      <c r="AD253" s="410"/>
      <c r="AE253" s="410"/>
    </row>
    <row r="254" ht="13.5" customHeight="1">
      <c r="A254" s="410"/>
      <c r="B254" s="410"/>
      <c r="C254" s="410"/>
      <c r="D254" s="410"/>
      <c r="E254" s="410"/>
      <c r="F254" s="410"/>
      <c r="G254" s="410"/>
      <c r="H254" s="410"/>
      <c r="I254" s="410"/>
      <c r="J254" s="410"/>
      <c r="K254" s="410"/>
      <c r="L254" s="410"/>
      <c r="M254" s="410"/>
      <c r="N254" s="410"/>
      <c r="O254" s="410"/>
      <c r="P254" s="410"/>
      <c r="Q254" s="410"/>
      <c r="R254" s="410"/>
      <c r="S254" s="410"/>
      <c r="T254" s="410"/>
      <c r="U254" s="410"/>
      <c r="V254" s="410"/>
      <c r="W254" s="410"/>
      <c r="X254" s="410"/>
      <c r="Y254" s="410"/>
      <c r="Z254" s="410"/>
      <c r="AA254" s="410"/>
      <c r="AB254" s="410"/>
      <c r="AC254" s="410"/>
      <c r="AD254" s="410"/>
      <c r="AE254" s="410"/>
    </row>
    <row r="255" ht="13.5" customHeight="1">
      <c r="A255" s="410"/>
      <c r="B255" s="410"/>
      <c r="C255" s="410"/>
      <c r="D255" s="410"/>
      <c r="E255" s="410"/>
      <c r="F255" s="410"/>
      <c r="G255" s="410"/>
      <c r="H255" s="410"/>
      <c r="I255" s="410"/>
      <c r="J255" s="410"/>
      <c r="K255" s="410"/>
      <c r="L255" s="410"/>
      <c r="M255" s="410"/>
      <c r="N255" s="410"/>
      <c r="O255" s="410"/>
      <c r="P255" s="410"/>
      <c r="Q255" s="410"/>
      <c r="R255" s="410"/>
      <c r="S255" s="410"/>
      <c r="T255" s="410"/>
      <c r="U255" s="410"/>
      <c r="V255" s="410"/>
      <c r="W255" s="410"/>
      <c r="X255" s="410"/>
      <c r="Y255" s="410"/>
      <c r="Z255" s="410"/>
      <c r="AA255" s="410"/>
      <c r="AB255" s="410"/>
      <c r="AC255" s="410"/>
      <c r="AD255" s="410"/>
      <c r="AE255" s="410"/>
    </row>
    <row r="256" ht="13.5" customHeight="1">
      <c r="A256" s="410"/>
      <c r="B256" s="410"/>
      <c r="C256" s="410"/>
      <c r="D256" s="410"/>
      <c r="E256" s="410"/>
      <c r="F256" s="410"/>
      <c r="G256" s="410"/>
      <c r="H256" s="410"/>
      <c r="I256" s="410"/>
      <c r="J256" s="410"/>
      <c r="K256" s="410"/>
      <c r="L256" s="410"/>
      <c r="M256" s="410"/>
      <c r="N256" s="410"/>
      <c r="O256" s="410"/>
      <c r="P256" s="410"/>
      <c r="Q256" s="410"/>
      <c r="R256" s="410"/>
      <c r="S256" s="410"/>
      <c r="T256" s="410"/>
      <c r="U256" s="410"/>
      <c r="V256" s="410"/>
      <c r="W256" s="410"/>
      <c r="X256" s="410"/>
      <c r="Y256" s="410"/>
      <c r="Z256" s="410"/>
      <c r="AA256" s="410"/>
      <c r="AB256" s="410"/>
      <c r="AC256" s="410"/>
      <c r="AD256" s="410"/>
      <c r="AE256" s="410"/>
    </row>
    <row r="257" ht="13.5" customHeight="1">
      <c r="A257" s="410"/>
      <c r="B257" s="410"/>
      <c r="C257" s="410"/>
      <c r="D257" s="410"/>
      <c r="E257" s="410"/>
      <c r="F257" s="410"/>
      <c r="G257" s="410"/>
      <c r="H257" s="410"/>
      <c r="I257" s="410"/>
      <c r="J257" s="410"/>
      <c r="K257" s="410"/>
      <c r="L257" s="410"/>
      <c r="M257" s="410"/>
      <c r="N257" s="410"/>
      <c r="O257" s="410"/>
      <c r="P257" s="410"/>
      <c r="Q257" s="410"/>
      <c r="R257" s="410"/>
      <c r="S257" s="410"/>
      <c r="T257" s="410"/>
      <c r="U257" s="410"/>
      <c r="V257" s="410"/>
      <c r="W257" s="410"/>
      <c r="X257" s="410"/>
      <c r="Y257" s="410"/>
      <c r="Z257" s="410"/>
      <c r="AA257" s="410"/>
      <c r="AB257" s="410"/>
      <c r="AC257" s="410"/>
      <c r="AD257" s="410"/>
      <c r="AE257" s="410"/>
    </row>
    <row r="258" ht="13.5" customHeight="1">
      <c r="A258" s="410"/>
      <c r="B258" s="410"/>
      <c r="C258" s="410"/>
      <c r="D258" s="410"/>
      <c r="E258" s="410"/>
      <c r="F258" s="410"/>
      <c r="G258" s="410"/>
      <c r="H258" s="410"/>
      <c r="I258" s="410"/>
      <c r="J258" s="410"/>
      <c r="K258" s="410"/>
      <c r="L258" s="410"/>
      <c r="M258" s="410"/>
      <c r="N258" s="410"/>
      <c r="O258" s="410"/>
      <c r="P258" s="410"/>
      <c r="Q258" s="410"/>
      <c r="R258" s="410"/>
      <c r="S258" s="410"/>
      <c r="T258" s="410"/>
      <c r="U258" s="410"/>
      <c r="V258" s="410"/>
      <c r="W258" s="410"/>
      <c r="X258" s="410"/>
      <c r="Y258" s="410"/>
      <c r="Z258" s="410"/>
      <c r="AA258" s="410"/>
      <c r="AB258" s="410"/>
      <c r="AC258" s="410"/>
      <c r="AD258" s="410"/>
      <c r="AE258" s="410"/>
    </row>
    <row r="259" ht="13.5" customHeight="1">
      <c r="A259" s="410"/>
      <c r="B259" s="410"/>
      <c r="C259" s="410"/>
      <c r="D259" s="410"/>
      <c r="E259" s="410"/>
      <c r="F259" s="410"/>
      <c r="G259" s="410"/>
      <c r="H259" s="410"/>
      <c r="I259" s="410"/>
      <c r="J259" s="410"/>
      <c r="K259" s="410"/>
      <c r="L259" s="410"/>
      <c r="M259" s="410"/>
      <c r="N259" s="410"/>
      <c r="O259" s="410"/>
      <c r="P259" s="410"/>
      <c r="Q259" s="410"/>
      <c r="R259" s="410"/>
      <c r="S259" s="410"/>
      <c r="T259" s="410"/>
      <c r="U259" s="410"/>
      <c r="V259" s="410"/>
      <c r="W259" s="410"/>
      <c r="X259" s="410"/>
      <c r="Y259" s="410"/>
      <c r="Z259" s="410"/>
      <c r="AA259" s="410"/>
      <c r="AB259" s="410"/>
      <c r="AC259" s="410"/>
      <c r="AD259" s="410"/>
      <c r="AE259" s="410"/>
    </row>
    <row r="260" ht="13.5" customHeight="1">
      <c r="A260" s="410"/>
      <c r="B260" s="410"/>
      <c r="C260" s="410"/>
      <c r="D260" s="410"/>
      <c r="E260" s="410"/>
      <c r="F260" s="410"/>
      <c r="G260" s="410"/>
      <c r="H260" s="410"/>
      <c r="I260" s="410"/>
      <c r="J260" s="410"/>
      <c r="K260" s="410"/>
      <c r="L260" s="410"/>
      <c r="M260" s="410"/>
      <c r="N260" s="410"/>
      <c r="O260" s="410"/>
      <c r="P260" s="410"/>
      <c r="Q260" s="410"/>
      <c r="R260" s="410"/>
      <c r="S260" s="410"/>
      <c r="T260" s="410"/>
      <c r="U260" s="410"/>
      <c r="V260" s="410"/>
      <c r="W260" s="410"/>
      <c r="X260" s="410"/>
      <c r="Y260" s="410"/>
      <c r="Z260" s="410"/>
      <c r="AA260" s="410"/>
      <c r="AB260" s="410"/>
      <c r="AC260" s="410"/>
      <c r="AD260" s="410"/>
      <c r="AE260" s="410"/>
    </row>
    <row r="261" ht="13.5" customHeight="1">
      <c r="A261" s="410"/>
      <c r="B261" s="410"/>
      <c r="C261" s="410"/>
      <c r="D261" s="410"/>
      <c r="E261" s="410"/>
      <c r="F261" s="410"/>
      <c r="G261" s="410"/>
      <c r="H261" s="410"/>
      <c r="I261" s="410"/>
      <c r="J261" s="410"/>
      <c r="K261" s="410"/>
      <c r="L261" s="410"/>
      <c r="M261" s="410"/>
      <c r="N261" s="410"/>
      <c r="O261" s="410"/>
      <c r="P261" s="410"/>
      <c r="Q261" s="410"/>
      <c r="R261" s="410"/>
      <c r="S261" s="410"/>
      <c r="T261" s="410"/>
      <c r="U261" s="410"/>
      <c r="V261" s="410"/>
      <c r="W261" s="410"/>
      <c r="X261" s="410"/>
      <c r="Y261" s="410"/>
      <c r="Z261" s="410"/>
      <c r="AA261" s="410"/>
      <c r="AB261" s="410"/>
      <c r="AC261" s="410"/>
      <c r="AD261" s="410"/>
      <c r="AE261" s="410"/>
    </row>
    <row r="262" ht="13.5" customHeight="1">
      <c r="A262" s="410"/>
      <c r="B262" s="410"/>
      <c r="C262" s="410"/>
      <c r="D262" s="410"/>
      <c r="E262" s="410"/>
      <c r="F262" s="410"/>
      <c r="G262" s="410"/>
      <c r="H262" s="410"/>
      <c r="I262" s="410"/>
      <c r="J262" s="410"/>
      <c r="K262" s="410"/>
      <c r="L262" s="410"/>
      <c r="M262" s="410"/>
      <c r="N262" s="410"/>
      <c r="O262" s="410"/>
      <c r="P262" s="410"/>
      <c r="Q262" s="410"/>
      <c r="R262" s="410"/>
      <c r="S262" s="410"/>
      <c r="T262" s="410"/>
      <c r="U262" s="410"/>
      <c r="V262" s="410"/>
      <c r="W262" s="410"/>
      <c r="X262" s="410"/>
      <c r="Y262" s="410"/>
      <c r="Z262" s="410"/>
      <c r="AA262" s="410"/>
      <c r="AB262" s="410"/>
      <c r="AC262" s="410"/>
      <c r="AD262" s="410"/>
      <c r="AE262" s="410"/>
    </row>
    <row r="263" ht="13.5" customHeight="1">
      <c r="A263" s="410"/>
      <c r="B263" s="410"/>
      <c r="C263" s="410"/>
      <c r="D263" s="410"/>
      <c r="E263" s="410"/>
      <c r="F263" s="410"/>
      <c r="G263" s="410"/>
      <c r="H263" s="410"/>
      <c r="I263" s="410"/>
      <c r="J263" s="410"/>
      <c r="K263" s="410"/>
      <c r="L263" s="410"/>
      <c r="M263" s="410"/>
      <c r="N263" s="410"/>
      <c r="O263" s="410"/>
      <c r="P263" s="410"/>
      <c r="Q263" s="410"/>
      <c r="R263" s="410"/>
      <c r="S263" s="410"/>
      <c r="T263" s="410"/>
      <c r="U263" s="410"/>
      <c r="V263" s="410"/>
      <c r="W263" s="410"/>
      <c r="X263" s="410"/>
      <c r="Y263" s="410"/>
      <c r="Z263" s="410"/>
      <c r="AA263" s="410"/>
      <c r="AB263" s="410"/>
      <c r="AC263" s="410"/>
      <c r="AD263" s="410"/>
      <c r="AE263" s="410"/>
    </row>
    <row r="264" ht="13.5" customHeight="1">
      <c r="A264" s="410"/>
      <c r="B264" s="410"/>
      <c r="C264" s="410"/>
      <c r="D264" s="410"/>
      <c r="E264" s="410"/>
      <c r="F264" s="410"/>
      <c r="G264" s="410"/>
      <c r="H264" s="410"/>
      <c r="I264" s="410"/>
      <c r="J264" s="410"/>
      <c r="K264" s="410"/>
      <c r="L264" s="410"/>
      <c r="M264" s="410"/>
      <c r="N264" s="410"/>
      <c r="O264" s="410"/>
      <c r="P264" s="410"/>
      <c r="Q264" s="410"/>
      <c r="R264" s="410"/>
      <c r="S264" s="410"/>
      <c r="T264" s="410"/>
      <c r="U264" s="410"/>
      <c r="V264" s="410"/>
      <c r="W264" s="410"/>
      <c r="X264" s="410"/>
      <c r="Y264" s="410"/>
      <c r="Z264" s="410"/>
      <c r="AA264" s="410"/>
      <c r="AB264" s="410"/>
      <c r="AC264" s="410"/>
      <c r="AD264" s="410"/>
      <c r="AE264" s="410"/>
    </row>
    <row r="265" ht="13.5" customHeight="1">
      <c r="A265" s="410"/>
      <c r="B265" s="410"/>
      <c r="C265" s="410"/>
      <c r="D265" s="410"/>
      <c r="E265" s="410"/>
      <c r="F265" s="410"/>
      <c r="G265" s="410"/>
      <c r="H265" s="410"/>
      <c r="I265" s="410"/>
      <c r="J265" s="410"/>
      <c r="K265" s="410"/>
      <c r="L265" s="410"/>
      <c r="M265" s="410"/>
      <c r="N265" s="410"/>
      <c r="O265" s="410"/>
      <c r="P265" s="410"/>
      <c r="Q265" s="410"/>
      <c r="R265" s="410"/>
      <c r="S265" s="410"/>
      <c r="T265" s="410"/>
      <c r="U265" s="410"/>
      <c r="V265" s="410"/>
      <c r="W265" s="410"/>
      <c r="X265" s="410"/>
      <c r="Y265" s="410"/>
      <c r="Z265" s="410"/>
      <c r="AA265" s="410"/>
      <c r="AB265" s="410"/>
      <c r="AC265" s="410"/>
      <c r="AD265" s="410"/>
      <c r="AE265" s="410"/>
    </row>
    <row r="266" ht="13.5" customHeight="1">
      <c r="A266" s="410"/>
      <c r="B266" s="410"/>
      <c r="C266" s="410"/>
      <c r="D266" s="410"/>
      <c r="E266" s="410"/>
      <c r="F266" s="410"/>
      <c r="G266" s="410"/>
      <c r="H266" s="410"/>
      <c r="I266" s="410"/>
      <c r="J266" s="410"/>
      <c r="K266" s="410"/>
      <c r="L266" s="410"/>
      <c r="M266" s="410"/>
      <c r="N266" s="410"/>
      <c r="O266" s="410"/>
      <c r="P266" s="410"/>
      <c r="Q266" s="410"/>
      <c r="R266" s="410"/>
      <c r="S266" s="410"/>
      <c r="T266" s="410"/>
      <c r="U266" s="410"/>
      <c r="V266" s="410"/>
      <c r="W266" s="410"/>
      <c r="X266" s="410"/>
      <c r="Y266" s="410"/>
      <c r="Z266" s="410"/>
      <c r="AA266" s="410"/>
      <c r="AB266" s="410"/>
      <c r="AC266" s="410"/>
      <c r="AD266" s="410"/>
      <c r="AE266" s="410"/>
    </row>
    <row r="267" ht="13.5" customHeight="1">
      <c r="A267" s="410"/>
      <c r="B267" s="410"/>
      <c r="C267" s="410"/>
      <c r="D267" s="410"/>
      <c r="E267" s="410"/>
      <c r="F267" s="410"/>
      <c r="G267" s="410"/>
      <c r="H267" s="410"/>
      <c r="I267" s="410"/>
      <c r="J267" s="410"/>
      <c r="K267" s="410"/>
      <c r="L267" s="410"/>
      <c r="M267" s="410"/>
      <c r="N267" s="410"/>
      <c r="O267" s="410"/>
      <c r="P267" s="410"/>
      <c r="Q267" s="410"/>
      <c r="R267" s="410"/>
      <c r="S267" s="410"/>
      <c r="T267" s="410"/>
      <c r="U267" s="410"/>
      <c r="V267" s="410"/>
      <c r="W267" s="410"/>
      <c r="X267" s="410"/>
      <c r="Y267" s="410"/>
      <c r="Z267" s="410"/>
      <c r="AA267" s="410"/>
      <c r="AB267" s="410"/>
      <c r="AC267" s="410"/>
      <c r="AD267" s="410"/>
      <c r="AE267" s="410"/>
    </row>
    <row r="268" ht="13.5" customHeight="1">
      <c r="A268" s="410"/>
      <c r="B268" s="410"/>
      <c r="C268" s="410"/>
      <c r="D268" s="410"/>
      <c r="E268" s="410"/>
      <c r="F268" s="410"/>
      <c r="G268" s="410"/>
      <c r="H268" s="410"/>
      <c r="I268" s="410"/>
      <c r="J268" s="410"/>
      <c r="K268" s="410"/>
      <c r="L268" s="410"/>
      <c r="M268" s="410"/>
      <c r="N268" s="410"/>
      <c r="O268" s="410"/>
      <c r="P268" s="410"/>
      <c r="Q268" s="410"/>
      <c r="R268" s="410"/>
      <c r="S268" s="410"/>
      <c r="T268" s="410"/>
      <c r="U268" s="410"/>
      <c r="V268" s="410"/>
      <c r="W268" s="410"/>
      <c r="X268" s="410"/>
      <c r="Y268" s="410"/>
      <c r="Z268" s="410"/>
      <c r="AA268" s="410"/>
      <c r="AB268" s="410"/>
      <c r="AC268" s="410"/>
      <c r="AD268" s="410"/>
      <c r="AE268" s="410"/>
    </row>
    <row r="269" ht="13.5" customHeight="1">
      <c r="A269" s="410"/>
      <c r="B269" s="410"/>
      <c r="C269" s="410"/>
      <c r="D269" s="410"/>
      <c r="E269" s="410"/>
      <c r="F269" s="410"/>
      <c r="G269" s="410"/>
      <c r="H269" s="410"/>
      <c r="I269" s="410"/>
      <c r="J269" s="410"/>
      <c r="K269" s="410"/>
      <c r="L269" s="410"/>
      <c r="M269" s="410"/>
      <c r="N269" s="410"/>
      <c r="O269" s="410"/>
      <c r="P269" s="410"/>
      <c r="Q269" s="410"/>
      <c r="R269" s="410"/>
      <c r="S269" s="410"/>
      <c r="T269" s="410"/>
      <c r="U269" s="410"/>
      <c r="V269" s="410"/>
      <c r="W269" s="410"/>
      <c r="X269" s="410"/>
      <c r="Y269" s="410"/>
      <c r="Z269" s="410"/>
      <c r="AA269" s="410"/>
      <c r="AB269" s="410"/>
      <c r="AC269" s="410"/>
      <c r="AD269" s="410"/>
      <c r="AE269" s="410"/>
    </row>
    <row r="270" ht="13.5" customHeight="1">
      <c r="A270" s="410"/>
      <c r="B270" s="410"/>
      <c r="C270" s="410"/>
      <c r="D270" s="410"/>
      <c r="E270" s="410"/>
      <c r="F270" s="410"/>
      <c r="G270" s="410"/>
      <c r="H270" s="410"/>
      <c r="I270" s="410"/>
      <c r="J270" s="410"/>
      <c r="K270" s="410"/>
      <c r="L270" s="410"/>
      <c r="M270" s="410"/>
      <c r="N270" s="410"/>
      <c r="O270" s="410"/>
      <c r="P270" s="410"/>
      <c r="Q270" s="410"/>
      <c r="R270" s="410"/>
      <c r="S270" s="410"/>
      <c r="T270" s="410"/>
      <c r="U270" s="410"/>
      <c r="V270" s="410"/>
      <c r="W270" s="410"/>
      <c r="X270" s="410"/>
      <c r="Y270" s="410"/>
      <c r="Z270" s="410"/>
      <c r="AA270" s="410"/>
      <c r="AB270" s="410"/>
      <c r="AC270" s="410"/>
      <c r="AD270" s="410"/>
      <c r="AE270" s="410"/>
    </row>
    <row r="271" ht="13.5" customHeight="1">
      <c r="A271" s="410"/>
      <c r="B271" s="410"/>
      <c r="C271" s="410"/>
      <c r="D271" s="410"/>
      <c r="E271" s="410"/>
      <c r="F271" s="410"/>
      <c r="G271" s="410"/>
      <c r="H271" s="410"/>
      <c r="I271" s="410"/>
      <c r="J271" s="410"/>
      <c r="K271" s="410"/>
      <c r="L271" s="410"/>
      <c r="M271" s="410"/>
      <c r="N271" s="410"/>
      <c r="O271" s="410"/>
      <c r="P271" s="410"/>
      <c r="Q271" s="410"/>
      <c r="R271" s="410"/>
      <c r="S271" s="410"/>
      <c r="T271" s="410"/>
      <c r="U271" s="410"/>
      <c r="V271" s="410"/>
      <c r="W271" s="410"/>
      <c r="X271" s="410"/>
      <c r="Y271" s="410"/>
      <c r="Z271" s="410"/>
      <c r="AA271" s="410"/>
      <c r="AB271" s="410"/>
      <c r="AC271" s="410"/>
      <c r="AD271" s="410"/>
      <c r="AE271" s="410"/>
    </row>
    <row r="272" ht="13.5" customHeight="1">
      <c r="A272" s="410"/>
      <c r="B272" s="410"/>
      <c r="C272" s="410"/>
      <c r="D272" s="410"/>
      <c r="E272" s="410"/>
      <c r="F272" s="410"/>
      <c r="G272" s="410"/>
      <c r="H272" s="410"/>
      <c r="I272" s="410"/>
      <c r="J272" s="410"/>
      <c r="K272" s="410"/>
      <c r="L272" s="410"/>
      <c r="M272" s="410"/>
      <c r="N272" s="410"/>
      <c r="O272" s="410"/>
      <c r="P272" s="410"/>
      <c r="Q272" s="410"/>
      <c r="R272" s="410"/>
      <c r="S272" s="410"/>
      <c r="T272" s="410"/>
      <c r="U272" s="410"/>
      <c r="V272" s="410"/>
      <c r="W272" s="410"/>
      <c r="X272" s="410"/>
      <c r="Y272" s="410"/>
      <c r="Z272" s="410"/>
      <c r="AA272" s="410"/>
      <c r="AB272" s="410"/>
      <c r="AC272" s="410"/>
      <c r="AD272" s="410"/>
      <c r="AE272" s="410"/>
    </row>
    <row r="273" ht="13.5" customHeight="1">
      <c r="A273" s="410"/>
      <c r="B273" s="410"/>
      <c r="C273" s="410"/>
      <c r="D273" s="410"/>
      <c r="E273" s="410"/>
      <c r="F273" s="410"/>
      <c r="G273" s="410"/>
      <c r="H273" s="410"/>
      <c r="I273" s="410"/>
      <c r="J273" s="410"/>
      <c r="K273" s="410"/>
      <c r="L273" s="410"/>
      <c r="M273" s="410"/>
      <c r="N273" s="410"/>
      <c r="O273" s="410"/>
      <c r="P273" s="410"/>
      <c r="Q273" s="410"/>
      <c r="R273" s="410"/>
      <c r="S273" s="410"/>
      <c r="T273" s="410"/>
      <c r="U273" s="410"/>
      <c r="V273" s="410"/>
      <c r="W273" s="410"/>
      <c r="X273" s="410"/>
      <c r="Y273" s="410"/>
      <c r="Z273" s="410"/>
      <c r="AA273" s="410"/>
      <c r="AB273" s="410"/>
      <c r="AC273" s="410"/>
      <c r="AD273" s="410"/>
      <c r="AE273" s="410"/>
    </row>
    <row r="274" ht="13.5" customHeight="1">
      <c r="A274" s="410"/>
      <c r="B274" s="410"/>
      <c r="C274" s="410"/>
      <c r="D274" s="410"/>
      <c r="E274" s="410"/>
      <c r="F274" s="410"/>
      <c r="G274" s="410"/>
      <c r="H274" s="410"/>
      <c r="I274" s="410"/>
      <c r="J274" s="410"/>
      <c r="K274" s="410"/>
      <c r="L274" s="410"/>
      <c r="M274" s="410"/>
      <c r="N274" s="410"/>
      <c r="O274" s="410"/>
      <c r="P274" s="410"/>
      <c r="Q274" s="410"/>
      <c r="R274" s="410"/>
      <c r="S274" s="410"/>
      <c r="T274" s="410"/>
      <c r="U274" s="410"/>
      <c r="V274" s="410"/>
      <c r="W274" s="410"/>
      <c r="X274" s="410"/>
      <c r="Y274" s="410"/>
      <c r="Z274" s="410"/>
      <c r="AA274" s="410"/>
      <c r="AB274" s="410"/>
      <c r="AC274" s="410"/>
      <c r="AD274" s="410"/>
      <c r="AE274" s="410"/>
    </row>
    <row r="275" ht="13.5" customHeight="1">
      <c r="A275" s="410"/>
      <c r="B275" s="410"/>
      <c r="C275" s="410"/>
      <c r="D275" s="410"/>
      <c r="E275" s="410"/>
      <c r="F275" s="410"/>
      <c r="G275" s="410"/>
      <c r="H275" s="410"/>
      <c r="I275" s="410"/>
      <c r="J275" s="410"/>
      <c r="K275" s="410"/>
      <c r="L275" s="410"/>
      <c r="M275" s="410"/>
      <c r="N275" s="410"/>
      <c r="O275" s="410"/>
      <c r="P275" s="410"/>
      <c r="Q275" s="410"/>
      <c r="R275" s="410"/>
      <c r="S275" s="410"/>
      <c r="T275" s="410"/>
      <c r="U275" s="410"/>
      <c r="V275" s="410"/>
      <c r="W275" s="410"/>
      <c r="X275" s="410"/>
      <c r="Y275" s="410"/>
      <c r="Z275" s="410"/>
      <c r="AA275" s="410"/>
      <c r="AB275" s="410"/>
      <c r="AC275" s="410"/>
      <c r="AD275" s="410"/>
      <c r="AE275" s="410"/>
    </row>
    <row r="276" ht="13.5" customHeight="1">
      <c r="A276" s="410"/>
      <c r="B276" s="410"/>
      <c r="C276" s="410"/>
      <c r="D276" s="410"/>
      <c r="E276" s="410"/>
      <c r="F276" s="410"/>
      <c r="G276" s="410"/>
      <c r="H276" s="410"/>
      <c r="I276" s="410"/>
      <c r="J276" s="410"/>
      <c r="K276" s="410"/>
      <c r="L276" s="410"/>
      <c r="M276" s="410"/>
      <c r="N276" s="410"/>
      <c r="O276" s="410"/>
      <c r="P276" s="410"/>
      <c r="Q276" s="410"/>
      <c r="R276" s="410"/>
      <c r="S276" s="410"/>
      <c r="T276" s="410"/>
      <c r="U276" s="410"/>
      <c r="V276" s="410"/>
      <c r="W276" s="410"/>
      <c r="X276" s="410"/>
      <c r="Y276" s="410"/>
      <c r="Z276" s="410"/>
      <c r="AA276" s="410"/>
      <c r="AB276" s="410"/>
      <c r="AC276" s="410"/>
      <c r="AD276" s="410"/>
      <c r="AE276" s="410"/>
    </row>
    <row r="277" ht="13.5" customHeight="1">
      <c r="A277" s="410"/>
      <c r="B277" s="410"/>
      <c r="C277" s="410"/>
      <c r="D277" s="410"/>
      <c r="E277" s="410"/>
      <c r="F277" s="410"/>
      <c r="G277" s="410"/>
      <c r="H277" s="410"/>
      <c r="I277" s="410"/>
      <c r="J277" s="410"/>
      <c r="K277" s="410"/>
      <c r="L277" s="410"/>
      <c r="M277" s="410"/>
      <c r="N277" s="410"/>
      <c r="O277" s="410"/>
      <c r="P277" s="410"/>
      <c r="Q277" s="410"/>
      <c r="R277" s="410"/>
      <c r="S277" s="410"/>
      <c r="T277" s="410"/>
      <c r="U277" s="410"/>
      <c r="V277" s="410"/>
      <c r="W277" s="410"/>
      <c r="X277" s="410"/>
      <c r="Y277" s="410"/>
      <c r="Z277" s="410"/>
      <c r="AA277" s="410"/>
      <c r="AB277" s="410"/>
      <c r="AC277" s="410"/>
      <c r="AD277" s="410"/>
      <c r="AE277" s="410"/>
    </row>
    <row r="278" ht="13.5" customHeight="1">
      <c r="A278" s="410"/>
      <c r="B278" s="410"/>
      <c r="C278" s="410"/>
      <c r="D278" s="410"/>
      <c r="E278" s="410"/>
      <c r="F278" s="410"/>
      <c r="G278" s="410"/>
      <c r="H278" s="410"/>
      <c r="I278" s="410"/>
      <c r="J278" s="410"/>
      <c r="K278" s="410"/>
      <c r="L278" s="410"/>
      <c r="M278" s="410"/>
      <c r="N278" s="410"/>
      <c r="O278" s="410"/>
      <c r="P278" s="410"/>
      <c r="Q278" s="410"/>
      <c r="R278" s="410"/>
      <c r="S278" s="410"/>
      <c r="T278" s="410"/>
      <c r="U278" s="410"/>
      <c r="V278" s="410"/>
      <c r="W278" s="410"/>
      <c r="X278" s="410"/>
      <c r="Y278" s="410"/>
      <c r="Z278" s="410"/>
      <c r="AA278" s="410"/>
      <c r="AB278" s="410"/>
      <c r="AC278" s="410"/>
      <c r="AD278" s="410"/>
      <c r="AE278" s="410"/>
    </row>
    <row r="279" ht="13.5" customHeight="1">
      <c r="A279" s="410"/>
      <c r="B279" s="410"/>
      <c r="C279" s="410"/>
      <c r="D279" s="410"/>
      <c r="E279" s="410"/>
      <c r="F279" s="410"/>
      <c r="G279" s="410"/>
      <c r="H279" s="410"/>
      <c r="I279" s="410"/>
      <c r="J279" s="410"/>
      <c r="K279" s="410"/>
      <c r="L279" s="410"/>
      <c r="M279" s="410"/>
      <c r="N279" s="410"/>
      <c r="O279" s="410"/>
      <c r="P279" s="410"/>
      <c r="Q279" s="410"/>
      <c r="R279" s="410"/>
      <c r="S279" s="410"/>
      <c r="T279" s="410"/>
      <c r="U279" s="410"/>
      <c r="V279" s="410"/>
      <c r="W279" s="410"/>
      <c r="X279" s="410"/>
      <c r="Y279" s="410"/>
      <c r="Z279" s="410"/>
      <c r="AA279" s="410"/>
      <c r="AB279" s="410"/>
      <c r="AC279" s="410"/>
      <c r="AD279" s="410"/>
      <c r="AE279" s="410"/>
    </row>
    <row r="280" ht="13.5" customHeight="1">
      <c r="A280" s="410"/>
      <c r="B280" s="410"/>
      <c r="C280" s="410"/>
      <c r="D280" s="410"/>
      <c r="E280" s="410"/>
      <c r="F280" s="410"/>
      <c r="G280" s="410"/>
      <c r="H280" s="410"/>
      <c r="I280" s="410"/>
      <c r="J280" s="410"/>
      <c r="K280" s="410"/>
      <c r="L280" s="410"/>
      <c r="M280" s="410"/>
      <c r="N280" s="410"/>
      <c r="O280" s="410"/>
      <c r="P280" s="410"/>
      <c r="Q280" s="410"/>
      <c r="R280" s="410"/>
      <c r="S280" s="410"/>
      <c r="T280" s="410"/>
      <c r="U280" s="410"/>
      <c r="V280" s="410"/>
      <c r="W280" s="410"/>
      <c r="X280" s="410"/>
      <c r="Y280" s="410"/>
      <c r="Z280" s="410"/>
      <c r="AA280" s="410"/>
      <c r="AB280" s="410"/>
      <c r="AC280" s="410"/>
      <c r="AD280" s="410"/>
      <c r="AE280" s="410"/>
    </row>
    <row r="281" ht="13.5" customHeight="1">
      <c r="A281" s="410"/>
      <c r="B281" s="410"/>
      <c r="C281" s="410"/>
      <c r="D281" s="410"/>
      <c r="E281" s="410"/>
      <c r="F281" s="410"/>
      <c r="G281" s="410"/>
      <c r="H281" s="410"/>
      <c r="I281" s="410"/>
      <c r="J281" s="410"/>
      <c r="K281" s="410"/>
      <c r="L281" s="410"/>
      <c r="M281" s="410"/>
      <c r="N281" s="410"/>
      <c r="O281" s="410"/>
      <c r="P281" s="410"/>
      <c r="Q281" s="410"/>
      <c r="R281" s="410"/>
      <c r="S281" s="410"/>
      <c r="T281" s="410"/>
      <c r="U281" s="410"/>
      <c r="V281" s="410"/>
      <c r="W281" s="410"/>
      <c r="X281" s="410"/>
      <c r="Y281" s="410"/>
      <c r="Z281" s="410"/>
      <c r="AA281" s="410"/>
      <c r="AB281" s="410"/>
      <c r="AC281" s="410"/>
      <c r="AD281" s="410"/>
      <c r="AE281" s="410"/>
    </row>
    <row r="282" ht="13.5" customHeight="1">
      <c r="A282" s="410"/>
      <c r="B282" s="410"/>
      <c r="C282" s="410"/>
      <c r="D282" s="410"/>
      <c r="E282" s="410"/>
      <c r="F282" s="410"/>
      <c r="G282" s="410"/>
      <c r="H282" s="410"/>
      <c r="I282" s="410"/>
      <c r="J282" s="410"/>
      <c r="K282" s="410"/>
      <c r="L282" s="410"/>
      <c r="M282" s="410"/>
      <c r="N282" s="410"/>
      <c r="O282" s="410"/>
      <c r="P282" s="410"/>
      <c r="Q282" s="410"/>
      <c r="R282" s="410"/>
      <c r="S282" s="410"/>
      <c r="T282" s="410"/>
      <c r="U282" s="410"/>
      <c r="V282" s="410"/>
      <c r="W282" s="410"/>
      <c r="X282" s="410"/>
      <c r="Y282" s="410"/>
      <c r="Z282" s="410"/>
      <c r="AA282" s="410"/>
      <c r="AB282" s="410"/>
      <c r="AC282" s="410"/>
      <c r="AD282" s="410"/>
      <c r="AE282" s="410"/>
    </row>
    <row r="283" ht="13.5" customHeight="1">
      <c r="A283" s="410"/>
      <c r="B283" s="410"/>
      <c r="C283" s="410"/>
      <c r="D283" s="410"/>
      <c r="E283" s="410"/>
      <c r="F283" s="410"/>
      <c r="G283" s="410"/>
      <c r="H283" s="410"/>
      <c r="I283" s="410"/>
      <c r="J283" s="410"/>
      <c r="K283" s="410"/>
      <c r="L283" s="410"/>
      <c r="M283" s="410"/>
      <c r="N283" s="410"/>
      <c r="O283" s="410"/>
      <c r="P283" s="410"/>
      <c r="Q283" s="410"/>
      <c r="R283" s="410"/>
      <c r="S283" s="410"/>
      <c r="T283" s="410"/>
      <c r="U283" s="410"/>
      <c r="V283" s="410"/>
      <c r="W283" s="410"/>
      <c r="X283" s="410"/>
      <c r="Y283" s="410"/>
      <c r="Z283" s="410"/>
      <c r="AA283" s="410"/>
      <c r="AB283" s="410"/>
      <c r="AC283" s="410"/>
      <c r="AD283" s="410"/>
      <c r="AE283" s="410"/>
    </row>
    <row r="284" ht="13.5" customHeight="1">
      <c r="A284" s="410"/>
      <c r="B284" s="410"/>
      <c r="C284" s="410"/>
      <c r="D284" s="410"/>
      <c r="E284" s="410"/>
      <c r="F284" s="410"/>
      <c r="G284" s="410"/>
      <c r="H284" s="410"/>
      <c r="I284" s="410"/>
      <c r="J284" s="410"/>
      <c r="K284" s="410"/>
      <c r="L284" s="410"/>
      <c r="M284" s="410"/>
      <c r="N284" s="410"/>
      <c r="O284" s="410"/>
      <c r="P284" s="410"/>
      <c r="Q284" s="410"/>
      <c r="R284" s="410"/>
      <c r="S284" s="410"/>
      <c r="T284" s="410"/>
      <c r="U284" s="410"/>
      <c r="V284" s="410"/>
      <c r="W284" s="410"/>
      <c r="X284" s="410"/>
      <c r="Y284" s="410"/>
      <c r="Z284" s="410"/>
      <c r="AA284" s="410"/>
      <c r="AB284" s="410"/>
      <c r="AC284" s="410"/>
      <c r="AD284" s="410"/>
      <c r="AE284" s="410"/>
    </row>
    <row r="285" ht="13.5" customHeight="1">
      <c r="A285" s="410"/>
      <c r="B285" s="410"/>
      <c r="C285" s="410"/>
      <c r="D285" s="410"/>
      <c r="E285" s="410"/>
      <c r="F285" s="410"/>
      <c r="G285" s="410"/>
      <c r="H285" s="410"/>
      <c r="I285" s="410"/>
      <c r="J285" s="410"/>
      <c r="K285" s="410"/>
      <c r="L285" s="410"/>
      <c r="M285" s="410"/>
      <c r="N285" s="410"/>
      <c r="O285" s="410"/>
      <c r="P285" s="410"/>
      <c r="Q285" s="410"/>
      <c r="R285" s="410"/>
      <c r="S285" s="410"/>
      <c r="T285" s="410"/>
      <c r="U285" s="410"/>
      <c r="V285" s="410"/>
      <c r="W285" s="410"/>
      <c r="X285" s="410"/>
      <c r="Y285" s="410"/>
      <c r="Z285" s="410"/>
      <c r="AA285" s="410"/>
      <c r="AB285" s="410"/>
      <c r="AC285" s="410"/>
      <c r="AD285" s="410"/>
      <c r="AE285" s="410"/>
    </row>
    <row r="286" ht="13.5" customHeight="1">
      <c r="A286" s="410"/>
      <c r="B286" s="410"/>
      <c r="C286" s="410"/>
      <c r="D286" s="410"/>
      <c r="E286" s="410"/>
      <c r="F286" s="410"/>
      <c r="G286" s="410"/>
      <c r="H286" s="410"/>
      <c r="I286" s="410"/>
      <c r="J286" s="410"/>
      <c r="K286" s="410"/>
      <c r="L286" s="410"/>
      <c r="M286" s="410"/>
      <c r="N286" s="410"/>
      <c r="O286" s="410"/>
      <c r="P286" s="410"/>
      <c r="Q286" s="410"/>
      <c r="R286" s="410"/>
      <c r="S286" s="410"/>
      <c r="T286" s="410"/>
      <c r="U286" s="410"/>
      <c r="V286" s="410"/>
      <c r="W286" s="410"/>
      <c r="X286" s="410"/>
      <c r="Y286" s="410"/>
      <c r="Z286" s="410"/>
      <c r="AA286" s="410"/>
      <c r="AB286" s="410"/>
      <c r="AC286" s="410"/>
      <c r="AD286" s="410"/>
      <c r="AE286" s="410"/>
    </row>
    <row r="287" ht="13.5" customHeight="1">
      <c r="A287" s="410"/>
      <c r="B287" s="410"/>
      <c r="C287" s="410"/>
      <c r="D287" s="410"/>
      <c r="E287" s="410"/>
      <c r="F287" s="410"/>
      <c r="G287" s="410"/>
      <c r="H287" s="410"/>
      <c r="I287" s="410"/>
      <c r="J287" s="410"/>
      <c r="K287" s="410"/>
      <c r="L287" s="410"/>
      <c r="M287" s="410"/>
      <c r="N287" s="410"/>
      <c r="O287" s="410"/>
      <c r="P287" s="410"/>
      <c r="Q287" s="410"/>
      <c r="R287" s="410"/>
      <c r="S287" s="410"/>
      <c r="T287" s="410"/>
      <c r="U287" s="410"/>
      <c r="V287" s="410"/>
      <c r="W287" s="410"/>
      <c r="X287" s="410"/>
      <c r="Y287" s="410"/>
      <c r="Z287" s="410"/>
      <c r="AA287" s="410"/>
      <c r="AB287" s="410"/>
      <c r="AC287" s="410"/>
      <c r="AD287" s="410"/>
      <c r="AE287" s="410"/>
    </row>
    <row r="288" ht="13.5" customHeight="1">
      <c r="A288" s="410"/>
      <c r="B288" s="410"/>
      <c r="C288" s="410"/>
      <c r="D288" s="410"/>
      <c r="E288" s="410"/>
      <c r="F288" s="410"/>
      <c r="G288" s="410"/>
      <c r="H288" s="410"/>
      <c r="I288" s="410"/>
      <c r="J288" s="410"/>
      <c r="K288" s="410"/>
      <c r="L288" s="410"/>
      <c r="M288" s="410"/>
      <c r="N288" s="410"/>
      <c r="O288" s="410"/>
      <c r="P288" s="410"/>
      <c r="Q288" s="410"/>
      <c r="R288" s="410"/>
      <c r="S288" s="410"/>
      <c r="T288" s="410"/>
      <c r="U288" s="410"/>
      <c r="V288" s="410"/>
      <c r="W288" s="410"/>
      <c r="X288" s="410"/>
      <c r="Y288" s="410"/>
      <c r="Z288" s="410"/>
      <c r="AA288" s="410"/>
      <c r="AB288" s="410"/>
      <c r="AC288" s="410"/>
      <c r="AD288" s="410"/>
      <c r="AE288" s="410"/>
    </row>
    <row r="289" ht="13.5" customHeight="1">
      <c r="A289" s="410"/>
      <c r="B289" s="410"/>
      <c r="C289" s="410"/>
      <c r="D289" s="410"/>
      <c r="E289" s="410"/>
      <c r="F289" s="410"/>
      <c r="G289" s="410"/>
      <c r="H289" s="410"/>
      <c r="I289" s="410"/>
      <c r="J289" s="410"/>
      <c r="K289" s="410"/>
      <c r="L289" s="410"/>
      <c r="M289" s="410"/>
      <c r="N289" s="410"/>
      <c r="O289" s="410"/>
      <c r="P289" s="410"/>
      <c r="Q289" s="410"/>
      <c r="R289" s="410"/>
      <c r="S289" s="410"/>
      <c r="T289" s="410"/>
      <c r="U289" s="410"/>
      <c r="V289" s="410"/>
      <c r="W289" s="410"/>
      <c r="X289" s="410"/>
      <c r="Y289" s="410"/>
      <c r="Z289" s="410"/>
      <c r="AA289" s="410"/>
      <c r="AB289" s="410"/>
      <c r="AC289" s="410"/>
      <c r="AD289" s="410"/>
      <c r="AE289" s="410"/>
    </row>
    <row r="290" ht="13.5" customHeight="1">
      <c r="A290" s="410"/>
      <c r="B290" s="410"/>
      <c r="C290" s="410"/>
      <c r="D290" s="410"/>
      <c r="E290" s="410"/>
      <c r="F290" s="410"/>
      <c r="G290" s="410"/>
      <c r="H290" s="410"/>
      <c r="I290" s="410"/>
      <c r="J290" s="410"/>
      <c r="K290" s="410"/>
      <c r="L290" s="410"/>
      <c r="M290" s="410"/>
      <c r="N290" s="410"/>
      <c r="O290" s="410"/>
      <c r="P290" s="410"/>
      <c r="Q290" s="410"/>
      <c r="R290" s="410"/>
      <c r="S290" s="410"/>
      <c r="T290" s="410"/>
      <c r="U290" s="410"/>
      <c r="V290" s="410"/>
      <c r="W290" s="410"/>
      <c r="X290" s="410"/>
      <c r="Y290" s="410"/>
      <c r="Z290" s="410"/>
      <c r="AA290" s="410"/>
      <c r="AB290" s="410"/>
      <c r="AC290" s="410"/>
      <c r="AD290" s="410"/>
      <c r="AE290" s="410"/>
    </row>
    <row r="291" ht="13.5" customHeight="1">
      <c r="A291" s="410"/>
      <c r="B291" s="410"/>
      <c r="C291" s="410"/>
      <c r="D291" s="410"/>
      <c r="E291" s="410"/>
      <c r="F291" s="410"/>
      <c r="G291" s="410"/>
      <c r="H291" s="410"/>
      <c r="I291" s="410"/>
      <c r="J291" s="410"/>
      <c r="K291" s="410"/>
      <c r="L291" s="410"/>
      <c r="M291" s="410"/>
      <c r="N291" s="410"/>
      <c r="O291" s="410"/>
      <c r="P291" s="410"/>
      <c r="Q291" s="410"/>
      <c r="R291" s="410"/>
      <c r="S291" s="410"/>
      <c r="T291" s="410"/>
      <c r="U291" s="410"/>
      <c r="V291" s="410"/>
      <c r="W291" s="410"/>
      <c r="X291" s="410"/>
      <c r="Y291" s="410"/>
      <c r="Z291" s="410"/>
      <c r="AA291" s="410"/>
      <c r="AB291" s="410"/>
      <c r="AC291" s="410"/>
      <c r="AD291" s="410"/>
      <c r="AE291" s="410"/>
    </row>
    <row r="292" ht="13.5" customHeight="1">
      <c r="A292" s="410"/>
      <c r="B292" s="410"/>
      <c r="C292" s="410"/>
      <c r="D292" s="410"/>
      <c r="E292" s="410"/>
      <c r="F292" s="410"/>
      <c r="G292" s="410"/>
      <c r="H292" s="410"/>
      <c r="I292" s="410"/>
      <c r="J292" s="410"/>
      <c r="K292" s="410"/>
      <c r="L292" s="410"/>
      <c r="M292" s="410"/>
      <c r="N292" s="410"/>
      <c r="O292" s="410"/>
      <c r="P292" s="410"/>
      <c r="Q292" s="410"/>
      <c r="R292" s="410"/>
      <c r="S292" s="410"/>
      <c r="T292" s="410"/>
      <c r="U292" s="410"/>
      <c r="V292" s="410"/>
      <c r="W292" s="410"/>
      <c r="X292" s="410"/>
      <c r="Y292" s="410"/>
      <c r="Z292" s="410"/>
      <c r="AA292" s="410"/>
      <c r="AB292" s="410"/>
      <c r="AC292" s="410"/>
      <c r="AD292" s="410"/>
      <c r="AE292" s="410"/>
    </row>
    <row r="293" ht="13.5" customHeight="1">
      <c r="A293" s="410"/>
      <c r="B293" s="410"/>
      <c r="C293" s="410"/>
      <c r="D293" s="410"/>
      <c r="E293" s="410"/>
      <c r="F293" s="410"/>
      <c r="G293" s="410"/>
      <c r="H293" s="410"/>
      <c r="I293" s="410"/>
      <c r="J293" s="410"/>
      <c r="K293" s="410"/>
      <c r="L293" s="410"/>
      <c r="M293" s="410"/>
      <c r="N293" s="410"/>
      <c r="O293" s="410"/>
      <c r="P293" s="410"/>
      <c r="Q293" s="410"/>
      <c r="R293" s="410"/>
      <c r="S293" s="410"/>
      <c r="T293" s="410"/>
      <c r="U293" s="410"/>
      <c r="V293" s="410"/>
      <c r="W293" s="410"/>
      <c r="X293" s="410"/>
      <c r="Y293" s="410"/>
      <c r="Z293" s="410"/>
      <c r="AA293" s="410"/>
      <c r="AB293" s="410"/>
      <c r="AC293" s="410"/>
      <c r="AD293" s="410"/>
      <c r="AE293" s="410"/>
    </row>
    <row r="294" ht="13.5" customHeight="1">
      <c r="A294" s="410"/>
      <c r="B294" s="410"/>
      <c r="C294" s="410"/>
      <c r="D294" s="410"/>
      <c r="E294" s="410"/>
      <c r="F294" s="410"/>
      <c r="G294" s="410"/>
      <c r="H294" s="410"/>
      <c r="I294" s="410"/>
      <c r="J294" s="410"/>
      <c r="K294" s="410"/>
      <c r="L294" s="410"/>
      <c r="M294" s="410"/>
      <c r="N294" s="410"/>
      <c r="O294" s="410"/>
      <c r="P294" s="410"/>
      <c r="Q294" s="410"/>
      <c r="R294" s="410"/>
      <c r="S294" s="410"/>
      <c r="T294" s="410"/>
      <c r="U294" s="410"/>
      <c r="V294" s="410"/>
      <c r="W294" s="410"/>
      <c r="X294" s="410"/>
      <c r="Y294" s="410"/>
      <c r="Z294" s="410"/>
      <c r="AA294" s="410"/>
      <c r="AB294" s="410"/>
      <c r="AC294" s="410"/>
      <c r="AD294" s="410"/>
      <c r="AE294" s="410"/>
    </row>
    <row r="295" ht="13.5" customHeight="1">
      <c r="A295" s="410"/>
      <c r="B295" s="410"/>
      <c r="C295" s="410"/>
      <c r="D295" s="410"/>
      <c r="E295" s="410"/>
      <c r="F295" s="410"/>
      <c r="G295" s="410"/>
      <c r="H295" s="410"/>
      <c r="I295" s="410"/>
      <c r="J295" s="410"/>
      <c r="K295" s="410"/>
      <c r="L295" s="410"/>
      <c r="M295" s="410"/>
      <c r="N295" s="410"/>
      <c r="O295" s="410"/>
      <c r="P295" s="410"/>
      <c r="Q295" s="410"/>
      <c r="R295" s="410"/>
      <c r="S295" s="410"/>
      <c r="T295" s="410"/>
      <c r="U295" s="410"/>
      <c r="V295" s="410"/>
      <c r="W295" s="410"/>
      <c r="X295" s="410"/>
      <c r="Y295" s="410"/>
      <c r="Z295" s="410"/>
      <c r="AA295" s="410"/>
      <c r="AB295" s="410"/>
      <c r="AC295" s="410"/>
      <c r="AD295" s="410"/>
      <c r="AE295" s="410"/>
    </row>
    <row r="296" ht="13.5" customHeight="1">
      <c r="A296" s="410"/>
      <c r="B296" s="410"/>
      <c r="C296" s="410"/>
      <c r="D296" s="410"/>
      <c r="E296" s="410"/>
      <c r="F296" s="410"/>
      <c r="G296" s="410"/>
      <c r="H296" s="410"/>
      <c r="I296" s="410"/>
      <c r="J296" s="410"/>
      <c r="K296" s="410"/>
      <c r="L296" s="410"/>
      <c r="M296" s="410"/>
      <c r="N296" s="410"/>
      <c r="O296" s="410"/>
      <c r="P296" s="410"/>
      <c r="Q296" s="410"/>
      <c r="R296" s="410"/>
      <c r="S296" s="410"/>
      <c r="T296" s="410"/>
      <c r="U296" s="410"/>
      <c r="V296" s="410"/>
      <c r="W296" s="410"/>
      <c r="X296" s="410"/>
      <c r="Y296" s="410"/>
      <c r="Z296" s="410"/>
      <c r="AA296" s="410"/>
      <c r="AB296" s="410"/>
      <c r="AC296" s="410"/>
      <c r="AD296" s="410"/>
      <c r="AE296" s="410"/>
    </row>
    <row r="297" ht="13.5" customHeight="1">
      <c r="A297" s="410"/>
      <c r="B297" s="410"/>
      <c r="C297" s="410"/>
      <c r="D297" s="410"/>
      <c r="E297" s="410"/>
      <c r="F297" s="410"/>
      <c r="G297" s="410"/>
      <c r="H297" s="410"/>
      <c r="I297" s="410"/>
      <c r="J297" s="410"/>
      <c r="K297" s="410"/>
      <c r="L297" s="410"/>
      <c r="M297" s="410"/>
      <c r="N297" s="410"/>
      <c r="O297" s="410"/>
      <c r="P297" s="410"/>
      <c r="Q297" s="410"/>
      <c r="R297" s="410"/>
      <c r="S297" s="410"/>
      <c r="T297" s="410"/>
      <c r="U297" s="410"/>
      <c r="V297" s="410"/>
      <c r="W297" s="410"/>
      <c r="X297" s="410"/>
      <c r="Y297" s="410"/>
      <c r="Z297" s="410"/>
      <c r="AA297" s="410"/>
      <c r="AB297" s="410"/>
      <c r="AC297" s="410"/>
      <c r="AD297" s="410"/>
      <c r="AE297" s="410"/>
    </row>
    <row r="298" ht="13.5" customHeight="1">
      <c r="A298" s="410"/>
      <c r="B298" s="410"/>
      <c r="C298" s="410"/>
      <c r="D298" s="410"/>
      <c r="E298" s="410"/>
      <c r="F298" s="410"/>
      <c r="G298" s="410"/>
      <c r="H298" s="410"/>
      <c r="I298" s="410"/>
      <c r="J298" s="410"/>
      <c r="K298" s="410"/>
      <c r="L298" s="410"/>
      <c r="M298" s="410"/>
      <c r="N298" s="410"/>
      <c r="O298" s="410"/>
      <c r="P298" s="410"/>
      <c r="Q298" s="410"/>
      <c r="R298" s="410"/>
      <c r="S298" s="410"/>
      <c r="T298" s="410"/>
      <c r="U298" s="410"/>
      <c r="V298" s="410"/>
      <c r="W298" s="410"/>
      <c r="X298" s="410"/>
      <c r="Y298" s="410"/>
      <c r="Z298" s="410"/>
      <c r="AA298" s="410"/>
      <c r="AB298" s="410"/>
      <c r="AC298" s="410"/>
      <c r="AD298" s="410"/>
      <c r="AE298" s="410"/>
    </row>
    <row r="299" ht="13.5" customHeight="1">
      <c r="A299" s="410"/>
      <c r="B299" s="410"/>
      <c r="C299" s="410"/>
      <c r="D299" s="410"/>
      <c r="E299" s="410"/>
      <c r="F299" s="410"/>
      <c r="G299" s="410"/>
      <c r="H299" s="410"/>
      <c r="I299" s="410"/>
      <c r="J299" s="410"/>
      <c r="K299" s="410"/>
      <c r="L299" s="410"/>
      <c r="M299" s="410"/>
      <c r="N299" s="410"/>
      <c r="O299" s="410"/>
      <c r="P299" s="410"/>
      <c r="Q299" s="410"/>
      <c r="R299" s="410"/>
      <c r="S299" s="410"/>
      <c r="T299" s="410"/>
      <c r="U299" s="410"/>
      <c r="V299" s="410"/>
      <c r="W299" s="410"/>
      <c r="X299" s="410"/>
      <c r="Y299" s="410"/>
      <c r="Z299" s="410"/>
      <c r="AA299" s="410"/>
      <c r="AB299" s="410"/>
      <c r="AC299" s="410"/>
      <c r="AD299" s="410"/>
      <c r="AE299" s="410"/>
    </row>
    <row r="300" ht="13.5" customHeight="1">
      <c r="A300" s="410"/>
      <c r="B300" s="410"/>
      <c r="C300" s="410"/>
      <c r="D300" s="410"/>
      <c r="E300" s="410"/>
      <c r="F300" s="410"/>
      <c r="G300" s="410"/>
      <c r="H300" s="410"/>
      <c r="I300" s="410"/>
      <c r="J300" s="410"/>
      <c r="K300" s="410"/>
      <c r="L300" s="410"/>
      <c r="M300" s="410"/>
      <c r="N300" s="410"/>
      <c r="O300" s="410"/>
      <c r="P300" s="410"/>
      <c r="Q300" s="410"/>
      <c r="R300" s="410"/>
      <c r="S300" s="410"/>
      <c r="T300" s="410"/>
      <c r="U300" s="410"/>
      <c r="V300" s="410"/>
      <c r="W300" s="410"/>
      <c r="X300" s="410"/>
      <c r="Y300" s="410"/>
      <c r="Z300" s="410"/>
      <c r="AA300" s="410"/>
      <c r="AB300" s="410"/>
      <c r="AC300" s="410"/>
      <c r="AD300" s="410"/>
      <c r="AE300" s="410"/>
    </row>
    <row r="301" ht="13.5" customHeight="1">
      <c r="A301" s="410"/>
      <c r="B301" s="410"/>
      <c r="C301" s="410"/>
      <c r="D301" s="410"/>
      <c r="E301" s="410"/>
      <c r="F301" s="410"/>
      <c r="G301" s="410"/>
      <c r="H301" s="410"/>
      <c r="I301" s="410"/>
      <c r="J301" s="410"/>
      <c r="K301" s="410"/>
      <c r="L301" s="410"/>
      <c r="M301" s="410"/>
      <c r="N301" s="410"/>
      <c r="O301" s="410"/>
      <c r="P301" s="410"/>
      <c r="Q301" s="410"/>
      <c r="R301" s="410"/>
      <c r="S301" s="410"/>
      <c r="T301" s="410"/>
      <c r="U301" s="410"/>
      <c r="V301" s="410"/>
      <c r="W301" s="410"/>
      <c r="X301" s="410"/>
      <c r="Y301" s="410"/>
      <c r="Z301" s="410"/>
      <c r="AA301" s="410"/>
      <c r="AB301" s="410"/>
      <c r="AC301" s="410"/>
      <c r="AD301" s="410"/>
      <c r="AE301" s="410"/>
    </row>
    <row r="302" ht="13.5" customHeight="1">
      <c r="A302" s="410"/>
      <c r="B302" s="410"/>
      <c r="C302" s="410"/>
      <c r="D302" s="410"/>
      <c r="E302" s="410"/>
      <c r="F302" s="410"/>
      <c r="G302" s="410"/>
      <c r="H302" s="410"/>
      <c r="I302" s="410"/>
      <c r="J302" s="410"/>
      <c r="K302" s="410"/>
      <c r="L302" s="410"/>
      <c r="M302" s="410"/>
      <c r="N302" s="410"/>
      <c r="O302" s="410"/>
      <c r="P302" s="410"/>
      <c r="Q302" s="410"/>
      <c r="R302" s="410"/>
      <c r="S302" s="410"/>
      <c r="T302" s="410"/>
      <c r="U302" s="410"/>
      <c r="V302" s="410"/>
      <c r="W302" s="410"/>
      <c r="X302" s="410"/>
      <c r="Y302" s="410"/>
      <c r="Z302" s="410"/>
      <c r="AA302" s="410"/>
      <c r="AB302" s="410"/>
      <c r="AC302" s="410"/>
      <c r="AD302" s="410"/>
      <c r="AE302" s="410"/>
    </row>
    <row r="303" ht="13.5" customHeight="1">
      <c r="A303" s="410"/>
      <c r="B303" s="410"/>
      <c r="C303" s="410"/>
      <c r="D303" s="410"/>
      <c r="E303" s="410"/>
      <c r="F303" s="410"/>
      <c r="G303" s="410"/>
      <c r="H303" s="410"/>
      <c r="I303" s="410"/>
      <c r="J303" s="410"/>
      <c r="K303" s="410"/>
      <c r="L303" s="410"/>
      <c r="M303" s="410"/>
      <c r="N303" s="410"/>
      <c r="O303" s="410"/>
      <c r="P303" s="410"/>
      <c r="Q303" s="410"/>
      <c r="R303" s="410"/>
      <c r="S303" s="410"/>
      <c r="T303" s="410"/>
      <c r="U303" s="410"/>
      <c r="V303" s="410"/>
      <c r="W303" s="410"/>
      <c r="X303" s="410"/>
      <c r="Y303" s="410"/>
      <c r="Z303" s="410"/>
      <c r="AA303" s="410"/>
      <c r="AB303" s="410"/>
      <c r="AC303" s="410"/>
      <c r="AD303" s="410"/>
      <c r="AE303" s="410"/>
    </row>
    <row r="304" ht="13.5" customHeight="1">
      <c r="A304" s="410"/>
      <c r="B304" s="410"/>
      <c r="C304" s="410"/>
      <c r="D304" s="410"/>
      <c r="E304" s="410"/>
      <c r="F304" s="410"/>
      <c r="G304" s="410"/>
      <c r="H304" s="410"/>
      <c r="I304" s="410"/>
      <c r="J304" s="410"/>
      <c r="K304" s="410"/>
      <c r="L304" s="410"/>
      <c r="M304" s="410"/>
      <c r="N304" s="410"/>
      <c r="O304" s="410"/>
      <c r="P304" s="410"/>
      <c r="Q304" s="410"/>
      <c r="R304" s="410"/>
      <c r="S304" s="410"/>
      <c r="T304" s="410"/>
      <c r="U304" s="410"/>
      <c r="V304" s="410"/>
      <c r="W304" s="410"/>
      <c r="X304" s="410"/>
      <c r="Y304" s="410"/>
      <c r="Z304" s="410"/>
      <c r="AA304" s="410"/>
      <c r="AB304" s="410"/>
      <c r="AC304" s="410"/>
      <c r="AD304" s="410"/>
      <c r="AE304" s="410"/>
    </row>
    <row r="305" ht="13.5" customHeight="1">
      <c r="A305" s="410"/>
      <c r="B305" s="410"/>
      <c r="C305" s="410"/>
      <c r="D305" s="410"/>
      <c r="E305" s="410"/>
      <c r="F305" s="410"/>
      <c r="G305" s="410"/>
      <c r="H305" s="410"/>
      <c r="I305" s="410"/>
      <c r="J305" s="410"/>
      <c r="K305" s="410"/>
      <c r="L305" s="410"/>
      <c r="M305" s="410"/>
      <c r="N305" s="410"/>
      <c r="O305" s="410"/>
      <c r="P305" s="410"/>
      <c r="Q305" s="410"/>
      <c r="R305" s="410"/>
      <c r="S305" s="410"/>
      <c r="T305" s="410"/>
      <c r="U305" s="410"/>
      <c r="V305" s="410"/>
      <c r="W305" s="410"/>
      <c r="X305" s="410"/>
      <c r="Y305" s="410"/>
      <c r="Z305" s="410"/>
      <c r="AA305" s="410"/>
      <c r="AB305" s="410"/>
      <c r="AC305" s="410"/>
      <c r="AD305" s="410"/>
      <c r="AE305" s="410"/>
    </row>
    <row r="306" ht="13.5" customHeight="1">
      <c r="A306" s="410"/>
      <c r="B306" s="410"/>
      <c r="C306" s="410"/>
      <c r="D306" s="410"/>
      <c r="E306" s="410"/>
      <c r="F306" s="410"/>
      <c r="G306" s="410"/>
      <c r="H306" s="410"/>
      <c r="I306" s="410"/>
      <c r="J306" s="410"/>
      <c r="K306" s="410"/>
      <c r="L306" s="410"/>
      <c r="M306" s="410"/>
      <c r="N306" s="410"/>
      <c r="O306" s="410"/>
      <c r="P306" s="410"/>
      <c r="Q306" s="410"/>
      <c r="R306" s="410"/>
      <c r="S306" s="410"/>
      <c r="T306" s="410"/>
      <c r="U306" s="410"/>
      <c r="V306" s="410"/>
      <c r="W306" s="410"/>
      <c r="X306" s="410"/>
      <c r="Y306" s="410"/>
      <c r="Z306" s="410"/>
      <c r="AA306" s="410"/>
      <c r="AB306" s="410"/>
      <c r="AC306" s="410"/>
      <c r="AD306" s="410"/>
      <c r="AE306" s="410"/>
    </row>
    <row r="307" ht="13.5" customHeight="1">
      <c r="A307" s="410"/>
      <c r="B307" s="410"/>
      <c r="C307" s="410"/>
      <c r="D307" s="410"/>
      <c r="E307" s="410"/>
      <c r="F307" s="410"/>
      <c r="G307" s="410"/>
      <c r="H307" s="410"/>
      <c r="I307" s="410"/>
      <c r="J307" s="410"/>
      <c r="K307" s="410"/>
      <c r="L307" s="410"/>
      <c r="M307" s="410"/>
      <c r="N307" s="410"/>
      <c r="O307" s="410"/>
      <c r="P307" s="410"/>
      <c r="Q307" s="410"/>
      <c r="R307" s="410"/>
      <c r="S307" s="410"/>
      <c r="T307" s="410"/>
      <c r="U307" s="410"/>
      <c r="V307" s="410"/>
      <c r="W307" s="410"/>
      <c r="X307" s="410"/>
      <c r="Y307" s="410"/>
      <c r="Z307" s="410"/>
      <c r="AA307" s="410"/>
      <c r="AB307" s="410"/>
      <c r="AC307" s="410"/>
      <c r="AD307" s="410"/>
      <c r="AE307" s="410"/>
    </row>
    <row r="308" ht="13.5" customHeight="1">
      <c r="A308" s="410"/>
      <c r="B308" s="410"/>
      <c r="C308" s="410"/>
      <c r="D308" s="410"/>
      <c r="E308" s="410"/>
      <c r="F308" s="410"/>
      <c r="G308" s="410"/>
      <c r="H308" s="410"/>
      <c r="I308" s="410"/>
      <c r="J308" s="410"/>
      <c r="K308" s="410"/>
      <c r="L308" s="410"/>
      <c r="M308" s="410"/>
      <c r="N308" s="410"/>
      <c r="O308" s="410"/>
      <c r="P308" s="410"/>
      <c r="Q308" s="410"/>
      <c r="R308" s="410"/>
      <c r="S308" s="410"/>
      <c r="T308" s="410"/>
      <c r="U308" s="410"/>
      <c r="V308" s="410"/>
      <c r="W308" s="410"/>
      <c r="X308" s="410"/>
      <c r="Y308" s="410"/>
      <c r="Z308" s="410"/>
      <c r="AA308" s="410"/>
      <c r="AB308" s="410"/>
      <c r="AC308" s="410"/>
      <c r="AD308" s="410"/>
      <c r="AE308" s="410"/>
    </row>
    <row r="309" ht="13.5" customHeight="1">
      <c r="A309" s="410"/>
      <c r="B309" s="410"/>
      <c r="C309" s="410"/>
      <c r="D309" s="410"/>
      <c r="E309" s="410"/>
      <c r="F309" s="410"/>
      <c r="G309" s="410"/>
      <c r="H309" s="410"/>
      <c r="I309" s="410"/>
      <c r="J309" s="410"/>
      <c r="K309" s="410"/>
      <c r="L309" s="410"/>
      <c r="M309" s="410"/>
      <c r="N309" s="410"/>
      <c r="O309" s="410"/>
      <c r="P309" s="410"/>
      <c r="Q309" s="410"/>
      <c r="R309" s="410"/>
      <c r="S309" s="410"/>
      <c r="T309" s="410"/>
      <c r="U309" s="410"/>
      <c r="V309" s="410"/>
      <c r="W309" s="410"/>
      <c r="X309" s="410"/>
      <c r="Y309" s="410"/>
      <c r="Z309" s="410"/>
      <c r="AA309" s="410"/>
      <c r="AB309" s="410"/>
      <c r="AC309" s="410"/>
      <c r="AD309" s="410"/>
      <c r="AE309" s="410"/>
    </row>
    <row r="310" ht="13.5" customHeight="1">
      <c r="A310" s="410"/>
      <c r="B310" s="410"/>
      <c r="C310" s="410"/>
      <c r="D310" s="410"/>
      <c r="E310" s="410"/>
      <c r="F310" s="410"/>
      <c r="G310" s="410"/>
      <c r="H310" s="410"/>
      <c r="I310" s="410"/>
      <c r="J310" s="410"/>
      <c r="K310" s="410"/>
      <c r="L310" s="410"/>
      <c r="M310" s="410"/>
      <c r="N310" s="410"/>
      <c r="O310" s="410"/>
      <c r="P310" s="410"/>
      <c r="Q310" s="410"/>
      <c r="R310" s="410"/>
      <c r="S310" s="410"/>
      <c r="T310" s="410"/>
      <c r="U310" s="410"/>
      <c r="V310" s="410"/>
      <c r="W310" s="410"/>
      <c r="X310" s="410"/>
      <c r="Y310" s="410"/>
      <c r="Z310" s="410"/>
      <c r="AA310" s="410"/>
      <c r="AB310" s="410"/>
      <c r="AC310" s="410"/>
      <c r="AD310" s="410"/>
      <c r="AE310" s="410"/>
    </row>
    <row r="311" ht="13.5" customHeight="1">
      <c r="A311" s="410"/>
      <c r="B311" s="410"/>
      <c r="C311" s="410"/>
      <c r="D311" s="410"/>
      <c r="E311" s="410"/>
      <c r="F311" s="410"/>
      <c r="G311" s="410"/>
      <c r="H311" s="410"/>
      <c r="I311" s="410"/>
      <c r="J311" s="410"/>
      <c r="K311" s="410"/>
      <c r="L311" s="410"/>
      <c r="M311" s="410"/>
      <c r="N311" s="410"/>
      <c r="O311" s="410"/>
      <c r="P311" s="410"/>
      <c r="Q311" s="410"/>
      <c r="R311" s="410"/>
      <c r="S311" s="410"/>
      <c r="T311" s="410"/>
      <c r="U311" s="410"/>
      <c r="V311" s="410"/>
      <c r="W311" s="410"/>
      <c r="X311" s="410"/>
      <c r="Y311" s="410"/>
      <c r="Z311" s="410"/>
      <c r="AA311" s="410"/>
      <c r="AB311" s="410"/>
      <c r="AC311" s="410"/>
      <c r="AD311" s="410"/>
      <c r="AE311" s="410"/>
    </row>
    <row r="312" ht="13.5" customHeight="1">
      <c r="A312" s="410"/>
      <c r="B312" s="410"/>
      <c r="C312" s="410"/>
      <c r="D312" s="410"/>
      <c r="E312" s="410"/>
      <c r="F312" s="410"/>
      <c r="G312" s="410"/>
      <c r="H312" s="410"/>
      <c r="I312" s="410"/>
      <c r="J312" s="410"/>
      <c r="K312" s="410"/>
      <c r="L312" s="410"/>
      <c r="M312" s="410"/>
      <c r="N312" s="410"/>
      <c r="O312" s="410"/>
      <c r="P312" s="410"/>
      <c r="Q312" s="410"/>
      <c r="R312" s="410"/>
      <c r="S312" s="410"/>
      <c r="T312" s="410"/>
      <c r="U312" s="410"/>
      <c r="V312" s="410"/>
      <c r="W312" s="410"/>
      <c r="X312" s="410"/>
      <c r="Y312" s="410"/>
      <c r="Z312" s="410"/>
      <c r="AA312" s="410"/>
      <c r="AB312" s="410"/>
      <c r="AC312" s="410"/>
      <c r="AD312" s="410"/>
      <c r="AE312" s="410"/>
    </row>
    <row r="313" ht="13.5" customHeight="1">
      <c r="A313" s="410"/>
      <c r="B313" s="410"/>
      <c r="C313" s="410"/>
      <c r="D313" s="410"/>
      <c r="E313" s="410"/>
      <c r="F313" s="410"/>
      <c r="G313" s="410"/>
      <c r="H313" s="410"/>
      <c r="I313" s="410"/>
      <c r="J313" s="410"/>
      <c r="K313" s="410"/>
      <c r="L313" s="410"/>
      <c r="M313" s="410"/>
      <c r="N313" s="410"/>
      <c r="O313" s="410"/>
      <c r="P313" s="410"/>
      <c r="Q313" s="410"/>
      <c r="R313" s="410"/>
      <c r="S313" s="410"/>
      <c r="T313" s="410"/>
      <c r="U313" s="410"/>
      <c r="V313" s="410"/>
      <c r="W313" s="410"/>
      <c r="X313" s="410"/>
      <c r="Y313" s="410"/>
      <c r="Z313" s="410"/>
      <c r="AA313" s="410"/>
      <c r="AB313" s="410"/>
      <c r="AC313" s="410"/>
      <c r="AD313" s="410"/>
      <c r="AE313" s="410"/>
    </row>
    <row r="314" ht="13.5" customHeight="1">
      <c r="A314" s="410"/>
      <c r="B314" s="410"/>
      <c r="C314" s="410"/>
      <c r="D314" s="410"/>
      <c r="E314" s="410"/>
      <c r="F314" s="410"/>
      <c r="G314" s="410"/>
      <c r="H314" s="410"/>
      <c r="I314" s="410"/>
      <c r="J314" s="410"/>
      <c r="K314" s="410"/>
      <c r="L314" s="410"/>
      <c r="M314" s="410"/>
      <c r="N314" s="410"/>
      <c r="O314" s="410"/>
      <c r="P314" s="410"/>
      <c r="Q314" s="410"/>
      <c r="R314" s="410"/>
      <c r="S314" s="410"/>
      <c r="T314" s="410"/>
      <c r="U314" s="410"/>
      <c r="V314" s="410"/>
      <c r="W314" s="410"/>
      <c r="X314" s="410"/>
      <c r="Y314" s="410"/>
      <c r="Z314" s="410"/>
      <c r="AA314" s="410"/>
      <c r="AB314" s="410"/>
      <c r="AC314" s="410"/>
      <c r="AD314" s="410"/>
      <c r="AE314" s="410"/>
    </row>
    <row r="315" ht="13.5" customHeight="1">
      <c r="A315" s="410"/>
      <c r="B315" s="410"/>
      <c r="C315" s="410"/>
      <c r="D315" s="410"/>
      <c r="E315" s="410"/>
      <c r="F315" s="410"/>
      <c r="G315" s="410"/>
      <c r="H315" s="410"/>
      <c r="I315" s="410"/>
      <c r="J315" s="410"/>
      <c r="K315" s="410"/>
      <c r="L315" s="410"/>
      <c r="M315" s="410"/>
      <c r="N315" s="410"/>
      <c r="O315" s="410"/>
      <c r="P315" s="410"/>
      <c r="Q315" s="410"/>
      <c r="R315" s="410"/>
      <c r="S315" s="410"/>
      <c r="T315" s="410"/>
      <c r="U315" s="410"/>
      <c r="V315" s="410"/>
      <c r="W315" s="410"/>
      <c r="X315" s="410"/>
      <c r="Y315" s="410"/>
      <c r="Z315" s="410"/>
      <c r="AA315" s="410"/>
      <c r="AB315" s="410"/>
      <c r="AC315" s="410"/>
      <c r="AD315" s="410"/>
      <c r="AE315" s="410"/>
    </row>
    <row r="316" ht="13.5" customHeight="1">
      <c r="A316" s="410"/>
      <c r="B316" s="410"/>
      <c r="C316" s="410"/>
      <c r="D316" s="410"/>
      <c r="E316" s="410"/>
      <c r="F316" s="410"/>
      <c r="G316" s="410"/>
      <c r="H316" s="410"/>
      <c r="I316" s="410"/>
      <c r="J316" s="410"/>
      <c r="K316" s="410"/>
      <c r="L316" s="410"/>
      <c r="M316" s="410"/>
      <c r="N316" s="410"/>
      <c r="O316" s="410"/>
      <c r="P316" s="410"/>
      <c r="Q316" s="410"/>
      <c r="R316" s="410"/>
      <c r="S316" s="410"/>
      <c r="T316" s="410"/>
      <c r="U316" s="410"/>
      <c r="V316" s="410"/>
      <c r="W316" s="410"/>
      <c r="X316" s="410"/>
      <c r="Y316" s="410"/>
      <c r="Z316" s="410"/>
      <c r="AA316" s="410"/>
      <c r="AB316" s="410"/>
      <c r="AC316" s="410"/>
      <c r="AD316" s="410"/>
      <c r="AE316" s="410"/>
    </row>
    <row r="317" ht="13.5" customHeight="1">
      <c r="A317" s="410"/>
      <c r="B317" s="410"/>
      <c r="C317" s="410"/>
      <c r="D317" s="410"/>
      <c r="E317" s="410"/>
      <c r="F317" s="410"/>
      <c r="G317" s="410"/>
      <c r="H317" s="410"/>
      <c r="I317" s="410"/>
      <c r="J317" s="410"/>
      <c r="K317" s="410"/>
      <c r="L317" s="410"/>
      <c r="M317" s="410"/>
      <c r="N317" s="410"/>
      <c r="O317" s="410"/>
      <c r="P317" s="410"/>
      <c r="Q317" s="410"/>
      <c r="R317" s="410"/>
      <c r="S317" s="410"/>
      <c r="T317" s="410"/>
      <c r="U317" s="410"/>
      <c r="V317" s="410"/>
      <c r="W317" s="410"/>
      <c r="X317" s="410"/>
      <c r="Y317" s="410"/>
      <c r="Z317" s="410"/>
      <c r="AA317" s="410"/>
      <c r="AB317" s="410"/>
      <c r="AC317" s="410"/>
      <c r="AD317" s="410"/>
      <c r="AE317" s="410"/>
    </row>
    <row r="318" ht="13.5" customHeight="1">
      <c r="A318" s="410"/>
      <c r="B318" s="410"/>
      <c r="C318" s="410"/>
      <c r="D318" s="410"/>
      <c r="E318" s="410"/>
      <c r="F318" s="410"/>
      <c r="G318" s="410"/>
      <c r="H318" s="410"/>
      <c r="I318" s="410"/>
      <c r="J318" s="410"/>
      <c r="K318" s="410"/>
      <c r="L318" s="410"/>
      <c r="M318" s="410"/>
      <c r="N318" s="410"/>
      <c r="O318" s="410"/>
      <c r="P318" s="410"/>
      <c r="Q318" s="410"/>
      <c r="R318" s="410"/>
      <c r="S318" s="410"/>
      <c r="T318" s="410"/>
      <c r="U318" s="410"/>
      <c r="V318" s="410"/>
      <c r="W318" s="410"/>
      <c r="X318" s="410"/>
      <c r="Y318" s="410"/>
      <c r="Z318" s="410"/>
      <c r="AA318" s="410"/>
      <c r="AB318" s="410"/>
      <c r="AC318" s="410"/>
      <c r="AD318" s="410"/>
      <c r="AE318" s="410"/>
    </row>
    <row r="319" ht="13.5" customHeight="1">
      <c r="A319" s="410"/>
      <c r="B319" s="410"/>
      <c r="C319" s="410"/>
      <c r="D319" s="410"/>
      <c r="E319" s="410"/>
      <c r="F319" s="410"/>
      <c r="G319" s="410"/>
      <c r="H319" s="410"/>
      <c r="I319" s="410"/>
      <c r="J319" s="410"/>
      <c r="K319" s="410"/>
      <c r="L319" s="410"/>
      <c r="M319" s="410"/>
      <c r="N319" s="410"/>
      <c r="O319" s="410"/>
      <c r="P319" s="410"/>
      <c r="Q319" s="410"/>
      <c r="R319" s="410"/>
      <c r="S319" s="410"/>
      <c r="T319" s="410"/>
      <c r="U319" s="410"/>
      <c r="V319" s="410"/>
      <c r="W319" s="410"/>
      <c r="X319" s="410"/>
      <c r="Y319" s="410"/>
      <c r="Z319" s="410"/>
      <c r="AA319" s="410"/>
      <c r="AB319" s="410"/>
      <c r="AC319" s="410"/>
      <c r="AD319" s="410"/>
      <c r="AE319" s="410"/>
    </row>
    <row r="320" ht="13.5" customHeight="1">
      <c r="A320" s="410"/>
      <c r="B320" s="410"/>
      <c r="C320" s="410"/>
      <c r="D320" s="410"/>
      <c r="E320" s="410"/>
      <c r="F320" s="410"/>
      <c r="G320" s="410"/>
      <c r="H320" s="410"/>
      <c r="I320" s="410"/>
      <c r="J320" s="410"/>
      <c r="K320" s="410"/>
      <c r="L320" s="410"/>
      <c r="M320" s="410"/>
      <c r="N320" s="410"/>
      <c r="O320" s="410"/>
      <c r="P320" s="410"/>
      <c r="Q320" s="410"/>
      <c r="R320" s="410"/>
      <c r="S320" s="410"/>
      <c r="T320" s="410"/>
      <c r="U320" s="410"/>
      <c r="V320" s="410"/>
      <c r="W320" s="410"/>
      <c r="X320" s="410"/>
      <c r="Y320" s="410"/>
      <c r="Z320" s="410"/>
      <c r="AA320" s="410"/>
      <c r="AB320" s="410"/>
      <c r="AC320" s="410"/>
      <c r="AD320" s="410"/>
      <c r="AE320" s="410"/>
    </row>
    <row r="321" ht="13.5" customHeight="1">
      <c r="A321" s="410"/>
      <c r="B321" s="410"/>
      <c r="C321" s="410"/>
      <c r="D321" s="410"/>
      <c r="E321" s="410"/>
      <c r="F321" s="410"/>
      <c r="G321" s="410"/>
      <c r="H321" s="410"/>
      <c r="I321" s="410"/>
      <c r="J321" s="410"/>
      <c r="K321" s="410"/>
      <c r="L321" s="410"/>
      <c r="M321" s="410"/>
      <c r="N321" s="410"/>
      <c r="O321" s="410"/>
      <c r="P321" s="410"/>
      <c r="Q321" s="410"/>
      <c r="R321" s="410"/>
      <c r="S321" s="410"/>
      <c r="T321" s="410"/>
      <c r="U321" s="410"/>
      <c r="V321" s="410"/>
      <c r="W321" s="410"/>
      <c r="X321" s="410"/>
      <c r="Y321" s="410"/>
      <c r="Z321" s="410"/>
      <c r="AA321" s="410"/>
      <c r="AB321" s="410"/>
      <c r="AC321" s="410"/>
      <c r="AD321" s="410"/>
      <c r="AE321" s="410"/>
    </row>
    <row r="322" ht="13.5" customHeight="1">
      <c r="A322" s="410"/>
      <c r="B322" s="410"/>
      <c r="C322" s="410"/>
      <c r="D322" s="410"/>
      <c r="E322" s="410"/>
      <c r="F322" s="410"/>
      <c r="G322" s="410"/>
      <c r="H322" s="410"/>
      <c r="I322" s="410"/>
      <c r="J322" s="410"/>
      <c r="K322" s="410"/>
      <c r="L322" s="410"/>
      <c r="M322" s="410"/>
      <c r="N322" s="410"/>
      <c r="O322" s="410"/>
      <c r="P322" s="410"/>
      <c r="Q322" s="410"/>
      <c r="R322" s="410"/>
      <c r="S322" s="410"/>
      <c r="T322" s="410"/>
      <c r="U322" s="410"/>
      <c r="V322" s="410"/>
      <c r="W322" s="410"/>
      <c r="X322" s="410"/>
      <c r="Y322" s="410"/>
      <c r="Z322" s="410"/>
      <c r="AA322" s="410"/>
      <c r="AB322" s="410"/>
      <c r="AC322" s="410"/>
      <c r="AD322" s="410"/>
      <c r="AE322" s="410"/>
    </row>
    <row r="323" ht="13.5" customHeight="1">
      <c r="A323" s="410"/>
      <c r="B323" s="410"/>
      <c r="C323" s="410"/>
      <c r="D323" s="410"/>
      <c r="E323" s="410"/>
      <c r="F323" s="410"/>
      <c r="G323" s="410"/>
      <c r="H323" s="410"/>
      <c r="I323" s="410"/>
      <c r="J323" s="410"/>
      <c r="K323" s="410"/>
      <c r="L323" s="410"/>
      <c r="M323" s="410"/>
      <c r="N323" s="410"/>
      <c r="O323" s="410"/>
      <c r="P323" s="410"/>
      <c r="Q323" s="410"/>
      <c r="R323" s="410"/>
      <c r="S323" s="410"/>
      <c r="T323" s="410"/>
      <c r="U323" s="410"/>
      <c r="V323" s="410"/>
      <c r="W323" s="410"/>
      <c r="X323" s="410"/>
      <c r="Y323" s="410"/>
      <c r="Z323" s="410"/>
      <c r="AA323" s="410"/>
      <c r="AB323" s="410"/>
      <c r="AC323" s="410"/>
      <c r="AD323" s="410"/>
      <c r="AE323" s="410"/>
    </row>
    <row r="324" ht="13.5" customHeight="1">
      <c r="A324" s="410"/>
      <c r="B324" s="410"/>
      <c r="C324" s="410"/>
      <c r="D324" s="410"/>
      <c r="E324" s="410"/>
      <c r="F324" s="410"/>
      <c r="G324" s="410"/>
      <c r="H324" s="410"/>
      <c r="I324" s="410"/>
      <c r="J324" s="410"/>
      <c r="K324" s="410"/>
      <c r="L324" s="410"/>
      <c r="M324" s="410"/>
      <c r="N324" s="410"/>
      <c r="O324" s="410"/>
      <c r="P324" s="410"/>
      <c r="Q324" s="410"/>
      <c r="R324" s="410"/>
      <c r="S324" s="410"/>
      <c r="T324" s="410"/>
      <c r="U324" s="410"/>
      <c r="V324" s="410"/>
      <c r="W324" s="410"/>
      <c r="X324" s="410"/>
      <c r="Y324" s="410"/>
      <c r="Z324" s="410"/>
      <c r="AA324" s="410"/>
      <c r="AB324" s="410"/>
      <c r="AC324" s="410"/>
      <c r="AD324" s="410"/>
      <c r="AE324" s="410"/>
    </row>
    <row r="325" ht="13.5" customHeight="1">
      <c r="A325" s="410"/>
      <c r="B325" s="410"/>
      <c r="C325" s="410"/>
      <c r="D325" s="410"/>
      <c r="E325" s="410"/>
      <c r="F325" s="410"/>
      <c r="G325" s="410"/>
      <c r="H325" s="410"/>
      <c r="I325" s="410"/>
      <c r="J325" s="410"/>
      <c r="K325" s="410"/>
      <c r="L325" s="410"/>
      <c r="M325" s="410"/>
      <c r="N325" s="410"/>
      <c r="O325" s="410"/>
      <c r="P325" s="410"/>
      <c r="Q325" s="410"/>
      <c r="R325" s="410"/>
      <c r="S325" s="410"/>
      <c r="T325" s="410"/>
      <c r="U325" s="410"/>
      <c r="V325" s="410"/>
      <c r="W325" s="410"/>
      <c r="X325" s="410"/>
      <c r="Y325" s="410"/>
      <c r="Z325" s="410"/>
      <c r="AA325" s="410"/>
      <c r="AB325" s="410"/>
      <c r="AC325" s="410"/>
      <c r="AD325" s="410"/>
      <c r="AE325" s="410"/>
    </row>
    <row r="326" ht="13.5" customHeight="1">
      <c r="A326" s="410"/>
      <c r="B326" s="410"/>
      <c r="C326" s="410"/>
      <c r="D326" s="410"/>
      <c r="E326" s="410"/>
      <c r="F326" s="410"/>
      <c r="G326" s="410"/>
      <c r="H326" s="410"/>
      <c r="I326" s="410"/>
      <c r="J326" s="410"/>
      <c r="K326" s="410"/>
      <c r="L326" s="410"/>
      <c r="M326" s="410"/>
      <c r="N326" s="410"/>
      <c r="O326" s="410"/>
      <c r="P326" s="410"/>
      <c r="Q326" s="410"/>
      <c r="R326" s="410"/>
      <c r="S326" s="410"/>
      <c r="T326" s="410"/>
      <c r="U326" s="410"/>
      <c r="V326" s="410"/>
      <c r="W326" s="410"/>
      <c r="X326" s="410"/>
      <c r="Y326" s="410"/>
      <c r="Z326" s="410"/>
      <c r="AA326" s="410"/>
      <c r="AB326" s="410"/>
      <c r="AC326" s="410"/>
      <c r="AD326" s="410"/>
      <c r="AE326" s="410"/>
    </row>
    <row r="327" ht="13.5" customHeight="1">
      <c r="A327" s="410"/>
      <c r="B327" s="410"/>
      <c r="C327" s="410"/>
      <c r="D327" s="410"/>
      <c r="E327" s="410"/>
      <c r="F327" s="410"/>
      <c r="G327" s="410"/>
      <c r="H327" s="410"/>
      <c r="I327" s="410"/>
      <c r="J327" s="410"/>
      <c r="K327" s="410"/>
      <c r="L327" s="410"/>
      <c r="M327" s="410"/>
      <c r="N327" s="410"/>
      <c r="O327" s="410"/>
      <c r="P327" s="410"/>
      <c r="Q327" s="410"/>
      <c r="R327" s="410"/>
      <c r="S327" s="410"/>
      <c r="T327" s="410"/>
      <c r="U327" s="410"/>
      <c r="V327" s="410"/>
      <c r="W327" s="410"/>
      <c r="X327" s="410"/>
      <c r="Y327" s="410"/>
      <c r="Z327" s="410"/>
      <c r="AA327" s="410"/>
      <c r="AB327" s="410"/>
      <c r="AC327" s="410"/>
      <c r="AD327" s="410"/>
      <c r="AE327" s="410"/>
    </row>
    <row r="328" ht="13.5" customHeight="1">
      <c r="A328" s="410"/>
      <c r="B328" s="410"/>
      <c r="C328" s="410"/>
      <c r="D328" s="410"/>
      <c r="E328" s="410"/>
      <c r="F328" s="410"/>
      <c r="G328" s="410"/>
      <c r="H328" s="410"/>
      <c r="I328" s="410"/>
      <c r="J328" s="410"/>
      <c r="K328" s="410"/>
      <c r="L328" s="410"/>
      <c r="M328" s="410"/>
      <c r="N328" s="410"/>
      <c r="O328" s="410"/>
      <c r="P328" s="410"/>
      <c r="Q328" s="410"/>
      <c r="R328" s="410"/>
      <c r="S328" s="410"/>
      <c r="T328" s="410"/>
      <c r="U328" s="410"/>
      <c r="V328" s="410"/>
      <c r="W328" s="410"/>
      <c r="X328" s="410"/>
      <c r="Y328" s="410"/>
      <c r="Z328" s="410"/>
      <c r="AA328" s="410"/>
      <c r="AB328" s="410"/>
      <c r="AC328" s="410"/>
      <c r="AD328" s="410"/>
      <c r="AE328" s="410"/>
    </row>
    <row r="329" ht="13.5" customHeight="1">
      <c r="A329" s="410"/>
      <c r="B329" s="410"/>
      <c r="C329" s="410"/>
      <c r="D329" s="410"/>
      <c r="E329" s="410"/>
      <c r="F329" s="410"/>
      <c r="G329" s="410"/>
      <c r="H329" s="410"/>
      <c r="I329" s="410"/>
      <c r="J329" s="410"/>
      <c r="K329" s="410"/>
      <c r="L329" s="410"/>
      <c r="M329" s="410"/>
      <c r="N329" s="410"/>
      <c r="O329" s="410"/>
      <c r="P329" s="410"/>
      <c r="Q329" s="410"/>
      <c r="R329" s="410"/>
      <c r="S329" s="410"/>
      <c r="T329" s="410"/>
      <c r="U329" s="410"/>
      <c r="V329" s="410"/>
      <c r="W329" s="410"/>
      <c r="X329" s="410"/>
      <c r="Y329" s="410"/>
      <c r="Z329" s="410"/>
      <c r="AA329" s="410"/>
      <c r="AB329" s="410"/>
      <c r="AC329" s="410"/>
      <c r="AD329" s="410"/>
      <c r="AE329" s="410"/>
    </row>
    <row r="330" ht="13.5" customHeight="1">
      <c r="A330" s="410"/>
      <c r="B330" s="410"/>
      <c r="C330" s="410"/>
      <c r="D330" s="410"/>
      <c r="E330" s="410"/>
      <c r="F330" s="410"/>
      <c r="G330" s="410"/>
      <c r="H330" s="410"/>
      <c r="I330" s="410"/>
      <c r="J330" s="410"/>
      <c r="K330" s="410"/>
      <c r="L330" s="410"/>
      <c r="M330" s="410"/>
      <c r="N330" s="410"/>
      <c r="O330" s="410"/>
      <c r="P330" s="410"/>
      <c r="Q330" s="410"/>
      <c r="R330" s="410"/>
      <c r="S330" s="410"/>
      <c r="T330" s="410"/>
      <c r="U330" s="410"/>
      <c r="V330" s="410"/>
      <c r="W330" s="410"/>
      <c r="X330" s="410"/>
      <c r="Y330" s="410"/>
      <c r="Z330" s="410"/>
      <c r="AA330" s="410"/>
      <c r="AB330" s="410"/>
      <c r="AC330" s="410"/>
      <c r="AD330" s="410"/>
      <c r="AE330" s="410"/>
    </row>
    <row r="331" ht="13.5" customHeight="1">
      <c r="A331" s="410"/>
      <c r="B331" s="410"/>
      <c r="C331" s="410"/>
      <c r="D331" s="410"/>
      <c r="E331" s="410"/>
      <c r="F331" s="410"/>
      <c r="G331" s="410"/>
      <c r="H331" s="410"/>
      <c r="I331" s="410"/>
      <c r="J331" s="410"/>
      <c r="K331" s="410"/>
      <c r="L331" s="410"/>
      <c r="M331" s="410"/>
      <c r="N331" s="410"/>
      <c r="O331" s="410"/>
      <c r="P331" s="410"/>
      <c r="Q331" s="410"/>
      <c r="R331" s="410"/>
      <c r="S331" s="410"/>
      <c r="T331" s="410"/>
      <c r="U331" s="410"/>
      <c r="V331" s="410"/>
      <c r="W331" s="410"/>
      <c r="X331" s="410"/>
      <c r="Y331" s="410"/>
      <c r="Z331" s="410"/>
      <c r="AA331" s="410"/>
      <c r="AB331" s="410"/>
      <c r="AC331" s="410"/>
      <c r="AD331" s="410"/>
      <c r="AE331" s="410"/>
    </row>
    <row r="332" ht="13.5" customHeight="1">
      <c r="A332" s="410"/>
      <c r="B332" s="410"/>
      <c r="C332" s="410"/>
      <c r="D332" s="410"/>
      <c r="E332" s="410"/>
      <c r="F332" s="410"/>
      <c r="G332" s="410"/>
      <c r="H332" s="410"/>
      <c r="I332" s="410"/>
      <c r="J332" s="410"/>
      <c r="K332" s="410"/>
      <c r="L332" s="410"/>
      <c r="M332" s="410"/>
      <c r="N332" s="410"/>
      <c r="O332" s="410"/>
      <c r="P332" s="410"/>
      <c r="Q332" s="410"/>
      <c r="R332" s="410"/>
      <c r="S332" s="410"/>
      <c r="T332" s="410"/>
      <c r="U332" s="410"/>
      <c r="V332" s="410"/>
      <c r="W332" s="410"/>
      <c r="X332" s="410"/>
      <c r="Y332" s="410"/>
      <c r="Z332" s="410"/>
      <c r="AA332" s="410"/>
      <c r="AB332" s="410"/>
      <c r="AC332" s="410"/>
      <c r="AD332" s="410"/>
      <c r="AE332" s="410"/>
    </row>
    <row r="333" ht="13.5" customHeight="1">
      <c r="A333" s="410"/>
      <c r="B333" s="410"/>
      <c r="C333" s="410"/>
      <c r="D333" s="410"/>
      <c r="E333" s="410"/>
      <c r="F333" s="410"/>
      <c r="G333" s="410"/>
      <c r="H333" s="410"/>
      <c r="I333" s="410"/>
      <c r="J333" s="410"/>
      <c r="K333" s="410"/>
      <c r="L333" s="410"/>
      <c r="M333" s="410"/>
      <c r="N333" s="410"/>
      <c r="O333" s="410"/>
      <c r="P333" s="410"/>
      <c r="Q333" s="410"/>
      <c r="R333" s="410"/>
      <c r="S333" s="410"/>
      <c r="T333" s="410"/>
      <c r="U333" s="410"/>
      <c r="V333" s="410"/>
      <c r="W333" s="410"/>
      <c r="X333" s="410"/>
      <c r="Y333" s="410"/>
      <c r="Z333" s="410"/>
      <c r="AA333" s="410"/>
      <c r="AB333" s="410"/>
      <c r="AC333" s="410"/>
      <c r="AD333" s="410"/>
      <c r="AE333" s="410"/>
    </row>
    <row r="334" ht="13.5" customHeight="1">
      <c r="A334" s="410"/>
      <c r="B334" s="410"/>
      <c r="C334" s="410"/>
      <c r="D334" s="410"/>
      <c r="E334" s="410"/>
      <c r="F334" s="410"/>
      <c r="G334" s="410"/>
      <c r="H334" s="410"/>
      <c r="I334" s="410"/>
      <c r="J334" s="410"/>
      <c r="K334" s="410"/>
      <c r="L334" s="410"/>
      <c r="M334" s="410"/>
      <c r="N334" s="410"/>
      <c r="O334" s="410"/>
      <c r="P334" s="410"/>
      <c r="Q334" s="410"/>
      <c r="R334" s="410"/>
      <c r="S334" s="410"/>
      <c r="T334" s="410"/>
      <c r="U334" s="410"/>
      <c r="V334" s="410"/>
      <c r="W334" s="410"/>
      <c r="X334" s="410"/>
      <c r="Y334" s="410"/>
      <c r="Z334" s="410"/>
      <c r="AA334" s="410"/>
      <c r="AB334" s="410"/>
      <c r="AC334" s="410"/>
      <c r="AD334" s="410"/>
      <c r="AE334" s="410"/>
    </row>
    <row r="335" ht="13.5" customHeight="1">
      <c r="A335" s="410"/>
      <c r="B335" s="410"/>
      <c r="C335" s="410"/>
      <c r="D335" s="410"/>
      <c r="E335" s="410"/>
      <c r="F335" s="410"/>
      <c r="G335" s="410"/>
      <c r="H335" s="410"/>
      <c r="I335" s="410"/>
      <c r="J335" s="410"/>
      <c r="K335" s="410"/>
      <c r="L335" s="410"/>
      <c r="M335" s="410"/>
      <c r="N335" s="410"/>
      <c r="O335" s="410"/>
      <c r="P335" s="410"/>
      <c r="Q335" s="410"/>
      <c r="R335" s="410"/>
      <c r="S335" s="410"/>
      <c r="T335" s="410"/>
      <c r="U335" s="410"/>
      <c r="V335" s="410"/>
      <c r="W335" s="410"/>
      <c r="X335" s="410"/>
      <c r="Y335" s="410"/>
      <c r="Z335" s="410"/>
      <c r="AA335" s="410"/>
      <c r="AB335" s="410"/>
      <c r="AC335" s="410"/>
      <c r="AD335" s="410"/>
      <c r="AE335" s="410"/>
    </row>
    <row r="336" ht="13.5" customHeight="1">
      <c r="A336" s="410"/>
      <c r="B336" s="410"/>
      <c r="C336" s="410"/>
      <c r="D336" s="410"/>
      <c r="E336" s="410"/>
      <c r="F336" s="410"/>
      <c r="G336" s="410"/>
      <c r="H336" s="410"/>
      <c r="I336" s="410"/>
      <c r="J336" s="410"/>
      <c r="K336" s="410"/>
      <c r="L336" s="410"/>
      <c r="M336" s="410"/>
      <c r="N336" s="410"/>
      <c r="O336" s="410"/>
      <c r="P336" s="410"/>
      <c r="Q336" s="410"/>
      <c r="R336" s="410"/>
      <c r="S336" s="410"/>
      <c r="T336" s="410"/>
      <c r="U336" s="410"/>
      <c r="V336" s="410"/>
      <c r="W336" s="410"/>
      <c r="X336" s="410"/>
      <c r="Y336" s="410"/>
      <c r="Z336" s="410"/>
      <c r="AA336" s="410"/>
      <c r="AB336" s="410"/>
      <c r="AC336" s="410"/>
      <c r="AD336" s="410"/>
      <c r="AE336" s="410"/>
    </row>
    <row r="337" ht="13.5" customHeight="1">
      <c r="A337" s="410"/>
      <c r="B337" s="410"/>
      <c r="C337" s="410"/>
      <c r="D337" s="410"/>
      <c r="E337" s="410"/>
      <c r="F337" s="410"/>
      <c r="G337" s="410"/>
      <c r="H337" s="410"/>
      <c r="I337" s="410"/>
      <c r="J337" s="410"/>
      <c r="K337" s="410"/>
      <c r="L337" s="410"/>
      <c r="M337" s="410"/>
      <c r="N337" s="410"/>
      <c r="O337" s="410"/>
      <c r="P337" s="410"/>
      <c r="Q337" s="410"/>
      <c r="R337" s="410"/>
      <c r="S337" s="410"/>
      <c r="T337" s="410"/>
      <c r="U337" s="410"/>
      <c r="V337" s="410"/>
      <c r="W337" s="410"/>
      <c r="X337" s="410"/>
      <c r="Y337" s="410"/>
      <c r="Z337" s="410"/>
      <c r="AA337" s="410"/>
      <c r="AB337" s="410"/>
      <c r="AC337" s="410"/>
      <c r="AD337" s="410"/>
      <c r="AE337" s="410"/>
    </row>
    <row r="338" ht="13.5" customHeight="1">
      <c r="A338" s="410"/>
      <c r="B338" s="410"/>
      <c r="C338" s="410"/>
      <c r="D338" s="410"/>
      <c r="E338" s="410"/>
      <c r="F338" s="410"/>
      <c r="G338" s="410"/>
      <c r="H338" s="410"/>
      <c r="I338" s="410"/>
      <c r="J338" s="410"/>
      <c r="K338" s="410"/>
      <c r="L338" s="410"/>
      <c r="M338" s="410"/>
      <c r="N338" s="410"/>
      <c r="O338" s="410"/>
      <c r="P338" s="410"/>
      <c r="Q338" s="410"/>
      <c r="R338" s="410"/>
      <c r="S338" s="410"/>
      <c r="T338" s="410"/>
      <c r="U338" s="410"/>
      <c r="V338" s="410"/>
      <c r="W338" s="410"/>
      <c r="X338" s="410"/>
      <c r="Y338" s="410"/>
      <c r="Z338" s="410"/>
      <c r="AA338" s="410"/>
      <c r="AB338" s="410"/>
      <c r="AC338" s="410"/>
      <c r="AD338" s="410"/>
      <c r="AE338" s="410"/>
    </row>
    <row r="339" ht="13.5" customHeight="1">
      <c r="A339" s="410"/>
      <c r="B339" s="410"/>
      <c r="C339" s="410"/>
      <c r="D339" s="410"/>
      <c r="E339" s="410"/>
      <c r="F339" s="410"/>
      <c r="G339" s="410"/>
      <c r="H339" s="410"/>
      <c r="I339" s="410"/>
      <c r="J339" s="410"/>
      <c r="K339" s="410"/>
      <c r="L339" s="410"/>
      <c r="M339" s="410"/>
      <c r="N339" s="410"/>
      <c r="O339" s="410"/>
      <c r="P339" s="410"/>
      <c r="Q339" s="410"/>
      <c r="R339" s="410"/>
      <c r="S339" s="410"/>
      <c r="T339" s="410"/>
      <c r="U339" s="410"/>
      <c r="V339" s="410"/>
      <c r="W339" s="410"/>
      <c r="X339" s="410"/>
      <c r="Y339" s="410"/>
      <c r="Z339" s="410"/>
      <c r="AA339" s="410"/>
      <c r="AB339" s="410"/>
      <c r="AC339" s="410"/>
      <c r="AD339" s="410"/>
      <c r="AE339" s="410"/>
    </row>
    <row r="340" ht="13.5" customHeight="1">
      <c r="A340" s="410"/>
      <c r="B340" s="410"/>
      <c r="C340" s="410"/>
      <c r="D340" s="410"/>
      <c r="E340" s="410"/>
      <c r="F340" s="410"/>
      <c r="G340" s="410"/>
      <c r="H340" s="410"/>
      <c r="I340" s="410"/>
      <c r="J340" s="410"/>
      <c r="K340" s="410"/>
      <c r="L340" s="410"/>
      <c r="M340" s="410"/>
      <c r="N340" s="410"/>
      <c r="O340" s="410"/>
      <c r="P340" s="410"/>
      <c r="Q340" s="410"/>
      <c r="R340" s="410"/>
      <c r="S340" s="410"/>
      <c r="T340" s="410"/>
      <c r="U340" s="410"/>
      <c r="V340" s="410"/>
      <c r="W340" s="410"/>
      <c r="X340" s="410"/>
      <c r="Y340" s="410"/>
      <c r="Z340" s="410"/>
      <c r="AA340" s="410"/>
      <c r="AB340" s="410"/>
      <c r="AC340" s="410"/>
      <c r="AD340" s="410"/>
      <c r="AE340" s="410"/>
    </row>
    <row r="341" ht="13.5" customHeight="1">
      <c r="A341" s="410"/>
      <c r="B341" s="410"/>
      <c r="C341" s="410"/>
      <c r="D341" s="410"/>
      <c r="E341" s="410"/>
      <c r="F341" s="410"/>
      <c r="G341" s="410"/>
      <c r="H341" s="410"/>
      <c r="I341" s="410"/>
      <c r="J341" s="410"/>
      <c r="K341" s="410"/>
      <c r="L341" s="410"/>
      <c r="M341" s="410"/>
      <c r="N341" s="410"/>
      <c r="O341" s="410"/>
      <c r="P341" s="410"/>
      <c r="Q341" s="410"/>
      <c r="R341" s="410"/>
      <c r="S341" s="410"/>
      <c r="T341" s="410"/>
      <c r="U341" s="410"/>
      <c r="V341" s="410"/>
      <c r="W341" s="410"/>
      <c r="X341" s="410"/>
      <c r="Y341" s="410"/>
      <c r="Z341" s="410"/>
      <c r="AA341" s="410"/>
      <c r="AB341" s="410"/>
      <c r="AC341" s="410"/>
      <c r="AD341" s="410"/>
      <c r="AE341" s="410"/>
    </row>
    <row r="342" ht="13.5" customHeight="1">
      <c r="A342" s="410"/>
      <c r="B342" s="410"/>
      <c r="C342" s="410"/>
      <c r="D342" s="410"/>
      <c r="E342" s="410"/>
      <c r="F342" s="410"/>
      <c r="G342" s="410"/>
      <c r="H342" s="410"/>
      <c r="I342" s="410"/>
      <c r="J342" s="410"/>
      <c r="K342" s="410"/>
      <c r="L342" s="410"/>
      <c r="M342" s="410"/>
      <c r="N342" s="410"/>
      <c r="O342" s="410"/>
      <c r="P342" s="410"/>
      <c r="Q342" s="410"/>
      <c r="R342" s="410"/>
      <c r="S342" s="410"/>
      <c r="T342" s="410"/>
      <c r="U342" s="410"/>
      <c r="V342" s="410"/>
      <c r="W342" s="410"/>
      <c r="X342" s="410"/>
      <c r="Y342" s="410"/>
      <c r="Z342" s="410"/>
      <c r="AA342" s="410"/>
      <c r="AB342" s="410"/>
      <c r="AC342" s="410"/>
      <c r="AD342" s="410"/>
      <c r="AE342" s="410"/>
    </row>
    <row r="343" ht="13.5" customHeight="1">
      <c r="A343" s="410"/>
      <c r="B343" s="410"/>
      <c r="C343" s="410"/>
      <c r="D343" s="410"/>
      <c r="E343" s="410"/>
      <c r="F343" s="410"/>
      <c r="G343" s="410"/>
      <c r="H343" s="410"/>
      <c r="I343" s="410"/>
      <c r="J343" s="410"/>
      <c r="K343" s="410"/>
      <c r="L343" s="410"/>
      <c r="M343" s="410"/>
      <c r="N343" s="410"/>
      <c r="O343" s="410"/>
      <c r="P343" s="410"/>
      <c r="Q343" s="410"/>
      <c r="R343" s="410"/>
      <c r="S343" s="410"/>
      <c r="T343" s="410"/>
      <c r="U343" s="410"/>
      <c r="V343" s="410"/>
      <c r="W343" s="410"/>
      <c r="X343" s="410"/>
      <c r="Y343" s="410"/>
      <c r="Z343" s="410"/>
      <c r="AA343" s="410"/>
      <c r="AB343" s="410"/>
      <c r="AC343" s="410"/>
      <c r="AD343" s="410"/>
      <c r="AE343" s="410"/>
    </row>
    <row r="344" ht="13.5" customHeight="1">
      <c r="A344" s="410"/>
      <c r="B344" s="410"/>
      <c r="C344" s="410"/>
      <c r="D344" s="410"/>
      <c r="E344" s="410"/>
      <c r="F344" s="410"/>
      <c r="G344" s="410"/>
      <c r="H344" s="410"/>
      <c r="I344" s="410"/>
      <c r="J344" s="410"/>
      <c r="K344" s="410"/>
      <c r="L344" s="410"/>
      <c r="M344" s="410"/>
      <c r="N344" s="410"/>
      <c r="O344" s="410"/>
      <c r="P344" s="410"/>
      <c r="Q344" s="410"/>
      <c r="R344" s="410"/>
      <c r="S344" s="410"/>
      <c r="T344" s="410"/>
      <c r="U344" s="410"/>
      <c r="V344" s="410"/>
      <c r="W344" s="410"/>
      <c r="X344" s="410"/>
      <c r="Y344" s="410"/>
      <c r="Z344" s="410"/>
      <c r="AA344" s="410"/>
      <c r="AB344" s="410"/>
      <c r="AC344" s="410"/>
      <c r="AD344" s="410"/>
      <c r="AE344" s="410"/>
    </row>
    <row r="345" ht="13.5" customHeight="1">
      <c r="A345" s="410"/>
      <c r="B345" s="410"/>
      <c r="C345" s="410"/>
      <c r="D345" s="410"/>
      <c r="E345" s="410"/>
      <c r="F345" s="410"/>
      <c r="G345" s="410"/>
      <c r="H345" s="410"/>
      <c r="I345" s="410"/>
      <c r="J345" s="410"/>
      <c r="K345" s="410"/>
      <c r="L345" s="410"/>
      <c r="M345" s="410"/>
      <c r="N345" s="410"/>
      <c r="O345" s="410"/>
      <c r="P345" s="410"/>
      <c r="Q345" s="410"/>
      <c r="R345" s="410"/>
      <c r="S345" s="410"/>
      <c r="T345" s="410"/>
      <c r="U345" s="410"/>
      <c r="V345" s="410"/>
      <c r="W345" s="410"/>
      <c r="X345" s="410"/>
      <c r="Y345" s="410"/>
      <c r="Z345" s="410"/>
      <c r="AA345" s="410"/>
      <c r="AB345" s="410"/>
      <c r="AC345" s="410"/>
      <c r="AD345" s="410"/>
      <c r="AE345" s="410"/>
    </row>
    <row r="346" ht="13.5" customHeight="1">
      <c r="A346" s="410"/>
      <c r="B346" s="410"/>
      <c r="C346" s="410"/>
      <c r="D346" s="410"/>
      <c r="E346" s="410"/>
      <c r="F346" s="410"/>
      <c r="G346" s="410"/>
      <c r="H346" s="410"/>
      <c r="I346" s="410"/>
      <c r="J346" s="410"/>
      <c r="K346" s="410"/>
      <c r="L346" s="410"/>
      <c r="M346" s="410"/>
      <c r="N346" s="410"/>
      <c r="O346" s="410"/>
      <c r="P346" s="410"/>
      <c r="Q346" s="410"/>
      <c r="R346" s="410"/>
      <c r="S346" s="410"/>
      <c r="T346" s="410"/>
      <c r="U346" s="410"/>
      <c r="V346" s="410"/>
      <c r="W346" s="410"/>
      <c r="X346" s="410"/>
      <c r="Y346" s="410"/>
      <c r="Z346" s="410"/>
      <c r="AA346" s="410"/>
      <c r="AB346" s="410"/>
      <c r="AC346" s="410"/>
      <c r="AD346" s="410"/>
      <c r="AE346" s="410"/>
    </row>
    <row r="347" ht="13.5" customHeight="1">
      <c r="A347" s="410"/>
      <c r="B347" s="410"/>
      <c r="C347" s="410"/>
      <c r="D347" s="410"/>
      <c r="E347" s="410"/>
      <c r="F347" s="410"/>
      <c r="G347" s="410"/>
      <c r="H347" s="410"/>
      <c r="I347" s="410"/>
      <c r="J347" s="410"/>
      <c r="K347" s="410"/>
      <c r="L347" s="410"/>
      <c r="M347" s="410"/>
      <c r="N347" s="410"/>
      <c r="O347" s="410"/>
      <c r="P347" s="410"/>
      <c r="Q347" s="410"/>
      <c r="R347" s="410"/>
      <c r="S347" s="410"/>
      <c r="T347" s="410"/>
      <c r="U347" s="410"/>
      <c r="V347" s="410"/>
      <c r="W347" s="410"/>
      <c r="X347" s="410"/>
      <c r="Y347" s="410"/>
      <c r="Z347" s="410"/>
      <c r="AA347" s="410"/>
      <c r="AB347" s="410"/>
      <c r="AC347" s="410"/>
      <c r="AD347" s="410"/>
      <c r="AE347" s="410"/>
    </row>
    <row r="348" ht="13.5" customHeight="1">
      <c r="A348" s="410"/>
      <c r="B348" s="410"/>
      <c r="C348" s="410"/>
      <c r="D348" s="410"/>
      <c r="E348" s="410"/>
      <c r="F348" s="410"/>
      <c r="G348" s="410"/>
      <c r="H348" s="410"/>
      <c r="I348" s="410"/>
      <c r="J348" s="410"/>
      <c r="K348" s="410"/>
      <c r="L348" s="410"/>
      <c r="M348" s="410"/>
      <c r="N348" s="410"/>
      <c r="O348" s="410"/>
      <c r="P348" s="410"/>
      <c r="Q348" s="410"/>
      <c r="R348" s="410"/>
      <c r="S348" s="410"/>
      <c r="T348" s="410"/>
      <c r="U348" s="410"/>
      <c r="V348" s="410"/>
      <c r="W348" s="410"/>
      <c r="X348" s="410"/>
      <c r="Y348" s="410"/>
      <c r="Z348" s="410"/>
      <c r="AA348" s="410"/>
      <c r="AB348" s="410"/>
      <c r="AC348" s="410"/>
      <c r="AD348" s="410"/>
      <c r="AE348" s="410"/>
    </row>
    <row r="349" ht="13.5" customHeight="1">
      <c r="A349" s="410"/>
      <c r="B349" s="410"/>
      <c r="C349" s="410"/>
      <c r="D349" s="410"/>
      <c r="E349" s="410"/>
      <c r="F349" s="410"/>
      <c r="G349" s="410"/>
      <c r="H349" s="410"/>
      <c r="I349" s="410"/>
      <c r="J349" s="410"/>
      <c r="K349" s="410"/>
      <c r="L349" s="410"/>
      <c r="M349" s="410"/>
      <c r="N349" s="410"/>
      <c r="O349" s="410"/>
      <c r="P349" s="410"/>
      <c r="Q349" s="410"/>
      <c r="R349" s="410"/>
      <c r="S349" s="410"/>
      <c r="T349" s="410"/>
      <c r="U349" s="410"/>
      <c r="V349" s="410"/>
      <c r="W349" s="410"/>
      <c r="X349" s="410"/>
      <c r="Y349" s="410"/>
      <c r="Z349" s="410"/>
      <c r="AA349" s="410"/>
      <c r="AB349" s="410"/>
      <c r="AC349" s="410"/>
      <c r="AD349" s="410"/>
      <c r="AE349" s="410"/>
    </row>
    <row r="350" ht="13.5" customHeight="1">
      <c r="A350" s="410"/>
      <c r="B350" s="410"/>
      <c r="C350" s="410"/>
      <c r="D350" s="410"/>
      <c r="E350" s="410"/>
      <c r="F350" s="410"/>
      <c r="G350" s="410"/>
      <c r="H350" s="410"/>
      <c r="I350" s="410"/>
      <c r="J350" s="410"/>
      <c r="K350" s="410"/>
      <c r="L350" s="410"/>
      <c r="M350" s="410"/>
      <c r="N350" s="410"/>
      <c r="O350" s="410"/>
      <c r="P350" s="410"/>
      <c r="Q350" s="410"/>
      <c r="R350" s="410"/>
      <c r="S350" s="410"/>
      <c r="T350" s="410"/>
      <c r="U350" s="410"/>
      <c r="V350" s="410"/>
      <c r="W350" s="410"/>
      <c r="X350" s="410"/>
      <c r="Y350" s="410"/>
      <c r="Z350" s="410"/>
      <c r="AA350" s="410"/>
      <c r="AB350" s="410"/>
      <c r="AC350" s="410"/>
      <c r="AD350" s="410"/>
      <c r="AE350" s="410"/>
    </row>
    <row r="351" ht="13.5" customHeight="1">
      <c r="A351" s="410"/>
      <c r="B351" s="410"/>
      <c r="C351" s="410"/>
      <c r="D351" s="410"/>
      <c r="E351" s="410"/>
      <c r="F351" s="410"/>
      <c r="G351" s="410"/>
      <c r="H351" s="410"/>
      <c r="I351" s="410"/>
      <c r="J351" s="410"/>
      <c r="K351" s="410"/>
      <c r="L351" s="410"/>
      <c r="M351" s="410"/>
      <c r="N351" s="410"/>
      <c r="O351" s="410"/>
      <c r="P351" s="410"/>
      <c r="Q351" s="410"/>
      <c r="R351" s="410"/>
      <c r="S351" s="410"/>
      <c r="T351" s="410"/>
      <c r="U351" s="410"/>
      <c r="V351" s="410"/>
      <c r="W351" s="410"/>
      <c r="X351" s="410"/>
      <c r="Y351" s="410"/>
      <c r="Z351" s="410"/>
      <c r="AA351" s="410"/>
      <c r="AB351" s="410"/>
      <c r="AC351" s="410"/>
      <c r="AD351" s="410"/>
      <c r="AE351" s="410"/>
    </row>
    <row r="352" ht="13.5" customHeight="1">
      <c r="A352" s="410"/>
      <c r="B352" s="410"/>
      <c r="C352" s="410"/>
      <c r="D352" s="410"/>
      <c r="E352" s="410"/>
      <c r="F352" s="410"/>
      <c r="G352" s="410"/>
      <c r="H352" s="410"/>
      <c r="I352" s="410"/>
      <c r="J352" s="410"/>
      <c r="K352" s="410"/>
      <c r="L352" s="410"/>
      <c r="M352" s="410"/>
      <c r="N352" s="410"/>
      <c r="O352" s="410"/>
      <c r="P352" s="410"/>
      <c r="Q352" s="410"/>
      <c r="R352" s="410"/>
      <c r="S352" s="410"/>
      <c r="T352" s="410"/>
      <c r="U352" s="410"/>
      <c r="V352" s="410"/>
      <c r="W352" s="410"/>
      <c r="X352" s="410"/>
      <c r="Y352" s="410"/>
      <c r="Z352" s="410"/>
      <c r="AA352" s="410"/>
      <c r="AB352" s="410"/>
      <c r="AC352" s="410"/>
      <c r="AD352" s="410"/>
      <c r="AE352" s="410"/>
    </row>
    <row r="353" ht="13.5" customHeight="1">
      <c r="A353" s="410"/>
      <c r="B353" s="410"/>
      <c r="C353" s="410"/>
      <c r="D353" s="410"/>
      <c r="E353" s="410"/>
      <c r="F353" s="410"/>
      <c r="G353" s="410"/>
      <c r="H353" s="410"/>
      <c r="I353" s="410"/>
      <c r="J353" s="410"/>
      <c r="K353" s="410"/>
      <c r="L353" s="410"/>
      <c r="M353" s="410"/>
      <c r="N353" s="410"/>
      <c r="O353" s="410"/>
      <c r="P353" s="410"/>
      <c r="Q353" s="410"/>
      <c r="R353" s="410"/>
      <c r="S353" s="410"/>
      <c r="T353" s="410"/>
      <c r="U353" s="410"/>
      <c r="V353" s="410"/>
      <c r="W353" s="410"/>
      <c r="X353" s="410"/>
      <c r="Y353" s="410"/>
      <c r="Z353" s="410"/>
      <c r="AA353" s="410"/>
      <c r="AB353" s="410"/>
      <c r="AC353" s="410"/>
      <c r="AD353" s="410"/>
      <c r="AE353" s="410"/>
    </row>
    <row r="354" ht="13.5" customHeight="1">
      <c r="A354" s="410"/>
      <c r="B354" s="410"/>
      <c r="C354" s="410"/>
      <c r="D354" s="410"/>
      <c r="E354" s="410"/>
      <c r="F354" s="410"/>
      <c r="G354" s="410"/>
      <c r="H354" s="410"/>
      <c r="I354" s="410"/>
      <c r="J354" s="410"/>
      <c r="K354" s="410"/>
      <c r="L354" s="410"/>
      <c r="M354" s="410"/>
      <c r="N354" s="410"/>
      <c r="O354" s="410"/>
      <c r="P354" s="410"/>
      <c r="Q354" s="410"/>
      <c r="R354" s="410"/>
      <c r="S354" s="410"/>
      <c r="T354" s="410"/>
      <c r="U354" s="410"/>
      <c r="V354" s="410"/>
      <c r="W354" s="410"/>
      <c r="X354" s="410"/>
      <c r="Y354" s="410"/>
      <c r="Z354" s="410"/>
      <c r="AA354" s="410"/>
      <c r="AB354" s="410"/>
      <c r="AC354" s="410"/>
      <c r="AD354" s="410"/>
      <c r="AE354" s="410"/>
    </row>
    <row r="355" ht="13.5" customHeight="1">
      <c r="A355" s="410"/>
      <c r="B355" s="410"/>
      <c r="C355" s="410"/>
      <c r="D355" s="410"/>
      <c r="E355" s="410"/>
      <c r="F355" s="410"/>
      <c r="G355" s="410"/>
      <c r="H355" s="410"/>
      <c r="I355" s="410"/>
      <c r="J355" s="410"/>
      <c r="K355" s="410"/>
      <c r="L355" s="410"/>
      <c r="M355" s="410"/>
      <c r="N355" s="410"/>
      <c r="O355" s="410"/>
      <c r="P355" s="410"/>
      <c r="Q355" s="410"/>
      <c r="R355" s="410"/>
      <c r="S355" s="410"/>
      <c r="T355" s="410"/>
      <c r="U355" s="410"/>
      <c r="V355" s="410"/>
      <c r="W355" s="410"/>
      <c r="X355" s="410"/>
      <c r="Y355" s="410"/>
      <c r="Z355" s="410"/>
      <c r="AA355" s="410"/>
      <c r="AB355" s="410"/>
      <c r="AC355" s="410"/>
      <c r="AD355" s="410"/>
      <c r="AE355" s="410"/>
    </row>
    <row r="356" ht="13.5" customHeight="1">
      <c r="A356" s="410"/>
      <c r="B356" s="410"/>
      <c r="C356" s="410"/>
      <c r="D356" s="410"/>
      <c r="E356" s="410"/>
      <c r="F356" s="410"/>
      <c r="G356" s="410"/>
      <c r="H356" s="410"/>
      <c r="I356" s="410"/>
      <c r="J356" s="410"/>
      <c r="K356" s="410"/>
      <c r="L356" s="410"/>
      <c r="M356" s="410"/>
      <c r="N356" s="410"/>
      <c r="O356" s="410"/>
      <c r="P356" s="410"/>
      <c r="Q356" s="410"/>
      <c r="R356" s="410"/>
      <c r="S356" s="410"/>
      <c r="T356" s="410"/>
      <c r="U356" s="410"/>
      <c r="V356" s="410"/>
      <c r="W356" s="410"/>
      <c r="X356" s="410"/>
      <c r="Y356" s="410"/>
      <c r="Z356" s="410"/>
      <c r="AA356" s="410"/>
      <c r="AB356" s="410"/>
      <c r="AC356" s="410"/>
      <c r="AD356" s="410"/>
      <c r="AE356" s="410"/>
    </row>
    <row r="357" ht="13.5" customHeight="1">
      <c r="A357" s="410"/>
      <c r="B357" s="410"/>
      <c r="C357" s="410"/>
      <c r="D357" s="410"/>
      <c r="E357" s="410"/>
      <c r="F357" s="410"/>
      <c r="G357" s="410"/>
      <c r="H357" s="410"/>
      <c r="I357" s="410"/>
      <c r="J357" s="410"/>
      <c r="K357" s="410"/>
      <c r="L357" s="410"/>
      <c r="M357" s="410"/>
      <c r="N357" s="410"/>
      <c r="O357" s="410"/>
      <c r="P357" s="410"/>
      <c r="Q357" s="410"/>
      <c r="R357" s="410"/>
      <c r="S357" s="410"/>
      <c r="T357" s="410"/>
      <c r="U357" s="410"/>
      <c r="V357" s="410"/>
      <c r="W357" s="410"/>
      <c r="X357" s="410"/>
      <c r="Y357" s="410"/>
      <c r="Z357" s="410"/>
      <c r="AA357" s="410"/>
      <c r="AB357" s="410"/>
      <c r="AC357" s="410"/>
      <c r="AD357" s="410"/>
      <c r="AE357" s="410"/>
    </row>
    <row r="358" ht="13.5" customHeight="1">
      <c r="A358" s="410"/>
      <c r="B358" s="410"/>
      <c r="C358" s="410"/>
      <c r="D358" s="410"/>
      <c r="E358" s="410"/>
      <c r="F358" s="410"/>
      <c r="G358" s="410"/>
      <c r="H358" s="410"/>
      <c r="I358" s="410"/>
      <c r="J358" s="410"/>
      <c r="K358" s="410"/>
      <c r="L358" s="410"/>
      <c r="M358" s="410"/>
      <c r="N358" s="410"/>
      <c r="O358" s="410"/>
      <c r="P358" s="410"/>
      <c r="Q358" s="410"/>
      <c r="R358" s="410"/>
      <c r="S358" s="410"/>
      <c r="T358" s="410"/>
      <c r="U358" s="410"/>
      <c r="V358" s="410"/>
      <c r="W358" s="410"/>
      <c r="X358" s="410"/>
      <c r="Y358" s="410"/>
      <c r="Z358" s="410"/>
      <c r="AA358" s="410"/>
      <c r="AB358" s="410"/>
      <c r="AC358" s="410"/>
      <c r="AD358" s="410"/>
      <c r="AE358" s="410"/>
    </row>
    <row r="359" ht="13.5" customHeight="1">
      <c r="A359" s="410"/>
      <c r="B359" s="410"/>
      <c r="C359" s="410"/>
      <c r="D359" s="410"/>
      <c r="E359" s="410"/>
      <c r="F359" s="410"/>
      <c r="G359" s="410"/>
      <c r="H359" s="410"/>
      <c r="I359" s="410"/>
      <c r="J359" s="410"/>
      <c r="K359" s="410"/>
      <c r="L359" s="410"/>
      <c r="M359" s="410"/>
      <c r="N359" s="410"/>
      <c r="O359" s="410"/>
      <c r="P359" s="410"/>
      <c r="Q359" s="410"/>
      <c r="R359" s="410"/>
      <c r="S359" s="410"/>
      <c r="T359" s="410"/>
      <c r="U359" s="410"/>
      <c r="V359" s="410"/>
      <c r="W359" s="410"/>
      <c r="X359" s="410"/>
      <c r="Y359" s="410"/>
      <c r="Z359" s="410"/>
      <c r="AA359" s="410"/>
      <c r="AB359" s="410"/>
      <c r="AC359" s="410"/>
      <c r="AD359" s="410"/>
      <c r="AE359" s="410"/>
    </row>
    <row r="360" ht="13.5" customHeight="1">
      <c r="A360" s="410"/>
      <c r="B360" s="410"/>
      <c r="C360" s="410"/>
      <c r="D360" s="410"/>
      <c r="E360" s="410"/>
      <c r="F360" s="410"/>
      <c r="G360" s="410"/>
      <c r="H360" s="410"/>
      <c r="I360" s="410"/>
      <c r="J360" s="410"/>
      <c r="K360" s="410"/>
      <c r="L360" s="410"/>
      <c r="M360" s="410"/>
      <c r="N360" s="410"/>
      <c r="O360" s="410"/>
      <c r="P360" s="410"/>
      <c r="Q360" s="410"/>
      <c r="R360" s="410"/>
      <c r="S360" s="410"/>
      <c r="T360" s="410"/>
      <c r="U360" s="410"/>
      <c r="V360" s="410"/>
      <c r="W360" s="410"/>
      <c r="X360" s="410"/>
      <c r="Y360" s="410"/>
      <c r="Z360" s="410"/>
      <c r="AA360" s="410"/>
      <c r="AB360" s="410"/>
      <c r="AC360" s="410"/>
      <c r="AD360" s="410"/>
      <c r="AE360" s="410"/>
    </row>
    <row r="361" ht="13.5" customHeight="1">
      <c r="A361" s="410"/>
      <c r="B361" s="410"/>
      <c r="C361" s="410"/>
      <c r="D361" s="410"/>
      <c r="E361" s="410"/>
      <c r="F361" s="410"/>
      <c r="G361" s="410"/>
      <c r="H361" s="410"/>
      <c r="I361" s="410"/>
      <c r="J361" s="410"/>
      <c r="K361" s="410"/>
      <c r="L361" s="410"/>
      <c r="M361" s="410"/>
      <c r="N361" s="410"/>
      <c r="O361" s="410"/>
      <c r="P361" s="410"/>
      <c r="Q361" s="410"/>
      <c r="R361" s="410"/>
      <c r="S361" s="410"/>
      <c r="T361" s="410"/>
      <c r="U361" s="410"/>
      <c r="V361" s="410"/>
      <c r="W361" s="410"/>
      <c r="X361" s="410"/>
      <c r="Y361" s="410"/>
      <c r="Z361" s="410"/>
      <c r="AA361" s="410"/>
      <c r="AB361" s="410"/>
      <c r="AC361" s="410"/>
      <c r="AD361" s="410"/>
      <c r="AE361" s="410"/>
    </row>
    <row r="362" ht="13.5" customHeight="1">
      <c r="A362" s="410"/>
      <c r="B362" s="410"/>
      <c r="C362" s="410"/>
      <c r="D362" s="410"/>
      <c r="E362" s="410"/>
      <c r="F362" s="410"/>
      <c r="G362" s="410"/>
      <c r="H362" s="410"/>
      <c r="I362" s="410"/>
      <c r="J362" s="410"/>
      <c r="K362" s="410"/>
      <c r="L362" s="410"/>
      <c r="M362" s="410"/>
      <c r="N362" s="410"/>
      <c r="O362" s="410"/>
      <c r="P362" s="410"/>
      <c r="Q362" s="410"/>
      <c r="R362" s="410"/>
      <c r="S362" s="410"/>
      <c r="T362" s="410"/>
      <c r="U362" s="410"/>
      <c r="V362" s="410"/>
      <c r="W362" s="410"/>
      <c r="X362" s="410"/>
      <c r="Y362" s="410"/>
      <c r="Z362" s="410"/>
      <c r="AA362" s="410"/>
      <c r="AB362" s="410"/>
      <c r="AC362" s="410"/>
      <c r="AD362" s="410"/>
      <c r="AE362" s="410"/>
    </row>
    <row r="363" ht="13.5" customHeight="1">
      <c r="A363" s="410"/>
      <c r="B363" s="410"/>
      <c r="C363" s="410"/>
      <c r="D363" s="410"/>
      <c r="E363" s="410"/>
      <c r="F363" s="410"/>
      <c r="G363" s="410"/>
      <c r="H363" s="410"/>
      <c r="I363" s="410"/>
      <c r="J363" s="410"/>
      <c r="K363" s="410"/>
      <c r="L363" s="410"/>
      <c r="M363" s="410"/>
      <c r="N363" s="410"/>
      <c r="O363" s="410"/>
      <c r="P363" s="410"/>
      <c r="Q363" s="410"/>
      <c r="R363" s="410"/>
      <c r="S363" s="410"/>
      <c r="T363" s="410"/>
      <c r="U363" s="410"/>
      <c r="V363" s="410"/>
      <c r="W363" s="410"/>
      <c r="X363" s="410"/>
      <c r="Y363" s="410"/>
      <c r="Z363" s="410"/>
      <c r="AA363" s="410"/>
      <c r="AB363" s="410"/>
      <c r="AC363" s="410"/>
      <c r="AD363" s="410"/>
      <c r="AE363" s="410"/>
    </row>
    <row r="364" ht="13.5" customHeight="1">
      <c r="A364" s="410"/>
      <c r="B364" s="410"/>
      <c r="C364" s="410"/>
      <c r="D364" s="410"/>
      <c r="E364" s="410"/>
      <c r="F364" s="410"/>
      <c r="G364" s="410"/>
      <c r="H364" s="410"/>
      <c r="I364" s="410"/>
      <c r="J364" s="410"/>
      <c r="K364" s="410"/>
      <c r="L364" s="410"/>
      <c r="M364" s="410"/>
      <c r="N364" s="410"/>
      <c r="O364" s="410"/>
      <c r="P364" s="410"/>
      <c r="Q364" s="410"/>
      <c r="R364" s="410"/>
      <c r="S364" s="410"/>
      <c r="T364" s="410"/>
      <c r="U364" s="410"/>
      <c r="V364" s="410"/>
      <c r="W364" s="410"/>
      <c r="X364" s="410"/>
      <c r="Y364" s="410"/>
      <c r="Z364" s="410"/>
      <c r="AA364" s="410"/>
      <c r="AB364" s="410"/>
      <c r="AC364" s="410"/>
      <c r="AD364" s="410"/>
      <c r="AE364" s="410"/>
    </row>
    <row r="365" ht="13.5" customHeight="1">
      <c r="A365" s="410"/>
      <c r="B365" s="410"/>
      <c r="C365" s="410"/>
      <c r="D365" s="410"/>
      <c r="E365" s="410"/>
      <c r="F365" s="410"/>
      <c r="G365" s="410"/>
      <c r="H365" s="410"/>
      <c r="I365" s="410"/>
      <c r="J365" s="410"/>
      <c r="K365" s="410"/>
      <c r="L365" s="410"/>
      <c r="M365" s="410"/>
      <c r="N365" s="410"/>
      <c r="O365" s="410"/>
      <c r="P365" s="410"/>
      <c r="Q365" s="410"/>
      <c r="R365" s="410"/>
      <c r="S365" s="410"/>
      <c r="T365" s="410"/>
      <c r="U365" s="410"/>
      <c r="V365" s="410"/>
      <c r="W365" s="410"/>
      <c r="X365" s="410"/>
      <c r="Y365" s="410"/>
      <c r="Z365" s="410"/>
      <c r="AA365" s="410"/>
      <c r="AB365" s="410"/>
      <c r="AC365" s="410"/>
      <c r="AD365" s="410"/>
      <c r="AE365" s="410"/>
    </row>
    <row r="366" ht="13.5" customHeight="1">
      <c r="A366" s="410"/>
      <c r="B366" s="410"/>
      <c r="C366" s="410"/>
      <c r="D366" s="410"/>
      <c r="E366" s="410"/>
      <c r="F366" s="410"/>
      <c r="G366" s="410"/>
      <c r="H366" s="410"/>
      <c r="I366" s="410"/>
      <c r="J366" s="410"/>
      <c r="K366" s="410"/>
      <c r="L366" s="410"/>
      <c r="M366" s="410"/>
      <c r="N366" s="410"/>
      <c r="O366" s="410"/>
      <c r="P366" s="410"/>
      <c r="Q366" s="410"/>
      <c r="R366" s="410"/>
      <c r="S366" s="410"/>
      <c r="T366" s="410"/>
      <c r="U366" s="410"/>
      <c r="V366" s="410"/>
      <c r="W366" s="410"/>
      <c r="X366" s="410"/>
      <c r="Y366" s="410"/>
      <c r="Z366" s="410"/>
      <c r="AA366" s="410"/>
      <c r="AB366" s="410"/>
      <c r="AC366" s="410"/>
      <c r="AD366" s="410"/>
      <c r="AE366" s="410"/>
    </row>
    <row r="367" ht="13.5" customHeight="1">
      <c r="A367" s="410"/>
      <c r="B367" s="410"/>
      <c r="C367" s="410"/>
      <c r="D367" s="410"/>
      <c r="E367" s="410"/>
      <c r="F367" s="410"/>
      <c r="G367" s="410"/>
      <c r="H367" s="410"/>
      <c r="I367" s="410"/>
      <c r="J367" s="410"/>
      <c r="K367" s="410"/>
      <c r="L367" s="410"/>
      <c r="M367" s="410"/>
      <c r="N367" s="410"/>
      <c r="O367" s="410"/>
      <c r="P367" s="410"/>
      <c r="Q367" s="410"/>
      <c r="R367" s="410"/>
      <c r="S367" s="410"/>
      <c r="T367" s="410"/>
      <c r="U367" s="410"/>
      <c r="V367" s="410"/>
      <c r="W367" s="410"/>
      <c r="X367" s="410"/>
      <c r="Y367" s="410"/>
      <c r="Z367" s="410"/>
      <c r="AA367" s="410"/>
      <c r="AB367" s="410"/>
      <c r="AC367" s="410"/>
      <c r="AD367" s="410"/>
      <c r="AE367" s="410"/>
    </row>
    <row r="368" ht="13.5" customHeight="1">
      <c r="A368" s="410"/>
      <c r="B368" s="410"/>
      <c r="C368" s="410"/>
      <c r="D368" s="410"/>
      <c r="E368" s="410"/>
      <c r="F368" s="410"/>
      <c r="G368" s="410"/>
      <c r="H368" s="410"/>
      <c r="I368" s="410"/>
      <c r="J368" s="410"/>
      <c r="K368" s="410"/>
      <c r="L368" s="410"/>
      <c r="M368" s="410"/>
      <c r="N368" s="410"/>
      <c r="O368" s="410"/>
      <c r="P368" s="410"/>
      <c r="Q368" s="410"/>
      <c r="R368" s="410"/>
      <c r="S368" s="410"/>
      <c r="T368" s="410"/>
      <c r="U368" s="410"/>
      <c r="V368" s="410"/>
      <c r="W368" s="410"/>
      <c r="X368" s="410"/>
      <c r="Y368" s="410"/>
      <c r="Z368" s="410"/>
      <c r="AA368" s="410"/>
      <c r="AB368" s="410"/>
      <c r="AC368" s="410"/>
      <c r="AD368" s="410"/>
      <c r="AE368" s="410"/>
    </row>
    <row r="369" ht="13.5" customHeight="1">
      <c r="A369" s="410"/>
      <c r="B369" s="410"/>
      <c r="C369" s="410"/>
      <c r="D369" s="410"/>
      <c r="E369" s="410"/>
      <c r="F369" s="410"/>
      <c r="G369" s="410"/>
      <c r="H369" s="410"/>
      <c r="I369" s="410"/>
      <c r="J369" s="410"/>
      <c r="K369" s="410"/>
      <c r="L369" s="410"/>
      <c r="M369" s="410"/>
      <c r="N369" s="410"/>
      <c r="O369" s="410"/>
      <c r="P369" s="410"/>
      <c r="Q369" s="410"/>
      <c r="R369" s="410"/>
      <c r="S369" s="410"/>
      <c r="T369" s="410"/>
      <c r="U369" s="410"/>
      <c r="V369" s="410"/>
      <c r="W369" s="410"/>
      <c r="X369" s="410"/>
      <c r="Y369" s="410"/>
      <c r="Z369" s="410"/>
      <c r="AA369" s="410"/>
      <c r="AB369" s="410"/>
      <c r="AC369" s="410"/>
      <c r="AD369" s="410"/>
      <c r="AE369" s="410"/>
    </row>
    <row r="370" ht="13.5" customHeight="1">
      <c r="A370" s="410"/>
      <c r="B370" s="410"/>
      <c r="C370" s="410"/>
      <c r="D370" s="410"/>
      <c r="E370" s="410"/>
      <c r="F370" s="410"/>
      <c r="G370" s="410"/>
      <c r="H370" s="410"/>
      <c r="I370" s="410"/>
      <c r="J370" s="410"/>
      <c r="K370" s="410"/>
      <c r="L370" s="410"/>
      <c r="M370" s="410"/>
      <c r="N370" s="410"/>
      <c r="O370" s="410"/>
      <c r="P370" s="410"/>
      <c r="Q370" s="410"/>
      <c r="R370" s="410"/>
      <c r="S370" s="410"/>
      <c r="T370" s="410"/>
      <c r="U370" s="410"/>
      <c r="V370" s="410"/>
      <c r="W370" s="410"/>
      <c r="X370" s="410"/>
      <c r="Y370" s="410"/>
      <c r="Z370" s="410"/>
      <c r="AA370" s="410"/>
      <c r="AB370" s="410"/>
      <c r="AC370" s="410"/>
      <c r="AD370" s="410"/>
      <c r="AE370" s="410"/>
    </row>
    <row r="371" ht="13.5" customHeight="1">
      <c r="A371" s="410"/>
      <c r="B371" s="410"/>
      <c r="C371" s="410"/>
      <c r="D371" s="410"/>
      <c r="E371" s="410"/>
      <c r="F371" s="410"/>
      <c r="G371" s="410"/>
      <c r="H371" s="410"/>
      <c r="I371" s="410"/>
      <c r="J371" s="410"/>
      <c r="K371" s="410"/>
      <c r="L371" s="410"/>
      <c r="M371" s="410"/>
      <c r="N371" s="410"/>
      <c r="O371" s="410"/>
      <c r="P371" s="410"/>
      <c r="Q371" s="410"/>
      <c r="R371" s="410"/>
      <c r="S371" s="410"/>
      <c r="T371" s="410"/>
      <c r="U371" s="410"/>
      <c r="V371" s="410"/>
      <c r="W371" s="410"/>
      <c r="X371" s="410"/>
      <c r="Y371" s="410"/>
      <c r="Z371" s="410"/>
      <c r="AA371" s="410"/>
      <c r="AB371" s="410"/>
      <c r="AC371" s="410"/>
      <c r="AD371" s="410"/>
      <c r="AE371" s="410"/>
    </row>
    <row r="372" ht="13.5" customHeight="1">
      <c r="A372" s="410"/>
      <c r="B372" s="410"/>
      <c r="C372" s="410"/>
      <c r="D372" s="410"/>
      <c r="E372" s="410"/>
      <c r="F372" s="410"/>
      <c r="G372" s="410"/>
      <c r="H372" s="410"/>
      <c r="I372" s="410"/>
      <c r="J372" s="410"/>
      <c r="K372" s="410"/>
      <c r="L372" s="410"/>
      <c r="M372" s="410"/>
      <c r="N372" s="410"/>
      <c r="O372" s="410"/>
      <c r="P372" s="410"/>
      <c r="Q372" s="410"/>
      <c r="R372" s="410"/>
      <c r="S372" s="410"/>
      <c r="T372" s="410"/>
      <c r="U372" s="410"/>
      <c r="V372" s="410"/>
      <c r="W372" s="410"/>
      <c r="X372" s="410"/>
      <c r="Y372" s="410"/>
      <c r="Z372" s="410"/>
      <c r="AA372" s="410"/>
      <c r="AB372" s="410"/>
      <c r="AC372" s="410"/>
      <c r="AD372" s="410"/>
      <c r="AE372" s="410"/>
    </row>
    <row r="373" ht="13.5" customHeight="1">
      <c r="A373" s="410"/>
      <c r="B373" s="410"/>
      <c r="C373" s="410"/>
      <c r="D373" s="410"/>
      <c r="E373" s="410"/>
      <c r="F373" s="410"/>
      <c r="G373" s="410"/>
      <c r="H373" s="410"/>
      <c r="I373" s="410"/>
      <c r="J373" s="410"/>
      <c r="K373" s="410"/>
      <c r="L373" s="410"/>
      <c r="M373" s="410"/>
      <c r="N373" s="410"/>
      <c r="O373" s="410"/>
      <c r="P373" s="410"/>
      <c r="Q373" s="410"/>
      <c r="R373" s="410"/>
      <c r="S373" s="410"/>
      <c r="T373" s="410"/>
      <c r="U373" s="410"/>
      <c r="V373" s="410"/>
      <c r="W373" s="410"/>
      <c r="X373" s="410"/>
      <c r="Y373" s="410"/>
      <c r="Z373" s="410"/>
      <c r="AA373" s="410"/>
      <c r="AB373" s="410"/>
      <c r="AC373" s="410"/>
      <c r="AD373" s="410"/>
      <c r="AE373" s="410"/>
    </row>
    <row r="374" ht="13.5" customHeight="1">
      <c r="A374" s="410"/>
      <c r="B374" s="410"/>
      <c r="C374" s="410"/>
      <c r="D374" s="410"/>
      <c r="E374" s="410"/>
      <c r="F374" s="410"/>
      <c r="G374" s="410"/>
      <c r="H374" s="410"/>
      <c r="I374" s="410"/>
      <c r="J374" s="410"/>
      <c r="K374" s="410"/>
      <c r="L374" s="410"/>
      <c r="M374" s="410"/>
      <c r="N374" s="410"/>
      <c r="O374" s="410"/>
      <c r="P374" s="410"/>
      <c r="Q374" s="410"/>
      <c r="R374" s="410"/>
      <c r="S374" s="410"/>
      <c r="T374" s="410"/>
      <c r="U374" s="410"/>
      <c r="V374" s="410"/>
      <c r="W374" s="410"/>
      <c r="X374" s="410"/>
      <c r="Y374" s="410"/>
      <c r="Z374" s="410"/>
      <c r="AA374" s="410"/>
      <c r="AB374" s="410"/>
      <c r="AC374" s="410"/>
      <c r="AD374" s="410"/>
      <c r="AE374" s="410"/>
    </row>
    <row r="375" ht="13.5" customHeight="1">
      <c r="A375" s="410"/>
      <c r="B375" s="410"/>
      <c r="C375" s="410"/>
      <c r="D375" s="410"/>
      <c r="E375" s="410"/>
      <c r="F375" s="410"/>
      <c r="G375" s="410"/>
      <c r="H375" s="410"/>
      <c r="I375" s="410"/>
      <c r="J375" s="410"/>
      <c r="K375" s="410"/>
      <c r="L375" s="410"/>
      <c r="M375" s="410"/>
      <c r="N375" s="410"/>
      <c r="O375" s="410"/>
      <c r="P375" s="410"/>
      <c r="Q375" s="410"/>
      <c r="R375" s="410"/>
      <c r="S375" s="410"/>
      <c r="T375" s="410"/>
      <c r="U375" s="410"/>
      <c r="V375" s="410"/>
      <c r="W375" s="410"/>
      <c r="X375" s="410"/>
      <c r="Y375" s="410"/>
      <c r="Z375" s="410"/>
      <c r="AA375" s="410"/>
      <c r="AB375" s="410"/>
      <c r="AC375" s="410"/>
      <c r="AD375" s="410"/>
      <c r="AE375" s="410"/>
    </row>
    <row r="376" ht="13.5" customHeight="1">
      <c r="A376" s="410"/>
      <c r="B376" s="410"/>
      <c r="C376" s="410"/>
      <c r="D376" s="410"/>
      <c r="E376" s="410"/>
      <c r="F376" s="410"/>
      <c r="G376" s="410"/>
      <c r="H376" s="410"/>
      <c r="I376" s="410"/>
      <c r="J376" s="410"/>
      <c r="K376" s="410"/>
      <c r="L376" s="410"/>
      <c r="M376" s="410"/>
      <c r="N376" s="410"/>
      <c r="O376" s="410"/>
      <c r="P376" s="410"/>
      <c r="Q376" s="410"/>
      <c r="R376" s="410"/>
      <c r="S376" s="410"/>
      <c r="T376" s="410"/>
      <c r="U376" s="410"/>
      <c r="V376" s="410"/>
      <c r="W376" s="410"/>
      <c r="X376" s="410"/>
      <c r="Y376" s="410"/>
      <c r="Z376" s="410"/>
      <c r="AA376" s="410"/>
      <c r="AB376" s="410"/>
      <c r="AC376" s="410"/>
      <c r="AD376" s="410"/>
      <c r="AE376" s="410"/>
    </row>
    <row r="377" ht="13.5" customHeight="1">
      <c r="A377" s="410"/>
      <c r="B377" s="410"/>
      <c r="C377" s="410"/>
      <c r="D377" s="410"/>
      <c r="E377" s="410"/>
      <c r="F377" s="410"/>
      <c r="G377" s="410"/>
      <c r="H377" s="410"/>
      <c r="I377" s="410"/>
      <c r="J377" s="410"/>
      <c r="K377" s="410"/>
      <c r="L377" s="410"/>
      <c r="M377" s="410"/>
      <c r="N377" s="410"/>
      <c r="O377" s="410"/>
      <c r="P377" s="410"/>
      <c r="Q377" s="410"/>
      <c r="R377" s="410"/>
      <c r="S377" s="410"/>
      <c r="T377" s="410"/>
      <c r="U377" s="410"/>
      <c r="V377" s="410"/>
      <c r="W377" s="410"/>
      <c r="X377" s="410"/>
      <c r="Y377" s="410"/>
      <c r="Z377" s="410"/>
      <c r="AA377" s="410"/>
      <c r="AB377" s="410"/>
      <c r="AC377" s="410"/>
      <c r="AD377" s="410"/>
      <c r="AE377" s="410"/>
    </row>
    <row r="378" ht="13.5" customHeight="1">
      <c r="A378" s="410"/>
      <c r="B378" s="410"/>
      <c r="C378" s="410"/>
      <c r="D378" s="410"/>
      <c r="E378" s="410"/>
      <c r="F378" s="410"/>
      <c r="G378" s="410"/>
      <c r="H378" s="410"/>
      <c r="I378" s="410"/>
      <c r="J378" s="410"/>
      <c r="K378" s="410"/>
      <c r="L378" s="410"/>
      <c r="M378" s="410"/>
      <c r="N378" s="410"/>
      <c r="O378" s="410"/>
      <c r="P378" s="410"/>
      <c r="Q378" s="410"/>
      <c r="R378" s="410"/>
      <c r="S378" s="410"/>
      <c r="T378" s="410"/>
      <c r="U378" s="410"/>
      <c r="V378" s="410"/>
      <c r="W378" s="410"/>
      <c r="X378" s="410"/>
      <c r="Y378" s="410"/>
      <c r="Z378" s="410"/>
      <c r="AA378" s="410"/>
      <c r="AB378" s="410"/>
      <c r="AC378" s="410"/>
      <c r="AD378" s="410"/>
      <c r="AE378" s="410"/>
    </row>
    <row r="379" ht="13.5" customHeight="1">
      <c r="A379" s="410"/>
      <c r="B379" s="410"/>
      <c r="C379" s="410"/>
      <c r="D379" s="410"/>
      <c r="E379" s="410"/>
      <c r="F379" s="410"/>
      <c r="G379" s="410"/>
      <c r="H379" s="410"/>
      <c r="I379" s="410"/>
      <c r="J379" s="410"/>
      <c r="K379" s="410"/>
      <c r="L379" s="410"/>
      <c r="M379" s="410"/>
      <c r="N379" s="410"/>
      <c r="O379" s="410"/>
      <c r="P379" s="410"/>
      <c r="Q379" s="410"/>
      <c r="R379" s="410"/>
      <c r="S379" s="410"/>
      <c r="T379" s="410"/>
      <c r="U379" s="410"/>
      <c r="V379" s="410"/>
      <c r="W379" s="410"/>
      <c r="X379" s="410"/>
      <c r="Y379" s="410"/>
      <c r="Z379" s="410"/>
      <c r="AA379" s="410"/>
      <c r="AB379" s="410"/>
      <c r="AC379" s="410"/>
      <c r="AD379" s="410"/>
      <c r="AE379" s="410"/>
    </row>
    <row r="380" ht="13.5" customHeight="1">
      <c r="A380" s="410"/>
      <c r="B380" s="410"/>
      <c r="C380" s="410"/>
      <c r="D380" s="410"/>
      <c r="E380" s="410"/>
      <c r="F380" s="410"/>
      <c r="G380" s="410"/>
      <c r="H380" s="410"/>
      <c r="I380" s="410"/>
      <c r="J380" s="410"/>
      <c r="K380" s="410"/>
      <c r="L380" s="410"/>
      <c r="M380" s="410"/>
      <c r="N380" s="410"/>
      <c r="O380" s="410"/>
      <c r="P380" s="410"/>
      <c r="Q380" s="410"/>
      <c r="R380" s="410"/>
      <c r="S380" s="410"/>
      <c r="T380" s="410"/>
      <c r="U380" s="410"/>
      <c r="V380" s="410"/>
      <c r="W380" s="410"/>
      <c r="X380" s="410"/>
      <c r="Y380" s="410"/>
      <c r="Z380" s="410"/>
      <c r="AA380" s="410"/>
      <c r="AB380" s="410"/>
      <c r="AC380" s="410"/>
      <c r="AD380" s="410"/>
      <c r="AE380" s="410"/>
    </row>
    <row r="381" ht="13.5" customHeight="1">
      <c r="A381" s="410"/>
      <c r="B381" s="410"/>
      <c r="C381" s="410"/>
      <c r="D381" s="410"/>
      <c r="E381" s="410"/>
      <c r="F381" s="410"/>
      <c r="G381" s="410"/>
      <c r="H381" s="410"/>
      <c r="I381" s="410"/>
      <c r="J381" s="410"/>
      <c r="K381" s="410"/>
      <c r="L381" s="410"/>
      <c r="M381" s="410"/>
      <c r="N381" s="410"/>
      <c r="O381" s="410"/>
      <c r="P381" s="410"/>
      <c r="Q381" s="410"/>
      <c r="R381" s="410"/>
      <c r="S381" s="410"/>
      <c r="T381" s="410"/>
      <c r="U381" s="410"/>
      <c r="V381" s="410"/>
      <c r="W381" s="410"/>
      <c r="X381" s="410"/>
      <c r="Y381" s="410"/>
      <c r="Z381" s="410"/>
      <c r="AA381" s="410"/>
      <c r="AB381" s="410"/>
      <c r="AC381" s="410"/>
      <c r="AD381" s="410"/>
      <c r="AE381" s="410"/>
    </row>
    <row r="382" ht="13.5" customHeight="1">
      <c r="A382" s="410"/>
      <c r="B382" s="410"/>
      <c r="C382" s="410"/>
      <c r="D382" s="410"/>
      <c r="E382" s="410"/>
      <c r="F382" s="410"/>
      <c r="G382" s="410"/>
      <c r="H382" s="410"/>
      <c r="I382" s="410"/>
      <c r="J382" s="410"/>
      <c r="K382" s="410"/>
      <c r="L382" s="410"/>
      <c r="M382" s="410"/>
      <c r="N382" s="410"/>
      <c r="O382" s="410"/>
      <c r="P382" s="410"/>
      <c r="Q382" s="410"/>
      <c r="R382" s="410"/>
      <c r="S382" s="410"/>
      <c r="T382" s="410"/>
      <c r="U382" s="410"/>
      <c r="V382" s="410"/>
      <c r="W382" s="410"/>
      <c r="X382" s="410"/>
      <c r="Y382" s="410"/>
      <c r="Z382" s="410"/>
      <c r="AA382" s="410"/>
      <c r="AB382" s="410"/>
      <c r="AC382" s="410"/>
      <c r="AD382" s="410"/>
      <c r="AE382" s="410"/>
    </row>
    <row r="383" ht="13.5" customHeight="1">
      <c r="A383" s="410"/>
      <c r="B383" s="410"/>
      <c r="C383" s="410"/>
      <c r="D383" s="410"/>
      <c r="E383" s="410"/>
      <c r="F383" s="410"/>
      <c r="G383" s="410"/>
      <c r="H383" s="410"/>
      <c r="I383" s="410"/>
      <c r="J383" s="410"/>
      <c r="K383" s="410"/>
      <c r="L383" s="410"/>
      <c r="M383" s="410"/>
      <c r="N383" s="410"/>
      <c r="O383" s="410"/>
      <c r="P383" s="410"/>
      <c r="Q383" s="410"/>
      <c r="R383" s="410"/>
      <c r="S383" s="410"/>
      <c r="T383" s="410"/>
      <c r="U383" s="410"/>
      <c r="V383" s="410"/>
      <c r="W383" s="410"/>
      <c r="X383" s="410"/>
      <c r="Y383" s="410"/>
      <c r="Z383" s="410"/>
      <c r="AA383" s="410"/>
      <c r="AB383" s="410"/>
      <c r="AC383" s="410"/>
      <c r="AD383" s="410"/>
      <c r="AE383" s="410"/>
    </row>
    <row r="384" ht="13.5" customHeight="1">
      <c r="A384" s="410"/>
      <c r="B384" s="410"/>
      <c r="C384" s="410"/>
      <c r="D384" s="410"/>
      <c r="E384" s="410"/>
      <c r="F384" s="410"/>
      <c r="G384" s="410"/>
      <c r="H384" s="410"/>
      <c r="I384" s="410"/>
      <c r="J384" s="410"/>
      <c r="K384" s="410"/>
      <c r="L384" s="410"/>
      <c r="M384" s="410"/>
      <c r="N384" s="410"/>
      <c r="O384" s="410"/>
      <c r="P384" s="410"/>
      <c r="Q384" s="410"/>
      <c r="R384" s="410"/>
      <c r="S384" s="410"/>
      <c r="T384" s="410"/>
      <c r="U384" s="410"/>
      <c r="V384" s="410"/>
      <c r="W384" s="410"/>
      <c r="X384" s="410"/>
      <c r="Y384" s="410"/>
      <c r="Z384" s="410"/>
      <c r="AA384" s="410"/>
      <c r="AB384" s="410"/>
      <c r="AC384" s="410"/>
      <c r="AD384" s="410"/>
      <c r="AE384" s="410"/>
    </row>
    <row r="385" ht="13.5" customHeight="1">
      <c r="A385" s="410"/>
      <c r="B385" s="410"/>
      <c r="C385" s="410"/>
      <c r="D385" s="410"/>
      <c r="E385" s="410"/>
      <c r="F385" s="410"/>
      <c r="G385" s="410"/>
      <c r="H385" s="410"/>
      <c r="I385" s="410"/>
      <c r="J385" s="410"/>
      <c r="K385" s="410"/>
      <c r="L385" s="410"/>
      <c r="M385" s="410"/>
      <c r="N385" s="410"/>
      <c r="O385" s="410"/>
      <c r="P385" s="410"/>
      <c r="Q385" s="410"/>
      <c r="R385" s="410"/>
      <c r="S385" s="410"/>
      <c r="T385" s="410"/>
      <c r="U385" s="410"/>
      <c r="V385" s="410"/>
      <c r="W385" s="410"/>
      <c r="X385" s="410"/>
      <c r="Y385" s="410"/>
      <c r="Z385" s="410"/>
      <c r="AA385" s="410"/>
      <c r="AB385" s="410"/>
      <c r="AC385" s="410"/>
      <c r="AD385" s="410"/>
      <c r="AE385" s="410"/>
    </row>
    <row r="386" ht="13.5" customHeight="1">
      <c r="A386" s="410"/>
      <c r="B386" s="410"/>
      <c r="C386" s="410"/>
      <c r="D386" s="410"/>
      <c r="E386" s="410"/>
      <c r="F386" s="410"/>
      <c r="G386" s="410"/>
      <c r="H386" s="410"/>
      <c r="I386" s="410"/>
      <c r="J386" s="410"/>
      <c r="K386" s="410"/>
      <c r="L386" s="410"/>
      <c r="M386" s="410"/>
      <c r="N386" s="410"/>
      <c r="O386" s="410"/>
      <c r="P386" s="410"/>
      <c r="Q386" s="410"/>
      <c r="R386" s="410"/>
      <c r="S386" s="410"/>
      <c r="T386" s="410"/>
      <c r="U386" s="410"/>
      <c r="V386" s="410"/>
      <c r="W386" s="410"/>
      <c r="X386" s="410"/>
      <c r="Y386" s="410"/>
      <c r="Z386" s="410"/>
      <c r="AA386" s="410"/>
      <c r="AB386" s="410"/>
      <c r="AC386" s="410"/>
      <c r="AD386" s="410"/>
      <c r="AE386" s="410"/>
    </row>
    <row r="387" ht="13.5" customHeight="1">
      <c r="A387" s="410"/>
      <c r="B387" s="410"/>
      <c r="C387" s="410"/>
      <c r="D387" s="410"/>
      <c r="E387" s="410"/>
      <c r="F387" s="410"/>
      <c r="G387" s="410"/>
      <c r="H387" s="410"/>
      <c r="I387" s="410"/>
      <c r="J387" s="410"/>
      <c r="K387" s="410"/>
      <c r="L387" s="410"/>
      <c r="M387" s="410"/>
      <c r="N387" s="410"/>
      <c r="O387" s="410"/>
      <c r="P387" s="410"/>
      <c r="Q387" s="410"/>
      <c r="R387" s="410"/>
      <c r="S387" s="410"/>
      <c r="T387" s="410"/>
      <c r="U387" s="410"/>
      <c r="V387" s="410"/>
      <c r="W387" s="410"/>
      <c r="X387" s="410"/>
      <c r="Y387" s="410"/>
      <c r="Z387" s="410"/>
      <c r="AA387" s="410"/>
      <c r="AB387" s="410"/>
      <c r="AC387" s="410"/>
      <c r="AD387" s="410"/>
      <c r="AE387" s="410"/>
    </row>
    <row r="388" ht="13.5" customHeight="1">
      <c r="A388" s="410"/>
      <c r="B388" s="410"/>
      <c r="C388" s="410"/>
      <c r="D388" s="410"/>
      <c r="E388" s="410"/>
      <c r="F388" s="410"/>
      <c r="G388" s="410"/>
      <c r="H388" s="410"/>
      <c r="I388" s="410"/>
      <c r="J388" s="410"/>
      <c r="K388" s="410"/>
      <c r="L388" s="410"/>
      <c r="M388" s="410"/>
      <c r="N388" s="410"/>
      <c r="O388" s="410"/>
      <c r="P388" s="410"/>
      <c r="Q388" s="410"/>
      <c r="R388" s="410"/>
      <c r="S388" s="410"/>
      <c r="T388" s="410"/>
      <c r="U388" s="410"/>
      <c r="V388" s="410"/>
      <c r="W388" s="410"/>
      <c r="X388" s="410"/>
      <c r="Y388" s="410"/>
      <c r="Z388" s="410"/>
      <c r="AA388" s="410"/>
      <c r="AB388" s="410"/>
      <c r="AC388" s="410"/>
      <c r="AD388" s="410"/>
      <c r="AE388" s="410"/>
    </row>
    <row r="389" ht="13.5" customHeight="1">
      <c r="A389" s="410"/>
      <c r="B389" s="410"/>
      <c r="C389" s="410"/>
      <c r="D389" s="410"/>
      <c r="E389" s="410"/>
      <c r="F389" s="410"/>
      <c r="G389" s="410"/>
      <c r="H389" s="410"/>
      <c r="I389" s="410"/>
      <c r="J389" s="410"/>
      <c r="K389" s="410"/>
      <c r="L389" s="410"/>
      <c r="M389" s="410"/>
      <c r="N389" s="410"/>
      <c r="O389" s="410"/>
      <c r="P389" s="410"/>
      <c r="Q389" s="410"/>
      <c r="R389" s="410"/>
      <c r="S389" s="410"/>
      <c r="T389" s="410"/>
      <c r="U389" s="410"/>
      <c r="V389" s="410"/>
      <c r="W389" s="410"/>
      <c r="X389" s="410"/>
      <c r="Y389" s="410"/>
      <c r="Z389" s="410"/>
      <c r="AA389" s="410"/>
      <c r="AB389" s="410"/>
      <c r="AC389" s="410"/>
      <c r="AD389" s="410"/>
      <c r="AE389" s="410"/>
    </row>
    <row r="390" ht="13.5" customHeight="1">
      <c r="A390" s="410"/>
      <c r="B390" s="410"/>
      <c r="C390" s="410"/>
      <c r="D390" s="410"/>
      <c r="E390" s="410"/>
      <c r="F390" s="410"/>
      <c r="G390" s="410"/>
      <c r="H390" s="410"/>
      <c r="I390" s="410"/>
      <c r="J390" s="410"/>
      <c r="K390" s="410"/>
      <c r="L390" s="410"/>
      <c r="M390" s="410"/>
      <c r="N390" s="410"/>
      <c r="O390" s="410"/>
      <c r="P390" s="410"/>
      <c r="Q390" s="410"/>
      <c r="R390" s="410"/>
      <c r="S390" s="410"/>
      <c r="T390" s="410"/>
      <c r="U390" s="410"/>
      <c r="V390" s="410"/>
      <c r="W390" s="410"/>
      <c r="X390" s="410"/>
      <c r="Y390" s="410"/>
      <c r="Z390" s="410"/>
      <c r="AA390" s="410"/>
      <c r="AB390" s="410"/>
      <c r="AC390" s="410"/>
      <c r="AD390" s="410"/>
      <c r="AE390" s="410"/>
    </row>
    <row r="391" ht="13.5" customHeight="1">
      <c r="A391" s="410"/>
      <c r="B391" s="410"/>
      <c r="C391" s="410"/>
      <c r="D391" s="410"/>
      <c r="E391" s="410"/>
      <c r="F391" s="410"/>
      <c r="G391" s="410"/>
      <c r="H391" s="410"/>
      <c r="I391" s="410"/>
      <c r="J391" s="410"/>
      <c r="K391" s="410"/>
      <c r="L391" s="410"/>
      <c r="M391" s="410"/>
      <c r="N391" s="410"/>
      <c r="O391" s="410"/>
      <c r="P391" s="410"/>
      <c r="Q391" s="410"/>
      <c r="R391" s="410"/>
      <c r="S391" s="410"/>
      <c r="T391" s="410"/>
      <c r="U391" s="410"/>
      <c r="V391" s="410"/>
      <c r="W391" s="410"/>
      <c r="X391" s="410"/>
      <c r="Y391" s="410"/>
      <c r="Z391" s="410"/>
      <c r="AA391" s="410"/>
      <c r="AB391" s="410"/>
      <c r="AC391" s="410"/>
      <c r="AD391" s="410"/>
      <c r="AE391" s="410"/>
    </row>
    <row r="392" ht="13.5" customHeight="1">
      <c r="A392" s="410"/>
      <c r="B392" s="410"/>
      <c r="C392" s="410"/>
      <c r="D392" s="410"/>
      <c r="E392" s="410"/>
      <c r="F392" s="410"/>
      <c r="G392" s="410"/>
      <c r="H392" s="410"/>
      <c r="I392" s="410"/>
      <c r="J392" s="410"/>
      <c r="K392" s="410"/>
      <c r="L392" s="410"/>
      <c r="M392" s="410"/>
      <c r="N392" s="410"/>
      <c r="O392" s="410"/>
      <c r="P392" s="410"/>
      <c r="Q392" s="410"/>
      <c r="R392" s="410"/>
      <c r="S392" s="410"/>
      <c r="T392" s="410"/>
      <c r="U392" s="410"/>
      <c r="V392" s="410"/>
      <c r="W392" s="410"/>
      <c r="X392" s="410"/>
      <c r="Y392" s="410"/>
      <c r="Z392" s="410"/>
      <c r="AA392" s="410"/>
      <c r="AB392" s="410"/>
      <c r="AC392" s="410"/>
      <c r="AD392" s="410"/>
      <c r="AE392" s="410"/>
    </row>
    <row r="393" ht="13.5" customHeight="1">
      <c r="A393" s="410"/>
      <c r="B393" s="410"/>
      <c r="C393" s="410"/>
      <c r="D393" s="410"/>
      <c r="E393" s="410"/>
      <c r="F393" s="410"/>
      <c r="G393" s="410"/>
      <c r="H393" s="410"/>
      <c r="I393" s="410"/>
      <c r="J393" s="410"/>
      <c r="K393" s="410"/>
      <c r="L393" s="410"/>
      <c r="M393" s="410"/>
      <c r="N393" s="410"/>
      <c r="O393" s="410"/>
      <c r="P393" s="410"/>
      <c r="Q393" s="410"/>
      <c r="R393" s="410"/>
      <c r="S393" s="410"/>
      <c r="T393" s="410"/>
      <c r="U393" s="410"/>
      <c r="V393" s="410"/>
      <c r="W393" s="410"/>
      <c r="X393" s="410"/>
      <c r="Y393" s="410"/>
      <c r="Z393" s="410"/>
      <c r="AA393" s="410"/>
      <c r="AB393" s="410"/>
      <c r="AC393" s="410"/>
      <c r="AD393" s="410"/>
      <c r="AE393" s="410"/>
    </row>
    <row r="394" ht="13.5" customHeight="1">
      <c r="A394" s="410"/>
      <c r="B394" s="410"/>
      <c r="C394" s="410"/>
      <c r="D394" s="410"/>
      <c r="E394" s="410"/>
      <c r="F394" s="410"/>
      <c r="G394" s="410"/>
      <c r="H394" s="410"/>
      <c r="I394" s="410"/>
      <c r="J394" s="410"/>
      <c r="K394" s="410"/>
      <c r="L394" s="410"/>
      <c r="M394" s="410"/>
      <c r="N394" s="410"/>
      <c r="O394" s="410"/>
      <c r="P394" s="410"/>
      <c r="Q394" s="410"/>
      <c r="R394" s="410"/>
      <c r="S394" s="410"/>
      <c r="T394" s="410"/>
      <c r="U394" s="410"/>
      <c r="V394" s="410"/>
      <c r="W394" s="410"/>
      <c r="X394" s="410"/>
      <c r="Y394" s="410"/>
      <c r="Z394" s="410"/>
      <c r="AA394" s="410"/>
      <c r="AB394" s="410"/>
      <c r="AC394" s="410"/>
      <c r="AD394" s="410"/>
      <c r="AE394" s="410"/>
    </row>
    <row r="395" ht="13.5" customHeight="1">
      <c r="A395" s="410"/>
      <c r="B395" s="410"/>
      <c r="C395" s="410"/>
      <c r="D395" s="410"/>
      <c r="E395" s="410"/>
      <c r="F395" s="410"/>
      <c r="G395" s="410"/>
      <c r="H395" s="410"/>
      <c r="I395" s="410"/>
      <c r="J395" s="410"/>
      <c r="K395" s="410"/>
      <c r="L395" s="410"/>
      <c r="M395" s="410"/>
      <c r="N395" s="410"/>
      <c r="O395" s="410"/>
      <c r="P395" s="410"/>
      <c r="Q395" s="410"/>
      <c r="R395" s="410"/>
      <c r="S395" s="410"/>
      <c r="T395" s="410"/>
      <c r="U395" s="410"/>
      <c r="V395" s="410"/>
      <c r="W395" s="410"/>
      <c r="X395" s="410"/>
      <c r="Y395" s="410"/>
      <c r="Z395" s="410"/>
      <c r="AA395" s="410"/>
      <c r="AB395" s="410"/>
      <c r="AC395" s="410"/>
      <c r="AD395" s="410"/>
      <c r="AE395" s="410"/>
    </row>
    <row r="396" ht="13.5" customHeight="1">
      <c r="A396" s="410"/>
      <c r="B396" s="410"/>
      <c r="C396" s="410"/>
      <c r="D396" s="410"/>
      <c r="E396" s="410"/>
      <c r="F396" s="410"/>
      <c r="G396" s="410"/>
      <c r="H396" s="410"/>
      <c r="I396" s="410"/>
      <c r="J396" s="410"/>
      <c r="K396" s="410"/>
      <c r="L396" s="410"/>
      <c r="M396" s="410"/>
      <c r="N396" s="410"/>
      <c r="O396" s="410"/>
      <c r="P396" s="410"/>
      <c r="Q396" s="410"/>
      <c r="R396" s="410"/>
      <c r="S396" s="410"/>
      <c r="T396" s="410"/>
      <c r="U396" s="410"/>
      <c r="V396" s="410"/>
      <c r="W396" s="410"/>
      <c r="X396" s="410"/>
      <c r="Y396" s="410"/>
      <c r="Z396" s="410"/>
      <c r="AA396" s="410"/>
      <c r="AB396" s="410"/>
      <c r="AC396" s="410"/>
      <c r="AD396" s="410"/>
      <c r="AE396" s="410"/>
    </row>
    <row r="397" ht="13.5" customHeight="1">
      <c r="A397" s="410"/>
      <c r="B397" s="410"/>
      <c r="C397" s="410"/>
      <c r="D397" s="410"/>
      <c r="E397" s="410"/>
      <c r="F397" s="410"/>
      <c r="G397" s="410"/>
      <c r="H397" s="410"/>
      <c r="I397" s="410"/>
      <c r="J397" s="410"/>
      <c r="K397" s="410"/>
      <c r="L397" s="410"/>
      <c r="M397" s="410"/>
      <c r="N397" s="410"/>
      <c r="O397" s="410"/>
      <c r="P397" s="410"/>
      <c r="Q397" s="410"/>
      <c r="R397" s="410"/>
      <c r="S397" s="410"/>
      <c r="T397" s="410"/>
      <c r="U397" s="410"/>
      <c r="V397" s="410"/>
      <c r="W397" s="410"/>
      <c r="X397" s="410"/>
      <c r="Y397" s="410"/>
      <c r="Z397" s="410"/>
      <c r="AA397" s="410"/>
      <c r="AB397" s="410"/>
      <c r="AC397" s="410"/>
      <c r="AD397" s="410"/>
      <c r="AE397" s="410"/>
    </row>
    <row r="398" ht="13.5" customHeight="1">
      <c r="A398" s="410"/>
      <c r="B398" s="410"/>
      <c r="C398" s="410"/>
      <c r="D398" s="410"/>
      <c r="E398" s="410"/>
      <c r="F398" s="410"/>
      <c r="G398" s="410"/>
      <c r="H398" s="410"/>
      <c r="I398" s="410"/>
      <c r="J398" s="410"/>
      <c r="K398" s="410"/>
      <c r="L398" s="410"/>
      <c r="M398" s="410"/>
      <c r="N398" s="410"/>
      <c r="O398" s="410"/>
      <c r="P398" s="410"/>
      <c r="Q398" s="410"/>
      <c r="R398" s="410"/>
      <c r="S398" s="410"/>
      <c r="T398" s="410"/>
      <c r="U398" s="410"/>
      <c r="V398" s="410"/>
      <c r="W398" s="410"/>
      <c r="X398" s="410"/>
      <c r="Y398" s="410"/>
      <c r="Z398" s="410"/>
      <c r="AA398" s="410"/>
      <c r="AB398" s="410"/>
      <c r="AC398" s="410"/>
      <c r="AD398" s="410"/>
      <c r="AE398" s="410"/>
    </row>
    <row r="399" ht="13.5" customHeight="1">
      <c r="A399" s="410"/>
      <c r="B399" s="410"/>
      <c r="C399" s="410"/>
      <c r="D399" s="410"/>
      <c r="E399" s="410"/>
      <c r="F399" s="410"/>
      <c r="G399" s="410"/>
      <c r="H399" s="410"/>
      <c r="I399" s="410"/>
      <c r="J399" s="410"/>
      <c r="K399" s="410"/>
      <c r="L399" s="410"/>
      <c r="M399" s="410"/>
      <c r="N399" s="410"/>
      <c r="O399" s="410"/>
      <c r="P399" s="410"/>
      <c r="Q399" s="410"/>
      <c r="R399" s="410"/>
      <c r="S399" s="410"/>
      <c r="T399" s="410"/>
      <c r="U399" s="410"/>
      <c r="V399" s="410"/>
      <c r="W399" s="410"/>
      <c r="X399" s="410"/>
      <c r="Y399" s="410"/>
      <c r="Z399" s="410"/>
      <c r="AA399" s="410"/>
      <c r="AB399" s="410"/>
      <c r="AC399" s="410"/>
      <c r="AD399" s="410"/>
      <c r="AE399" s="410"/>
    </row>
    <row r="400" ht="13.5" customHeight="1">
      <c r="A400" s="410"/>
      <c r="B400" s="410"/>
      <c r="C400" s="410"/>
      <c r="D400" s="410"/>
      <c r="E400" s="410"/>
      <c r="F400" s="410"/>
      <c r="G400" s="410"/>
      <c r="H400" s="410"/>
      <c r="I400" s="410"/>
      <c r="J400" s="410"/>
      <c r="K400" s="410"/>
      <c r="L400" s="410"/>
      <c r="M400" s="410"/>
      <c r="N400" s="410"/>
      <c r="O400" s="410"/>
      <c r="P400" s="410"/>
      <c r="Q400" s="410"/>
      <c r="R400" s="410"/>
      <c r="S400" s="410"/>
      <c r="T400" s="410"/>
      <c r="U400" s="410"/>
      <c r="V400" s="410"/>
      <c r="W400" s="410"/>
      <c r="X400" s="410"/>
      <c r="Y400" s="410"/>
      <c r="Z400" s="410"/>
      <c r="AA400" s="410"/>
      <c r="AB400" s="410"/>
      <c r="AC400" s="410"/>
      <c r="AD400" s="410"/>
      <c r="AE400" s="410"/>
    </row>
    <row r="401" ht="13.5" customHeight="1">
      <c r="A401" s="410"/>
      <c r="B401" s="410"/>
      <c r="C401" s="410"/>
      <c r="D401" s="410"/>
      <c r="E401" s="410"/>
      <c r="F401" s="410"/>
      <c r="G401" s="410"/>
      <c r="H401" s="410"/>
      <c r="I401" s="410"/>
      <c r="J401" s="410"/>
      <c r="K401" s="410"/>
      <c r="L401" s="410"/>
      <c r="M401" s="410"/>
      <c r="N401" s="410"/>
      <c r="O401" s="410"/>
      <c r="P401" s="410"/>
      <c r="Q401" s="410"/>
      <c r="R401" s="410"/>
      <c r="S401" s="410"/>
      <c r="T401" s="410"/>
      <c r="U401" s="410"/>
      <c r="V401" s="410"/>
      <c r="W401" s="410"/>
      <c r="X401" s="410"/>
      <c r="Y401" s="410"/>
      <c r="Z401" s="410"/>
      <c r="AA401" s="410"/>
      <c r="AB401" s="410"/>
      <c r="AC401" s="410"/>
      <c r="AD401" s="410"/>
      <c r="AE401" s="410"/>
    </row>
    <row r="402" ht="13.5" customHeight="1">
      <c r="A402" s="410"/>
      <c r="B402" s="410"/>
      <c r="C402" s="410"/>
      <c r="D402" s="410"/>
      <c r="E402" s="410"/>
      <c r="F402" s="410"/>
      <c r="G402" s="410"/>
      <c r="H402" s="410"/>
      <c r="I402" s="410"/>
      <c r="J402" s="410"/>
      <c r="K402" s="410"/>
      <c r="L402" s="410"/>
      <c r="M402" s="410"/>
      <c r="N402" s="410"/>
      <c r="O402" s="410"/>
      <c r="P402" s="410"/>
      <c r="Q402" s="410"/>
      <c r="R402" s="410"/>
      <c r="S402" s="410"/>
      <c r="T402" s="410"/>
      <c r="U402" s="410"/>
      <c r="V402" s="410"/>
      <c r="W402" s="410"/>
      <c r="X402" s="410"/>
      <c r="Y402" s="410"/>
      <c r="Z402" s="410"/>
      <c r="AA402" s="410"/>
      <c r="AB402" s="410"/>
      <c r="AC402" s="410"/>
      <c r="AD402" s="410"/>
      <c r="AE402" s="410"/>
    </row>
    <row r="403" ht="13.5" customHeight="1">
      <c r="A403" s="410"/>
      <c r="B403" s="410"/>
      <c r="C403" s="410"/>
      <c r="D403" s="410"/>
      <c r="E403" s="410"/>
      <c r="F403" s="410"/>
      <c r="G403" s="410"/>
      <c r="H403" s="410"/>
      <c r="I403" s="410"/>
      <c r="J403" s="410"/>
      <c r="K403" s="410"/>
      <c r="L403" s="410"/>
      <c r="M403" s="410"/>
      <c r="N403" s="410"/>
      <c r="O403" s="410"/>
      <c r="P403" s="410"/>
      <c r="Q403" s="410"/>
      <c r="R403" s="410"/>
      <c r="S403" s="410"/>
      <c r="T403" s="410"/>
      <c r="U403" s="410"/>
      <c r="V403" s="410"/>
      <c r="W403" s="410"/>
      <c r="X403" s="410"/>
      <c r="Y403" s="410"/>
      <c r="Z403" s="410"/>
      <c r="AA403" s="410"/>
      <c r="AB403" s="410"/>
      <c r="AC403" s="410"/>
      <c r="AD403" s="410"/>
      <c r="AE403" s="410"/>
    </row>
    <row r="404" ht="13.5" customHeight="1">
      <c r="A404" s="410"/>
      <c r="B404" s="410"/>
      <c r="C404" s="410"/>
      <c r="D404" s="410"/>
      <c r="E404" s="410"/>
      <c r="F404" s="410"/>
      <c r="G404" s="410"/>
      <c r="H404" s="410"/>
      <c r="I404" s="410"/>
      <c r="J404" s="410"/>
      <c r="K404" s="410"/>
      <c r="L404" s="410"/>
      <c r="M404" s="410"/>
      <c r="N404" s="410"/>
      <c r="O404" s="410"/>
      <c r="P404" s="410"/>
      <c r="Q404" s="410"/>
      <c r="R404" s="410"/>
      <c r="S404" s="410"/>
      <c r="T404" s="410"/>
      <c r="U404" s="410"/>
      <c r="V404" s="410"/>
      <c r="W404" s="410"/>
      <c r="X404" s="410"/>
      <c r="Y404" s="410"/>
      <c r="Z404" s="410"/>
      <c r="AA404" s="410"/>
      <c r="AB404" s="410"/>
      <c r="AC404" s="410"/>
      <c r="AD404" s="410"/>
      <c r="AE404" s="410"/>
    </row>
    <row r="405" ht="13.5" customHeight="1">
      <c r="A405" s="410"/>
      <c r="B405" s="410"/>
      <c r="C405" s="410"/>
      <c r="D405" s="410"/>
      <c r="E405" s="410"/>
      <c r="F405" s="410"/>
      <c r="G405" s="410"/>
      <c r="H405" s="410"/>
      <c r="I405" s="410"/>
      <c r="J405" s="410"/>
      <c r="K405" s="410"/>
      <c r="L405" s="410"/>
      <c r="M405" s="410"/>
      <c r="N405" s="410"/>
      <c r="O405" s="410"/>
      <c r="P405" s="410"/>
      <c r="Q405" s="410"/>
      <c r="R405" s="410"/>
      <c r="S405" s="410"/>
      <c r="T405" s="410"/>
      <c r="U405" s="410"/>
      <c r="V405" s="410"/>
      <c r="W405" s="410"/>
      <c r="X405" s="410"/>
      <c r="Y405" s="410"/>
      <c r="Z405" s="410"/>
      <c r="AA405" s="410"/>
      <c r="AB405" s="410"/>
      <c r="AC405" s="410"/>
      <c r="AD405" s="410"/>
      <c r="AE405" s="410"/>
    </row>
    <row r="406" ht="13.5" customHeight="1">
      <c r="A406" s="410"/>
      <c r="B406" s="410"/>
      <c r="C406" s="410"/>
      <c r="D406" s="410"/>
      <c r="E406" s="410"/>
      <c r="F406" s="410"/>
      <c r="G406" s="410"/>
      <c r="H406" s="410"/>
      <c r="I406" s="410"/>
      <c r="J406" s="410"/>
      <c r="K406" s="410"/>
      <c r="L406" s="410"/>
      <c r="M406" s="410"/>
      <c r="N406" s="410"/>
      <c r="O406" s="410"/>
      <c r="P406" s="410"/>
      <c r="Q406" s="410"/>
      <c r="R406" s="410"/>
      <c r="S406" s="410"/>
      <c r="T406" s="410"/>
      <c r="U406" s="410"/>
      <c r="V406" s="410"/>
      <c r="W406" s="410"/>
      <c r="X406" s="410"/>
      <c r="Y406" s="410"/>
      <c r="Z406" s="410"/>
      <c r="AA406" s="410"/>
      <c r="AB406" s="410"/>
      <c r="AC406" s="410"/>
      <c r="AD406" s="410"/>
      <c r="AE406" s="410"/>
    </row>
    <row r="407" ht="13.5" customHeight="1">
      <c r="A407" s="410"/>
      <c r="B407" s="410"/>
      <c r="C407" s="410"/>
      <c r="D407" s="410"/>
      <c r="E407" s="410"/>
      <c r="F407" s="410"/>
      <c r="G407" s="410"/>
      <c r="H407" s="410"/>
      <c r="I407" s="410"/>
      <c r="J407" s="410"/>
      <c r="K407" s="410"/>
      <c r="L407" s="410"/>
      <c r="M407" s="410"/>
      <c r="N407" s="410"/>
      <c r="O407" s="410"/>
      <c r="P407" s="410"/>
      <c r="Q407" s="410"/>
      <c r="R407" s="410"/>
      <c r="S407" s="410"/>
      <c r="T407" s="410"/>
      <c r="U407" s="410"/>
      <c r="V407" s="410"/>
      <c r="W407" s="410"/>
      <c r="X407" s="410"/>
      <c r="Y407" s="410"/>
      <c r="Z407" s="410"/>
      <c r="AA407" s="410"/>
      <c r="AB407" s="410"/>
      <c r="AC407" s="410"/>
      <c r="AD407" s="410"/>
      <c r="AE407" s="410"/>
    </row>
    <row r="408" ht="13.5" customHeight="1">
      <c r="A408" s="410"/>
      <c r="B408" s="410"/>
      <c r="C408" s="410"/>
      <c r="D408" s="410"/>
      <c r="E408" s="410"/>
      <c r="F408" s="410"/>
      <c r="G408" s="410"/>
      <c r="H408" s="410"/>
      <c r="I408" s="410"/>
      <c r="J408" s="410"/>
      <c r="K408" s="410"/>
      <c r="L408" s="410"/>
      <c r="M408" s="410"/>
      <c r="N408" s="410"/>
      <c r="O408" s="410"/>
      <c r="P408" s="410"/>
      <c r="Q408" s="410"/>
      <c r="R408" s="410"/>
      <c r="S408" s="410"/>
      <c r="T408" s="410"/>
      <c r="U408" s="410"/>
      <c r="V408" s="410"/>
      <c r="W408" s="410"/>
      <c r="X408" s="410"/>
      <c r="Y408" s="410"/>
      <c r="Z408" s="410"/>
      <c r="AA408" s="410"/>
      <c r="AB408" s="410"/>
      <c r="AC408" s="410"/>
      <c r="AD408" s="410"/>
      <c r="AE408" s="410"/>
    </row>
    <row r="409" ht="13.5" customHeight="1">
      <c r="A409" s="410"/>
      <c r="B409" s="410"/>
      <c r="C409" s="410"/>
      <c r="D409" s="410"/>
      <c r="E409" s="410"/>
      <c r="F409" s="410"/>
      <c r="G409" s="410"/>
      <c r="H409" s="410"/>
      <c r="I409" s="410"/>
      <c r="J409" s="410"/>
      <c r="K409" s="410"/>
      <c r="L409" s="410"/>
      <c r="M409" s="410"/>
      <c r="N409" s="410"/>
      <c r="O409" s="410"/>
      <c r="P409" s="410"/>
      <c r="Q409" s="410"/>
      <c r="R409" s="410"/>
      <c r="S409" s="410"/>
      <c r="T409" s="410"/>
      <c r="U409" s="410"/>
      <c r="V409" s="410"/>
      <c r="W409" s="410"/>
      <c r="X409" s="410"/>
      <c r="Y409" s="410"/>
      <c r="Z409" s="410"/>
      <c r="AA409" s="410"/>
      <c r="AB409" s="410"/>
      <c r="AC409" s="410"/>
      <c r="AD409" s="410"/>
      <c r="AE409" s="410"/>
    </row>
    <row r="410" ht="13.5" customHeight="1">
      <c r="A410" s="410"/>
      <c r="B410" s="410"/>
      <c r="C410" s="410"/>
      <c r="D410" s="410"/>
      <c r="E410" s="410"/>
      <c r="F410" s="410"/>
      <c r="G410" s="410"/>
      <c r="H410" s="410"/>
      <c r="I410" s="410"/>
      <c r="J410" s="410"/>
      <c r="K410" s="410"/>
      <c r="L410" s="410"/>
      <c r="M410" s="410"/>
      <c r="N410" s="410"/>
      <c r="O410" s="410"/>
      <c r="P410" s="410"/>
      <c r="Q410" s="410"/>
      <c r="R410" s="410"/>
      <c r="S410" s="410"/>
      <c r="T410" s="410"/>
      <c r="U410" s="410"/>
      <c r="V410" s="410"/>
      <c r="W410" s="410"/>
      <c r="X410" s="410"/>
      <c r="Y410" s="410"/>
      <c r="Z410" s="410"/>
      <c r="AA410" s="410"/>
      <c r="AB410" s="410"/>
      <c r="AC410" s="410"/>
      <c r="AD410" s="410"/>
      <c r="AE410" s="410"/>
    </row>
    <row r="411" ht="13.5" customHeight="1">
      <c r="A411" s="410"/>
      <c r="B411" s="410"/>
      <c r="C411" s="410"/>
      <c r="D411" s="410"/>
      <c r="E411" s="410"/>
      <c r="F411" s="410"/>
      <c r="G411" s="410"/>
      <c r="H411" s="410"/>
      <c r="I411" s="410"/>
      <c r="J411" s="410"/>
      <c r="K411" s="410"/>
      <c r="L411" s="410"/>
      <c r="M411" s="410"/>
      <c r="N411" s="410"/>
      <c r="O411" s="410"/>
      <c r="P411" s="410"/>
      <c r="Q411" s="410"/>
      <c r="R411" s="410"/>
      <c r="S411" s="410"/>
      <c r="T411" s="410"/>
      <c r="U411" s="410"/>
      <c r="V411" s="410"/>
      <c r="W411" s="410"/>
      <c r="X411" s="410"/>
      <c r="Y411" s="410"/>
      <c r="Z411" s="410"/>
      <c r="AA411" s="410"/>
      <c r="AB411" s="410"/>
      <c r="AC411" s="410"/>
      <c r="AD411" s="410"/>
      <c r="AE411" s="410"/>
    </row>
    <row r="412" ht="13.5" customHeight="1">
      <c r="A412" s="410"/>
      <c r="B412" s="410"/>
      <c r="C412" s="410"/>
      <c r="D412" s="410"/>
      <c r="E412" s="410"/>
      <c r="F412" s="410"/>
      <c r="G412" s="410"/>
      <c r="H412" s="410"/>
      <c r="I412" s="410"/>
      <c r="J412" s="410"/>
      <c r="K412" s="410"/>
      <c r="L412" s="410"/>
      <c r="M412" s="410"/>
      <c r="N412" s="410"/>
      <c r="O412" s="410"/>
      <c r="P412" s="410"/>
      <c r="Q412" s="410"/>
      <c r="R412" s="410"/>
      <c r="S412" s="410"/>
      <c r="T412" s="410"/>
      <c r="U412" s="410"/>
      <c r="V412" s="410"/>
      <c r="W412" s="410"/>
      <c r="X412" s="410"/>
      <c r="Y412" s="410"/>
      <c r="Z412" s="410"/>
      <c r="AA412" s="410"/>
      <c r="AB412" s="410"/>
      <c r="AC412" s="410"/>
      <c r="AD412" s="410"/>
      <c r="AE412" s="410"/>
    </row>
    <row r="413" ht="13.5" customHeight="1">
      <c r="A413" s="410"/>
      <c r="B413" s="410"/>
      <c r="C413" s="410"/>
      <c r="D413" s="410"/>
      <c r="E413" s="410"/>
      <c r="F413" s="410"/>
      <c r="G413" s="410"/>
      <c r="H413" s="410"/>
      <c r="I413" s="410"/>
      <c r="J413" s="410"/>
      <c r="K413" s="410"/>
      <c r="L413" s="410"/>
      <c r="M413" s="410"/>
      <c r="N413" s="410"/>
      <c r="O413" s="410"/>
      <c r="P413" s="410"/>
      <c r="Q413" s="410"/>
      <c r="R413" s="410"/>
      <c r="S413" s="410"/>
      <c r="T413" s="410"/>
      <c r="U413" s="410"/>
      <c r="V413" s="410"/>
      <c r="W413" s="410"/>
      <c r="X413" s="410"/>
      <c r="Y413" s="410"/>
      <c r="Z413" s="410"/>
      <c r="AA413" s="410"/>
      <c r="AB413" s="410"/>
      <c r="AC413" s="410"/>
      <c r="AD413" s="410"/>
      <c r="AE413" s="410"/>
    </row>
    <row r="414" ht="13.5" customHeight="1">
      <c r="A414" s="410"/>
      <c r="B414" s="410"/>
      <c r="C414" s="410"/>
      <c r="D414" s="410"/>
      <c r="E414" s="410"/>
      <c r="F414" s="410"/>
      <c r="G414" s="410"/>
      <c r="H414" s="410"/>
      <c r="I414" s="410"/>
      <c r="J414" s="410"/>
      <c r="K414" s="410"/>
      <c r="L414" s="410"/>
      <c r="M414" s="410"/>
      <c r="N414" s="410"/>
      <c r="O414" s="410"/>
      <c r="P414" s="410"/>
      <c r="Q414" s="410"/>
      <c r="R414" s="410"/>
      <c r="S414" s="410"/>
      <c r="T414" s="410"/>
      <c r="U414" s="410"/>
      <c r="V414" s="410"/>
      <c r="W414" s="410"/>
      <c r="X414" s="410"/>
      <c r="Y414" s="410"/>
      <c r="Z414" s="410"/>
      <c r="AA414" s="410"/>
      <c r="AB414" s="410"/>
      <c r="AC414" s="410"/>
      <c r="AD414" s="410"/>
      <c r="AE414" s="410"/>
    </row>
    <row r="415" ht="13.5" customHeight="1">
      <c r="A415" s="410"/>
      <c r="B415" s="410"/>
      <c r="C415" s="410"/>
      <c r="D415" s="410"/>
      <c r="E415" s="410"/>
      <c r="F415" s="410"/>
      <c r="G415" s="410"/>
      <c r="H415" s="410"/>
      <c r="I415" s="410"/>
      <c r="J415" s="410"/>
      <c r="K415" s="410"/>
      <c r="L415" s="410"/>
      <c r="M415" s="410"/>
      <c r="N415" s="410"/>
      <c r="O415" s="410"/>
      <c r="P415" s="410"/>
      <c r="Q415" s="410"/>
      <c r="R415" s="410"/>
      <c r="S415" s="410"/>
      <c r="T415" s="410"/>
      <c r="U415" s="410"/>
      <c r="V415" s="410"/>
      <c r="W415" s="410"/>
      <c r="X415" s="410"/>
      <c r="Y415" s="410"/>
      <c r="Z415" s="410"/>
      <c r="AA415" s="410"/>
      <c r="AB415" s="410"/>
      <c r="AC415" s="410"/>
      <c r="AD415" s="410"/>
      <c r="AE415" s="410"/>
    </row>
    <row r="416" ht="13.5" customHeight="1">
      <c r="A416" s="410"/>
      <c r="B416" s="410"/>
      <c r="C416" s="410"/>
      <c r="D416" s="410"/>
      <c r="E416" s="410"/>
      <c r="F416" s="410"/>
      <c r="G416" s="410"/>
      <c r="H416" s="410"/>
      <c r="I416" s="410"/>
      <c r="J416" s="410"/>
      <c r="K416" s="410"/>
      <c r="L416" s="410"/>
      <c r="M416" s="410"/>
      <c r="N416" s="410"/>
      <c r="O416" s="410"/>
      <c r="P416" s="410"/>
      <c r="Q416" s="410"/>
      <c r="R416" s="410"/>
      <c r="S416" s="410"/>
      <c r="T416" s="410"/>
      <c r="U416" s="410"/>
      <c r="V416" s="410"/>
      <c r="W416" s="410"/>
      <c r="X416" s="410"/>
      <c r="Y416" s="410"/>
      <c r="Z416" s="410"/>
      <c r="AA416" s="410"/>
      <c r="AB416" s="410"/>
      <c r="AC416" s="410"/>
      <c r="AD416" s="410"/>
      <c r="AE416" s="410"/>
    </row>
    <row r="417" ht="13.5" customHeight="1">
      <c r="A417" s="410"/>
      <c r="B417" s="410"/>
      <c r="C417" s="410"/>
      <c r="D417" s="410"/>
      <c r="E417" s="410"/>
      <c r="F417" s="410"/>
      <c r="G417" s="410"/>
      <c r="H417" s="410"/>
      <c r="I417" s="410"/>
      <c r="J417" s="410"/>
      <c r="K417" s="410"/>
      <c r="L417" s="410"/>
      <c r="M417" s="410"/>
      <c r="N417" s="410"/>
      <c r="O417" s="410"/>
      <c r="P417" s="410"/>
      <c r="Q417" s="410"/>
      <c r="R417" s="410"/>
      <c r="S417" s="410"/>
      <c r="T417" s="410"/>
      <c r="U417" s="410"/>
      <c r="V417" s="410"/>
      <c r="W417" s="410"/>
      <c r="X417" s="410"/>
      <c r="Y417" s="410"/>
      <c r="Z417" s="410"/>
      <c r="AA417" s="410"/>
      <c r="AB417" s="410"/>
      <c r="AC417" s="410"/>
      <c r="AD417" s="410"/>
      <c r="AE417" s="410"/>
    </row>
    <row r="418" ht="13.5" customHeight="1">
      <c r="A418" s="410"/>
      <c r="B418" s="410"/>
      <c r="C418" s="410"/>
      <c r="D418" s="410"/>
      <c r="E418" s="410"/>
      <c r="F418" s="410"/>
      <c r="G418" s="410"/>
      <c r="H418" s="410"/>
      <c r="I418" s="410"/>
      <c r="J418" s="410"/>
      <c r="K418" s="410"/>
      <c r="L418" s="410"/>
      <c r="M418" s="410"/>
      <c r="N418" s="410"/>
      <c r="O418" s="410"/>
      <c r="P418" s="410"/>
      <c r="Q418" s="410"/>
      <c r="R418" s="410"/>
      <c r="S418" s="410"/>
      <c r="T418" s="410"/>
      <c r="U418" s="410"/>
      <c r="V418" s="410"/>
      <c r="W418" s="410"/>
      <c r="X418" s="410"/>
      <c r="Y418" s="410"/>
      <c r="Z418" s="410"/>
      <c r="AA418" s="410"/>
      <c r="AB418" s="410"/>
      <c r="AC418" s="410"/>
      <c r="AD418" s="410"/>
      <c r="AE418" s="410"/>
    </row>
    <row r="419" ht="13.5" customHeight="1">
      <c r="A419" s="410"/>
      <c r="B419" s="410"/>
      <c r="C419" s="410"/>
      <c r="D419" s="410"/>
      <c r="E419" s="410"/>
      <c r="F419" s="410"/>
      <c r="G419" s="410"/>
      <c r="H419" s="410"/>
      <c r="I419" s="410"/>
      <c r="J419" s="410"/>
      <c r="K419" s="410"/>
      <c r="L419" s="410"/>
      <c r="M419" s="410"/>
      <c r="N419" s="410"/>
      <c r="O419" s="410"/>
      <c r="P419" s="410"/>
      <c r="Q419" s="410"/>
      <c r="R419" s="410"/>
      <c r="S419" s="410"/>
      <c r="T419" s="410"/>
      <c r="U419" s="410"/>
      <c r="V419" s="410"/>
      <c r="W419" s="410"/>
      <c r="X419" s="410"/>
      <c r="Y419" s="410"/>
      <c r="Z419" s="410"/>
      <c r="AA419" s="410"/>
      <c r="AB419" s="410"/>
      <c r="AC419" s="410"/>
      <c r="AD419" s="410"/>
      <c r="AE419" s="410"/>
    </row>
    <row r="420" ht="13.5" customHeight="1">
      <c r="A420" s="410"/>
      <c r="B420" s="410"/>
      <c r="C420" s="410"/>
      <c r="D420" s="410"/>
      <c r="E420" s="410"/>
      <c r="F420" s="410"/>
      <c r="G420" s="410"/>
      <c r="H420" s="410"/>
      <c r="I420" s="410"/>
      <c r="J420" s="410"/>
      <c r="K420" s="410"/>
      <c r="L420" s="410"/>
      <c r="M420" s="410"/>
      <c r="N420" s="410"/>
      <c r="O420" s="410"/>
      <c r="P420" s="410"/>
      <c r="Q420" s="410"/>
      <c r="R420" s="410"/>
      <c r="S420" s="410"/>
      <c r="T420" s="410"/>
      <c r="U420" s="410"/>
      <c r="V420" s="410"/>
      <c r="W420" s="410"/>
      <c r="X420" s="410"/>
      <c r="Y420" s="410"/>
      <c r="Z420" s="410"/>
      <c r="AA420" s="410"/>
      <c r="AB420" s="410"/>
      <c r="AC420" s="410"/>
      <c r="AD420" s="410"/>
      <c r="AE420" s="410"/>
    </row>
    <row r="421" ht="13.5" customHeight="1">
      <c r="A421" s="410"/>
      <c r="B421" s="410"/>
      <c r="C421" s="410"/>
      <c r="D421" s="410"/>
      <c r="E421" s="410"/>
      <c r="F421" s="410"/>
      <c r="G421" s="410"/>
      <c r="H421" s="410"/>
      <c r="I421" s="410"/>
      <c r="J421" s="410"/>
      <c r="K421" s="410"/>
      <c r="L421" s="410"/>
      <c r="M421" s="410"/>
      <c r="N421" s="410"/>
      <c r="O421" s="410"/>
      <c r="P421" s="410"/>
      <c r="Q421" s="410"/>
      <c r="R421" s="410"/>
      <c r="S421" s="410"/>
      <c r="T421" s="410"/>
      <c r="U421" s="410"/>
      <c r="V421" s="410"/>
      <c r="W421" s="410"/>
      <c r="X421" s="410"/>
      <c r="Y421" s="410"/>
      <c r="Z421" s="410"/>
      <c r="AA421" s="410"/>
      <c r="AB421" s="410"/>
      <c r="AC421" s="410"/>
      <c r="AD421" s="410"/>
      <c r="AE421" s="410"/>
    </row>
    <row r="422" ht="13.5" customHeight="1">
      <c r="A422" s="410"/>
      <c r="B422" s="410"/>
      <c r="C422" s="410"/>
      <c r="D422" s="410"/>
      <c r="E422" s="410"/>
      <c r="F422" s="410"/>
      <c r="G422" s="410"/>
      <c r="H422" s="410"/>
      <c r="I422" s="410"/>
      <c r="J422" s="410"/>
      <c r="K422" s="410"/>
      <c r="L422" s="410"/>
      <c r="M422" s="410"/>
      <c r="N422" s="410"/>
      <c r="O422" s="410"/>
      <c r="P422" s="410"/>
      <c r="Q422" s="410"/>
      <c r="R422" s="410"/>
      <c r="S422" s="410"/>
      <c r="T422" s="410"/>
      <c r="U422" s="410"/>
      <c r="V422" s="410"/>
      <c r="W422" s="410"/>
      <c r="X422" s="410"/>
      <c r="Y422" s="410"/>
      <c r="Z422" s="410"/>
      <c r="AA422" s="410"/>
      <c r="AB422" s="410"/>
      <c r="AC422" s="410"/>
      <c r="AD422" s="410"/>
      <c r="AE422" s="410"/>
    </row>
    <row r="423" ht="13.5" customHeight="1">
      <c r="A423" s="410"/>
      <c r="B423" s="410"/>
      <c r="C423" s="410"/>
      <c r="D423" s="410"/>
      <c r="E423" s="410"/>
      <c r="F423" s="410"/>
      <c r="G423" s="410"/>
      <c r="H423" s="410"/>
      <c r="I423" s="410"/>
      <c r="J423" s="410"/>
      <c r="K423" s="410"/>
      <c r="L423" s="410"/>
      <c r="M423" s="410"/>
      <c r="N423" s="410"/>
      <c r="O423" s="410"/>
      <c r="P423" s="410"/>
      <c r="Q423" s="410"/>
      <c r="R423" s="410"/>
      <c r="S423" s="410"/>
      <c r="T423" s="410"/>
      <c r="U423" s="410"/>
      <c r="V423" s="410"/>
      <c r="W423" s="410"/>
      <c r="X423" s="410"/>
      <c r="Y423" s="410"/>
      <c r="Z423" s="410"/>
      <c r="AA423" s="410"/>
      <c r="AB423" s="410"/>
      <c r="AC423" s="410"/>
      <c r="AD423" s="410"/>
      <c r="AE423" s="410"/>
    </row>
    <row r="424" ht="13.5" customHeight="1">
      <c r="A424" s="410"/>
      <c r="B424" s="410"/>
      <c r="C424" s="410"/>
      <c r="D424" s="410"/>
      <c r="E424" s="410"/>
      <c r="F424" s="410"/>
      <c r="G424" s="410"/>
      <c r="H424" s="410"/>
      <c r="I424" s="410"/>
      <c r="J424" s="410"/>
      <c r="K424" s="410"/>
      <c r="L424" s="410"/>
      <c r="M424" s="410"/>
      <c r="N424" s="410"/>
      <c r="O424" s="410"/>
      <c r="P424" s="410"/>
      <c r="Q424" s="410"/>
      <c r="R424" s="410"/>
      <c r="S424" s="410"/>
      <c r="T424" s="410"/>
      <c r="U424" s="410"/>
      <c r="V424" s="410"/>
      <c r="W424" s="410"/>
      <c r="X424" s="410"/>
      <c r="Y424" s="410"/>
      <c r="Z424" s="410"/>
      <c r="AA424" s="410"/>
      <c r="AB424" s="410"/>
      <c r="AC424" s="410"/>
      <c r="AD424" s="410"/>
      <c r="AE424" s="410"/>
    </row>
    <row r="425" ht="13.5" customHeight="1">
      <c r="A425" s="410"/>
      <c r="B425" s="410"/>
      <c r="C425" s="410"/>
      <c r="D425" s="410"/>
      <c r="E425" s="410"/>
      <c r="F425" s="410"/>
      <c r="G425" s="410"/>
      <c r="H425" s="410"/>
      <c r="I425" s="410"/>
      <c r="J425" s="410"/>
      <c r="K425" s="410"/>
      <c r="L425" s="410"/>
      <c r="M425" s="410"/>
      <c r="N425" s="410"/>
      <c r="O425" s="410"/>
      <c r="P425" s="410"/>
      <c r="Q425" s="410"/>
      <c r="R425" s="410"/>
      <c r="S425" s="410"/>
      <c r="T425" s="410"/>
      <c r="U425" s="410"/>
      <c r="V425" s="410"/>
      <c r="W425" s="410"/>
      <c r="X425" s="410"/>
      <c r="Y425" s="410"/>
      <c r="Z425" s="410"/>
      <c r="AA425" s="410"/>
      <c r="AB425" s="410"/>
      <c r="AC425" s="410"/>
      <c r="AD425" s="410"/>
      <c r="AE425" s="410"/>
    </row>
    <row r="426" ht="13.5" customHeight="1">
      <c r="A426" s="410"/>
      <c r="B426" s="410"/>
      <c r="C426" s="410"/>
      <c r="D426" s="410"/>
      <c r="E426" s="410"/>
      <c r="F426" s="410"/>
      <c r="G426" s="410"/>
      <c r="H426" s="410"/>
      <c r="I426" s="410"/>
      <c r="J426" s="410"/>
      <c r="K426" s="410"/>
      <c r="L426" s="410"/>
      <c r="M426" s="410"/>
      <c r="N426" s="410"/>
      <c r="O426" s="410"/>
      <c r="P426" s="410"/>
      <c r="Q426" s="410"/>
      <c r="R426" s="410"/>
      <c r="S426" s="410"/>
      <c r="T426" s="410"/>
      <c r="U426" s="410"/>
      <c r="V426" s="410"/>
      <c r="W426" s="410"/>
      <c r="X426" s="410"/>
      <c r="Y426" s="410"/>
      <c r="Z426" s="410"/>
      <c r="AA426" s="410"/>
      <c r="AB426" s="410"/>
      <c r="AC426" s="410"/>
      <c r="AD426" s="410"/>
      <c r="AE426" s="410"/>
    </row>
    <row r="427" ht="13.5" customHeight="1">
      <c r="A427" s="410"/>
      <c r="B427" s="410"/>
      <c r="C427" s="410"/>
      <c r="D427" s="410"/>
      <c r="E427" s="410"/>
      <c r="F427" s="410"/>
      <c r="G427" s="410"/>
      <c r="H427" s="410"/>
      <c r="I427" s="410"/>
      <c r="J427" s="410"/>
      <c r="K427" s="410"/>
      <c r="L427" s="410"/>
      <c r="M427" s="410"/>
      <c r="N427" s="410"/>
      <c r="O427" s="410"/>
      <c r="P427" s="410"/>
      <c r="Q427" s="410"/>
      <c r="R427" s="410"/>
      <c r="S427" s="410"/>
      <c r="T427" s="410"/>
      <c r="U427" s="410"/>
      <c r="V427" s="410"/>
      <c r="W427" s="410"/>
      <c r="X427" s="410"/>
      <c r="Y427" s="410"/>
      <c r="Z427" s="410"/>
      <c r="AA427" s="410"/>
      <c r="AB427" s="410"/>
      <c r="AC427" s="410"/>
      <c r="AD427" s="410"/>
      <c r="AE427" s="410"/>
    </row>
    <row r="428" ht="13.5" customHeight="1">
      <c r="A428" s="410"/>
      <c r="B428" s="410"/>
      <c r="C428" s="410"/>
      <c r="D428" s="410"/>
      <c r="E428" s="410"/>
      <c r="F428" s="410"/>
      <c r="G428" s="410"/>
      <c r="H428" s="410"/>
      <c r="I428" s="410"/>
      <c r="J428" s="410"/>
      <c r="K428" s="410"/>
      <c r="L428" s="410"/>
      <c r="M428" s="410"/>
      <c r="N428" s="410"/>
      <c r="O428" s="410"/>
      <c r="P428" s="410"/>
      <c r="Q428" s="410"/>
      <c r="R428" s="410"/>
      <c r="S428" s="410"/>
      <c r="T428" s="410"/>
      <c r="U428" s="410"/>
      <c r="V428" s="410"/>
      <c r="W428" s="410"/>
      <c r="X428" s="410"/>
      <c r="Y428" s="410"/>
      <c r="Z428" s="410"/>
      <c r="AA428" s="410"/>
      <c r="AB428" s="410"/>
      <c r="AC428" s="410"/>
      <c r="AD428" s="410"/>
      <c r="AE428" s="410"/>
    </row>
    <row r="429" ht="13.5" customHeight="1">
      <c r="A429" s="410"/>
      <c r="B429" s="410"/>
      <c r="C429" s="410"/>
      <c r="D429" s="410"/>
      <c r="E429" s="410"/>
      <c r="F429" s="410"/>
      <c r="G429" s="410"/>
      <c r="H429" s="410"/>
      <c r="I429" s="410"/>
      <c r="J429" s="410"/>
      <c r="K429" s="410"/>
      <c r="L429" s="410"/>
      <c r="M429" s="410"/>
      <c r="N429" s="410"/>
      <c r="O429" s="410"/>
      <c r="P429" s="410"/>
      <c r="Q429" s="410"/>
      <c r="R429" s="410"/>
      <c r="S429" s="410"/>
      <c r="T429" s="410"/>
      <c r="U429" s="410"/>
      <c r="V429" s="410"/>
      <c r="W429" s="410"/>
      <c r="X429" s="410"/>
      <c r="Y429" s="410"/>
      <c r="Z429" s="410"/>
      <c r="AA429" s="410"/>
      <c r="AB429" s="410"/>
      <c r="AC429" s="410"/>
      <c r="AD429" s="410"/>
      <c r="AE429" s="410"/>
    </row>
    <row r="430" ht="13.5" customHeight="1">
      <c r="A430" s="410"/>
      <c r="B430" s="410"/>
      <c r="C430" s="410"/>
      <c r="D430" s="410"/>
      <c r="E430" s="410"/>
      <c r="F430" s="410"/>
      <c r="G430" s="410"/>
      <c r="H430" s="410"/>
      <c r="I430" s="410"/>
      <c r="J430" s="410"/>
      <c r="K430" s="410"/>
      <c r="L430" s="410"/>
      <c r="M430" s="410"/>
      <c r="N430" s="410"/>
      <c r="O430" s="410"/>
      <c r="P430" s="410"/>
      <c r="Q430" s="410"/>
      <c r="R430" s="410"/>
      <c r="S430" s="410"/>
      <c r="T430" s="410"/>
      <c r="U430" s="410"/>
      <c r="V430" s="410"/>
      <c r="W430" s="410"/>
      <c r="X430" s="410"/>
      <c r="Y430" s="410"/>
      <c r="Z430" s="410"/>
      <c r="AA430" s="410"/>
      <c r="AB430" s="410"/>
      <c r="AC430" s="410"/>
      <c r="AD430" s="410"/>
      <c r="AE430" s="410"/>
    </row>
    <row r="431" ht="13.5" customHeight="1">
      <c r="A431" s="410"/>
      <c r="B431" s="410"/>
      <c r="C431" s="410"/>
      <c r="D431" s="410"/>
      <c r="E431" s="410"/>
      <c r="F431" s="410"/>
      <c r="G431" s="410"/>
      <c r="H431" s="410"/>
      <c r="I431" s="410"/>
      <c r="J431" s="410"/>
      <c r="K431" s="410"/>
      <c r="L431" s="410"/>
      <c r="M431" s="410"/>
      <c r="N431" s="410"/>
      <c r="O431" s="410"/>
      <c r="P431" s="410"/>
      <c r="Q431" s="410"/>
      <c r="R431" s="410"/>
      <c r="S431" s="410"/>
      <c r="T431" s="410"/>
      <c r="U431" s="410"/>
      <c r="V431" s="410"/>
      <c r="W431" s="410"/>
      <c r="X431" s="410"/>
      <c r="Y431" s="410"/>
      <c r="Z431" s="410"/>
      <c r="AA431" s="410"/>
      <c r="AB431" s="410"/>
      <c r="AC431" s="410"/>
      <c r="AD431" s="410"/>
      <c r="AE431" s="410"/>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orientation="portrait"/>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2.63" defaultRowHeight="15.0"/>
  <cols>
    <col customWidth="1" min="1" max="11" width="7.75"/>
    <col customWidth="1" min="12" max="26" width="8.75"/>
  </cols>
  <sheetData>
    <row r="1" ht="30.0" customHeight="1">
      <c r="A1" s="926" t="s">
        <v>464</v>
      </c>
      <c r="B1" s="8"/>
      <c r="C1" s="8"/>
      <c r="D1" s="8"/>
      <c r="E1" s="8"/>
      <c r="F1" s="8"/>
      <c r="G1" s="8"/>
      <c r="H1" s="8"/>
      <c r="I1" s="8"/>
      <c r="J1" s="8"/>
      <c r="K1" s="8"/>
      <c r="L1" s="40"/>
      <c r="M1" s="40"/>
      <c r="N1" s="40"/>
      <c r="O1" s="40"/>
      <c r="P1" s="40"/>
      <c r="Q1" s="40"/>
      <c r="R1" s="40"/>
      <c r="S1" s="40"/>
      <c r="T1" s="40"/>
      <c r="U1" s="40"/>
      <c r="V1" s="40"/>
      <c r="W1" s="40"/>
      <c r="X1" s="40"/>
      <c r="Y1" s="40"/>
      <c r="Z1" s="40"/>
    </row>
    <row r="2" ht="6.0" customHeight="1">
      <c r="A2" s="927"/>
      <c r="B2" s="927"/>
      <c r="C2" s="927"/>
      <c r="D2" s="927"/>
      <c r="E2" s="927"/>
      <c r="F2" s="927"/>
      <c r="G2" s="927"/>
      <c r="H2" s="928"/>
      <c r="I2" s="928"/>
      <c r="J2" s="928"/>
      <c r="K2" s="928"/>
      <c r="L2" s="40"/>
      <c r="M2" s="40"/>
      <c r="N2" s="40"/>
      <c r="O2" s="40"/>
      <c r="P2" s="40"/>
      <c r="Q2" s="40"/>
      <c r="R2" s="40"/>
      <c r="S2" s="40"/>
      <c r="T2" s="40"/>
      <c r="U2" s="40"/>
      <c r="V2" s="40"/>
      <c r="W2" s="40"/>
      <c r="X2" s="40"/>
      <c r="Y2" s="40"/>
      <c r="Z2" s="40"/>
    </row>
    <row r="3" ht="111.0" customHeight="1">
      <c r="A3" s="929" t="s">
        <v>465</v>
      </c>
      <c r="B3" s="8"/>
      <c r="C3" s="8"/>
      <c r="D3" s="8"/>
      <c r="E3" s="8"/>
      <c r="F3" s="8"/>
      <c r="G3" s="8"/>
      <c r="H3" s="8"/>
      <c r="I3" s="8"/>
      <c r="J3" s="8"/>
      <c r="K3" s="8"/>
      <c r="L3" s="40"/>
      <c r="M3" s="40"/>
      <c r="N3" s="40"/>
      <c r="O3" s="40"/>
      <c r="P3" s="40"/>
      <c r="Q3" s="40"/>
      <c r="R3" s="40"/>
      <c r="S3" s="40"/>
      <c r="T3" s="40"/>
      <c r="U3" s="40"/>
      <c r="V3" s="40"/>
      <c r="W3" s="40"/>
      <c r="X3" s="40"/>
      <c r="Y3" s="40"/>
      <c r="Z3" s="40"/>
    </row>
    <row r="4" ht="6.0" customHeight="1">
      <c r="A4" s="927"/>
      <c r="B4" s="927"/>
      <c r="C4" s="927"/>
      <c r="D4" s="927"/>
      <c r="E4" s="927"/>
      <c r="F4" s="927"/>
      <c r="G4" s="927"/>
      <c r="H4" s="927"/>
      <c r="I4" s="927"/>
      <c r="J4" s="927"/>
      <c r="K4" s="927"/>
      <c r="L4" s="40"/>
      <c r="M4" s="40"/>
      <c r="N4" s="40"/>
      <c r="O4" s="40"/>
      <c r="P4" s="40"/>
      <c r="Q4" s="40"/>
      <c r="R4" s="40"/>
      <c r="S4" s="40"/>
      <c r="T4" s="40"/>
      <c r="U4" s="40"/>
      <c r="V4" s="40"/>
      <c r="W4" s="40"/>
      <c r="X4" s="40"/>
      <c r="Y4" s="40"/>
      <c r="Z4" s="40"/>
    </row>
    <row r="5" ht="27.75" customHeight="1">
      <c r="A5" s="930" t="s">
        <v>466</v>
      </c>
      <c r="B5" s="8"/>
      <c r="C5" s="8"/>
      <c r="D5" s="8"/>
      <c r="E5" s="8"/>
      <c r="F5" s="8"/>
      <c r="G5" s="8"/>
      <c r="H5" s="8"/>
      <c r="I5" s="8"/>
      <c r="J5" s="8"/>
      <c r="K5" s="8"/>
      <c r="L5" s="40"/>
      <c r="M5" s="40"/>
      <c r="N5" s="40"/>
      <c r="O5" s="40"/>
      <c r="P5" s="40"/>
      <c r="Q5" s="40"/>
      <c r="R5" s="40"/>
      <c r="S5" s="40"/>
      <c r="T5" s="40"/>
      <c r="U5" s="40"/>
      <c r="V5" s="40"/>
      <c r="W5" s="40"/>
      <c r="X5" s="40"/>
      <c r="Y5" s="40"/>
      <c r="Z5" s="40"/>
    </row>
    <row r="6" ht="6.0" customHeight="1">
      <c r="A6" s="927"/>
      <c r="B6" s="927"/>
      <c r="C6" s="927"/>
      <c r="D6" s="927"/>
      <c r="E6" s="927"/>
      <c r="F6" s="927"/>
      <c r="G6" s="927"/>
      <c r="H6" s="927"/>
      <c r="I6" s="927"/>
      <c r="J6" s="927"/>
      <c r="K6" s="927"/>
      <c r="L6" s="40"/>
      <c r="M6" s="40"/>
      <c r="N6" s="40"/>
      <c r="O6" s="40"/>
      <c r="P6" s="40"/>
      <c r="Q6" s="40"/>
      <c r="R6" s="40"/>
      <c r="S6" s="40"/>
      <c r="T6" s="40"/>
      <c r="U6" s="40"/>
      <c r="V6" s="40"/>
      <c r="W6" s="40"/>
      <c r="X6" s="40"/>
      <c r="Y6" s="40"/>
      <c r="Z6" s="40"/>
    </row>
    <row r="7" ht="15.0" customHeight="1">
      <c r="A7" s="931" t="s">
        <v>467</v>
      </c>
      <c r="B7" s="8"/>
      <c r="C7" s="8"/>
      <c r="D7" s="8"/>
      <c r="E7" s="8"/>
      <c r="F7" s="8"/>
      <c r="G7" s="8"/>
      <c r="H7" s="8"/>
      <c r="I7" s="8"/>
      <c r="J7" s="8"/>
      <c r="K7" s="8"/>
      <c r="L7" s="40"/>
      <c r="M7" s="40"/>
      <c r="N7" s="40"/>
      <c r="O7" s="40"/>
      <c r="P7" s="40"/>
      <c r="Q7" s="40"/>
      <c r="R7" s="40"/>
      <c r="S7" s="40"/>
      <c r="T7" s="40"/>
      <c r="U7" s="40"/>
      <c r="V7" s="40"/>
      <c r="W7" s="40"/>
      <c r="X7" s="40"/>
      <c r="Y7" s="40"/>
      <c r="Z7" s="40"/>
    </row>
    <row r="8" ht="15.0" customHeight="1">
      <c r="A8" s="932"/>
      <c r="B8" s="932"/>
      <c r="C8" s="932"/>
      <c r="D8" s="932"/>
      <c r="E8" s="932"/>
      <c r="F8" s="932"/>
      <c r="G8" s="932"/>
      <c r="H8" s="932"/>
      <c r="I8" s="932"/>
      <c r="J8" s="932"/>
      <c r="K8" s="932"/>
      <c r="L8" s="40"/>
      <c r="M8" s="40"/>
      <c r="N8" s="40"/>
      <c r="O8" s="40"/>
      <c r="P8" s="40"/>
      <c r="Q8" s="40"/>
      <c r="R8" s="40"/>
      <c r="S8" s="40"/>
      <c r="T8" s="40"/>
      <c r="U8" s="40"/>
      <c r="V8" s="40"/>
      <c r="W8" s="40"/>
      <c r="X8" s="40"/>
      <c r="Y8" s="40"/>
      <c r="Z8" s="40"/>
    </row>
    <row r="9" ht="18.0" customHeight="1">
      <c r="A9" s="933" t="s">
        <v>468</v>
      </c>
      <c r="B9" s="933"/>
      <c r="C9" s="933"/>
      <c r="D9" s="933"/>
      <c r="E9" s="933"/>
      <c r="F9" s="933"/>
      <c r="G9" s="934" t="s">
        <v>469</v>
      </c>
      <c r="H9" s="934"/>
      <c r="I9" s="934"/>
      <c r="J9" s="934"/>
      <c r="K9" s="934"/>
      <c r="L9" s="935"/>
      <c r="M9" s="935"/>
      <c r="N9" s="935"/>
      <c r="O9" s="935"/>
      <c r="P9" s="935"/>
      <c r="Q9" s="935"/>
      <c r="R9" s="935"/>
      <c r="S9" s="935"/>
      <c r="T9" s="935"/>
      <c r="U9" s="935"/>
      <c r="V9" s="935"/>
      <c r="W9" s="935"/>
      <c r="X9" s="935"/>
      <c r="Y9" s="935"/>
      <c r="Z9" s="935"/>
    </row>
    <row r="10" ht="6.0" customHeight="1">
      <c r="A10" s="927"/>
      <c r="B10" s="927"/>
      <c r="C10" s="927"/>
      <c r="D10" s="927"/>
      <c r="E10" s="927"/>
      <c r="F10" s="927"/>
      <c r="G10" s="927"/>
      <c r="H10" s="927"/>
      <c r="I10" s="927"/>
      <c r="J10" s="927"/>
      <c r="K10" s="927"/>
      <c r="L10" s="40"/>
      <c r="M10" s="40"/>
      <c r="N10" s="40"/>
      <c r="O10" s="40"/>
      <c r="P10" s="40"/>
      <c r="Q10" s="40"/>
      <c r="R10" s="40"/>
      <c r="S10" s="40"/>
      <c r="T10" s="40"/>
      <c r="U10" s="40"/>
      <c r="V10" s="40"/>
      <c r="W10" s="40"/>
      <c r="X10" s="40"/>
      <c r="Y10" s="40"/>
      <c r="Z10" s="40"/>
    </row>
    <row r="11" ht="15.0" customHeight="1">
      <c r="A11" s="927" t="s">
        <v>470</v>
      </c>
      <c r="B11" s="927"/>
      <c r="C11" s="927"/>
      <c r="D11" s="927"/>
      <c r="E11" s="927"/>
      <c r="F11" s="927"/>
      <c r="G11" s="927" t="s">
        <v>471</v>
      </c>
      <c r="H11" s="932"/>
      <c r="I11" s="932"/>
      <c r="J11" s="932"/>
      <c r="K11" s="932"/>
      <c r="L11" s="40"/>
      <c r="M11" s="40"/>
      <c r="N11" s="40"/>
      <c r="O11" s="40"/>
      <c r="P11" s="40"/>
      <c r="Q11" s="40"/>
      <c r="R11" s="40"/>
      <c r="S11" s="40"/>
      <c r="T11" s="40"/>
      <c r="U11" s="40"/>
      <c r="V11" s="40"/>
      <c r="W11" s="40"/>
      <c r="X11" s="40"/>
      <c r="Y11" s="40"/>
      <c r="Z11" s="40"/>
    </row>
    <row r="12" ht="15.0" customHeight="1">
      <c r="A12" s="927" t="s">
        <v>472</v>
      </c>
      <c r="B12" s="927"/>
      <c r="C12" s="927"/>
      <c r="D12" s="927"/>
      <c r="E12" s="927"/>
      <c r="F12" s="927"/>
      <c r="G12" s="932" t="s">
        <v>473</v>
      </c>
      <c r="H12" s="932"/>
      <c r="I12" s="932"/>
      <c r="J12" s="932"/>
      <c r="K12" s="932"/>
      <c r="L12" s="40"/>
      <c r="M12" s="40"/>
      <c r="N12" s="40"/>
      <c r="O12" s="40"/>
      <c r="P12" s="40"/>
      <c r="Q12" s="40"/>
      <c r="R12" s="40"/>
      <c r="S12" s="40"/>
      <c r="T12" s="40"/>
      <c r="U12" s="40"/>
      <c r="V12" s="40"/>
      <c r="W12" s="40"/>
      <c r="X12" s="40"/>
      <c r="Y12" s="40"/>
      <c r="Z12" s="40"/>
    </row>
    <row r="13" ht="6.0" customHeight="1">
      <c r="A13" s="927"/>
      <c r="B13" s="927"/>
      <c r="C13" s="927"/>
      <c r="D13" s="927"/>
      <c r="E13" s="927"/>
      <c r="F13" s="927"/>
      <c r="G13" s="927"/>
      <c r="H13" s="927"/>
      <c r="I13" s="927"/>
      <c r="J13" s="927"/>
      <c r="K13" s="927"/>
      <c r="L13" s="40"/>
      <c r="M13" s="40"/>
      <c r="N13" s="40"/>
      <c r="O13" s="40"/>
      <c r="P13" s="40"/>
      <c r="Q13" s="40"/>
      <c r="R13" s="40"/>
      <c r="S13" s="40"/>
      <c r="T13" s="40"/>
      <c r="U13" s="40"/>
      <c r="V13" s="40"/>
      <c r="W13" s="40"/>
      <c r="X13" s="40"/>
      <c r="Y13" s="40"/>
      <c r="Z13" s="40"/>
    </row>
    <row r="14" ht="15.0" customHeight="1">
      <c r="A14" s="927" t="s">
        <v>474</v>
      </c>
      <c r="B14" s="927"/>
      <c r="C14" s="927"/>
      <c r="D14" s="927"/>
      <c r="E14" s="927"/>
      <c r="F14" s="927"/>
      <c r="G14" s="932" t="s">
        <v>475</v>
      </c>
      <c r="H14" s="932"/>
      <c r="I14" s="932"/>
      <c r="J14" s="932"/>
      <c r="K14" s="932"/>
      <c r="L14" s="40"/>
      <c r="M14" s="40"/>
      <c r="N14" s="40"/>
      <c r="O14" s="40"/>
      <c r="P14" s="40"/>
      <c r="Q14" s="40"/>
      <c r="R14" s="40"/>
      <c r="S14" s="40"/>
      <c r="T14" s="40"/>
      <c r="U14" s="40"/>
      <c r="V14" s="40"/>
      <c r="W14" s="40"/>
      <c r="X14" s="40"/>
      <c r="Y14" s="40"/>
      <c r="Z14" s="40"/>
    </row>
    <row r="15" ht="15.0" customHeight="1">
      <c r="A15" s="927" t="s">
        <v>476</v>
      </c>
      <c r="B15" s="927"/>
      <c r="C15" s="927"/>
      <c r="D15" s="927"/>
      <c r="E15" s="927"/>
      <c r="F15" s="927"/>
      <c r="G15" s="932" t="s">
        <v>477</v>
      </c>
      <c r="H15" s="932"/>
      <c r="I15" s="932"/>
      <c r="J15" s="932"/>
      <c r="K15" s="932"/>
      <c r="L15" s="40"/>
      <c r="M15" s="40"/>
      <c r="N15" s="40"/>
      <c r="O15" s="40"/>
      <c r="P15" s="40"/>
      <c r="Q15" s="40"/>
      <c r="R15" s="40"/>
      <c r="S15" s="40"/>
      <c r="T15" s="40"/>
      <c r="U15" s="40"/>
      <c r="V15" s="40"/>
      <c r="W15" s="40"/>
      <c r="X15" s="40"/>
      <c r="Y15" s="40"/>
      <c r="Z15" s="40"/>
    </row>
    <row r="16" ht="6.0" customHeight="1">
      <c r="A16" s="927"/>
      <c r="B16" s="927"/>
      <c r="C16" s="927"/>
      <c r="D16" s="927"/>
      <c r="E16" s="927"/>
      <c r="F16" s="927"/>
      <c r="G16" s="927"/>
      <c r="H16" s="927"/>
      <c r="I16" s="927"/>
      <c r="J16" s="927"/>
      <c r="K16" s="927"/>
      <c r="L16" s="40"/>
      <c r="M16" s="40"/>
      <c r="N16" s="40"/>
      <c r="O16" s="40"/>
      <c r="P16" s="40"/>
      <c r="Q16" s="40"/>
      <c r="R16" s="40"/>
      <c r="S16" s="40"/>
      <c r="T16" s="40"/>
      <c r="U16" s="40"/>
      <c r="V16" s="40"/>
      <c r="W16" s="40"/>
      <c r="X16" s="40"/>
      <c r="Y16" s="40"/>
      <c r="Z16" s="40"/>
    </row>
    <row r="17" ht="15.0" customHeight="1">
      <c r="A17" s="927" t="s">
        <v>478</v>
      </c>
      <c r="B17" s="927"/>
      <c r="C17" s="927"/>
      <c r="D17" s="927"/>
      <c r="E17" s="927"/>
      <c r="F17" s="927"/>
      <c r="G17" s="932" t="s">
        <v>479</v>
      </c>
      <c r="H17" s="932"/>
      <c r="I17" s="932"/>
      <c r="J17" s="932"/>
      <c r="K17" s="932"/>
      <c r="L17" s="40"/>
      <c r="M17" s="40"/>
      <c r="N17" s="40"/>
      <c r="O17" s="40"/>
      <c r="P17" s="40"/>
      <c r="Q17" s="40"/>
      <c r="R17" s="40"/>
      <c r="S17" s="40"/>
      <c r="T17" s="40"/>
      <c r="U17" s="40"/>
      <c r="V17" s="40"/>
      <c r="W17" s="40"/>
      <c r="X17" s="40"/>
      <c r="Y17" s="40"/>
      <c r="Z17" s="40"/>
    </row>
    <row r="18" ht="15.0" customHeight="1">
      <c r="A18" s="927" t="s">
        <v>480</v>
      </c>
      <c r="B18" s="927"/>
      <c r="C18" s="927"/>
      <c r="D18" s="927"/>
      <c r="E18" s="927"/>
      <c r="F18" s="927"/>
      <c r="G18" s="927" t="s">
        <v>481</v>
      </c>
      <c r="H18" s="932"/>
      <c r="I18" s="932"/>
      <c r="J18" s="932"/>
      <c r="K18" s="932"/>
      <c r="L18" s="40"/>
      <c r="M18" s="40"/>
      <c r="N18" s="40"/>
      <c r="O18" s="40"/>
      <c r="P18" s="40"/>
      <c r="Q18" s="40"/>
      <c r="R18" s="40"/>
      <c r="S18" s="40"/>
      <c r="T18" s="40"/>
      <c r="U18" s="40"/>
      <c r="V18" s="40"/>
      <c r="W18" s="40"/>
      <c r="X18" s="40"/>
      <c r="Y18" s="40"/>
      <c r="Z18" s="40"/>
    </row>
    <row r="19" ht="6.0" customHeight="1">
      <c r="A19" s="927"/>
      <c r="B19" s="927"/>
      <c r="C19" s="927"/>
      <c r="D19" s="927"/>
      <c r="E19" s="927"/>
      <c r="F19" s="927"/>
      <c r="G19" s="927"/>
      <c r="H19" s="932"/>
      <c r="I19" s="932"/>
      <c r="J19" s="932"/>
      <c r="K19" s="932"/>
      <c r="L19" s="40"/>
      <c r="M19" s="40"/>
      <c r="N19" s="40"/>
      <c r="O19" s="40"/>
      <c r="P19" s="40"/>
      <c r="Q19" s="40"/>
      <c r="R19" s="40"/>
      <c r="S19" s="40"/>
      <c r="T19" s="40"/>
      <c r="U19" s="40"/>
      <c r="V19" s="40"/>
      <c r="W19" s="40"/>
      <c r="X19" s="40"/>
      <c r="Y19" s="40"/>
      <c r="Z19" s="40"/>
    </row>
    <row r="20" ht="15.0" customHeight="1">
      <c r="A20" s="927" t="s">
        <v>482</v>
      </c>
      <c r="B20" s="927"/>
      <c r="C20" s="927"/>
      <c r="D20" s="927"/>
      <c r="E20" s="927"/>
      <c r="F20" s="927"/>
      <c r="G20" s="932" t="s">
        <v>483</v>
      </c>
      <c r="H20" s="932"/>
      <c r="I20" s="932"/>
      <c r="J20" s="932"/>
      <c r="K20" s="932"/>
      <c r="L20" s="40"/>
      <c r="M20" s="40"/>
      <c r="N20" s="40"/>
      <c r="O20" s="40"/>
      <c r="P20" s="40"/>
      <c r="Q20" s="40"/>
      <c r="R20" s="40"/>
      <c r="S20" s="40"/>
      <c r="T20" s="40"/>
      <c r="U20" s="40"/>
      <c r="V20" s="40"/>
      <c r="W20" s="40"/>
      <c r="X20" s="40"/>
      <c r="Y20" s="40"/>
      <c r="Z20" s="40"/>
    </row>
    <row r="21" ht="15.0" customHeight="1">
      <c r="A21" s="927" t="s">
        <v>484</v>
      </c>
      <c r="B21" s="927"/>
      <c r="C21" s="927"/>
      <c r="D21" s="927"/>
      <c r="E21" s="927"/>
      <c r="F21" s="927"/>
      <c r="G21" s="932" t="s">
        <v>485</v>
      </c>
      <c r="H21" s="927"/>
      <c r="I21" s="927"/>
      <c r="J21" s="927"/>
      <c r="K21" s="927"/>
      <c r="L21" s="40"/>
      <c r="M21" s="40"/>
      <c r="N21" s="40"/>
      <c r="O21" s="40"/>
      <c r="P21" s="40"/>
      <c r="Q21" s="40"/>
      <c r="R21" s="40"/>
      <c r="S21" s="40"/>
      <c r="T21" s="40"/>
      <c r="U21" s="40"/>
      <c r="V21" s="40"/>
      <c r="W21" s="40"/>
      <c r="X21" s="40"/>
      <c r="Y21" s="40"/>
      <c r="Z21" s="40"/>
    </row>
    <row r="22" ht="6.0" customHeight="1">
      <c r="A22" s="927"/>
      <c r="B22" s="927"/>
      <c r="C22" s="927"/>
      <c r="D22" s="927"/>
      <c r="E22" s="927"/>
      <c r="F22" s="927"/>
      <c r="G22" s="927"/>
      <c r="H22" s="927"/>
      <c r="I22" s="927"/>
      <c r="J22" s="927"/>
      <c r="K22" s="927"/>
      <c r="L22" s="40"/>
      <c r="M22" s="40"/>
      <c r="N22" s="40"/>
      <c r="O22" s="40"/>
      <c r="P22" s="40"/>
      <c r="Q22" s="40"/>
      <c r="R22" s="40"/>
      <c r="S22" s="40"/>
      <c r="T22" s="40"/>
      <c r="U22" s="40"/>
      <c r="V22" s="40"/>
      <c r="W22" s="40"/>
      <c r="X22" s="40"/>
      <c r="Y22" s="40"/>
      <c r="Z22" s="40"/>
    </row>
    <row r="23" ht="15.0" customHeight="1">
      <c r="A23" s="927" t="s">
        <v>478</v>
      </c>
      <c r="B23" s="927"/>
      <c r="C23" s="927"/>
      <c r="D23" s="927"/>
      <c r="E23" s="927"/>
      <c r="F23" s="927"/>
      <c r="G23" s="927" t="s">
        <v>486</v>
      </c>
      <c r="H23" s="927"/>
      <c r="I23" s="927"/>
      <c r="J23" s="927"/>
      <c r="K23" s="927"/>
      <c r="L23" s="40"/>
      <c r="M23" s="40"/>
      <c r="N23" s="40"/>
      <c r="O23" s="40"/>
      <c r="P23" s="40"/>
      <c r="Q23" s="40"/>
      <c r="R23" s="40"/>
      <c r="S23" s="40"/>
      <c r="T23" s="40"/>
      <c r="U23" s="40"/>
      <c r="V23" s="40"/>
      <c r="W23" s="40"/>
      <c r="X23" s="40"/>
      <c r="Y23" s="40"/>
      <c r="Z23" s="40"/>
    </row>
    <row r="24" ht="15.0" customHeight="1">
      <c r="A24" s="927" t="s">
        <v>480</v>
      </c>
      <c r="B24" s="927"/>
      <c r="C24" s="927"/>
      <c r="D24" s="927"/>
      <c r="E24" s="927"/>
      <c r="F24" s="927"/>
      <c r="G24" s="927" t="s">
        <v>487</v>
      </c>
      <c r="H24" s="927"/>
      <c r="I24" s="927"/>
      <c r="J24" s="927"/>
      <c r="K24" s="927"/>
      <c r="L24" s="40"/>
      <c r="M24" s="40"/>
      <c r="N24" s="40"/>
      <c r="O24" s="40"/>
      <c r="P24" s="40"/>
      <c r="Q24" s="40"/>
      <c r="R24" s="40"/>
      <c r="S24" s="40"/>
      <c r="T24" s="40"/>
      <c r="U24" s="40"/>
      <c r="V24" s="40"/>
      <c r="W24" s="40"/>
      <c r="X24" s="40"/>
      <c r="Y24" s="40"/>
      <c r="Z24" s="40"/>
    </row>
    <row r="25" ht="4.5" customHeight="1">
      <c r="A25" s="927"/>
      <c r="B25" s="927"/>
      <c r="C25" s="927"/>
      <c r="D25" s="927"/>
      <c r="E25" s="927"/>
      <c r="F25" s="927"/>
      <c r="G25" s="927"/>
      <c r="H25" s="927"/>
      <c r="I25" s="927"/>
      <c r="J25" s="927"/>
      <c r="K25" s="927"/>
      <c r="L25" s="40"/>
      <c r="M25" s="40"/>
      <c r="N25" s="40"/>
      <c r="O25" s="40"/>
      <c r="P25" s="40"/>
      <c r="Q25" s="40"/>
      <c r="R25" s="40"/>
      <c r="S25" s="40"/>
      <c r="T25" s="40"/>
      <c r="U25" s="40"/>
      <c r="V25" s="40"/>
      <c r="W25" s="40"/>
      <c r="X25" s="40"/>
      <c r="Y25" s="40"/>
      <c r="Z25" s="40"/>
    </row>
    <row r="26" ht="15.0" customHeight="1">
      <c r="A26" s="927" t="s">
        <v>488</v>
      </c>
      <c r="B26" s="927"/>
      <c r="C26" s="927"/>
      <c r="D26" s="927"/>
      <c r="E26" s="927"/>
      <c r="F26" s="927"/>
      <c r="G26" s="927" t="s">
        <v>489</v>
      </c>
      <c r="H26" s="927"/>
      <c r="I26" s="927"/>
      <c r="J26" s="927"/>
      <c r="K26" s="927"/>
      <c r="L26" s="40"/>
      <c r="M26" s="40"/>
      <c r="N26" s="40"/>
      <c r="O26" s="40"/>
      <c r="P26" s="40"/>
      <c r="Q26" s="40"/>
      <c r="R26" s="40"/>
      <c r="S26" s="40"/>
      <c r="T26" s="40"/>
      <c r="U26" s="40"/>
      <c r="V26" s="40"/>
      <c r="W26" s="40"/>
      <c r="X26" s="40"/>
      <c r="Y26" s="40"/>
      <c r="Z26" s="40"/>
    </row>
    <row r="27" ht="15.0" customHeight="1">
      <c r="A27" s="927" t="s">
        <v>490</v>
      </c>
      <c r="B27" s="927"/>
      <c r="C27" s="927"/>
      <c r="D27" s="927"/>
      <c r="E27" s="927"/>
      <c r="F27" s="927"/>
      <c r="G27" s="927" t="s">
        <v>491</v>
      </c>
      <c r="H27" s="927"/>
      <c r="I27" s="927"/>
      <c r="J27" s="927"/>
      <c r="K27" s="927"/>
      <c r="L27" s="40"/>
      <c r="M27" s="40"/>
      <c r="N27" s="40"/>
      <c r="O27" s="40"/>
      <c r="P27" s="40"/>
      <c r="Q27" s="40"/>
      <c r="R27" s="40"/>
      <c r="S27" s="40"/>
      <c r="T27" s="40"/>
      <c r="U27" s="40"/>
      <c r="V27" s="40"/>
      <c r="W27" s="40"/>
      <c r="X27" s="40"/>
      <c r="Y27" s="40"/>
      <c r="Z27" s="40"/>
    </row>
    <row r="28" ht="6.0" customHeight="1">
      <c r="A28" s="927"/>
      <c r="B28" s="927"/>
      <c r="C28" s="927"/>
      <c r="D28" s="927"/>
      <c r="E28" s="927"/>
      <c r="F28" s="927"/>
      <c r="G28" s="927"/>
      <c r="H28" s="927"/>
      <c r="I28" s="927"/>
      <c r="J28" s="927"/>
      <c r="K28" s="927"/>
      <c r="L28" s="40"/>
      <c r="M28" s="40"/>
      <c r="N28" s="40"/>
      <c r="O28" s="40"/>
      <c r="P28" s="40"/>
      <c r="Q28" s="40"/>
      <c r="R28" s="40"/>
      <c r="S28" s="40"/>
      <c r="T28" s="40"/>
      <c r="U28" s="40"/>
      <c r="V28" s="40"/>
      <c r="W28" s="40"/>
      <c r="X28" s="40"/>
      <c r="Y28" s="40"/>
      <c r="Z28" s="40"/>
    </row>
    <row r="29" ht="15.0" customHeight="1">
      <c r="A29" s="927"/>
      <c r="B29" s="927"/>
      <c r="C29" s="927"/>
      <c r="D29" s="927"/>
      <c r="E29" s="927"/>
      <c r="F29" s="927"/>
      <c r="G29" s="927" t="s">
        <v>492</v>
      </c>
      <c r="H29" s="927"/>
      <c r="I29" s="927"/>
      <c r="J29" s="927"/>
      <c r="K29" s="927"/>
      <c r="L29" s="40"/>
      <c r="M29" s="40"/>
      <c r="N29" s="40"/>
      <c r="O29" s="40"/>
      <c r="P29" s="40"/>
      <c r="Q29" s="40"/>
      <c r="R29" s="40"/>
      <c r="S29" s="40"/>
      <c r="T29" s="40"/>
      <c r="U29" s="40"/>
      <c r="V29" s="40"/>
      <c r="W29" s="40"/>
      <c r="X29" s="40"/>
      <c r="Y29" s="40"/>
      <c r="Z29" s="40"/>
    </row>
    <row r="30" ht="18.0" customHeight="1">
      <c r="A30" s="933"/>
      <c r="B30" s="933"/>
      <c r="C30" s="933"/>
      <c r="D30" s="933"/>
      <c r="E30" s="933"/>
      <c r="F30" s="933"/>
      <c r="G30" s="927" t="s">
        <v>493</v>
      </c>
      <c r="H30" s="927"/>
      <c r="I30" s="927"/>
      <c r="J30" s="927"/>
      <c r="K30" s="927"/>
      <c r="L30" s="935"/>
      <c r="M30" s="935"/>
      <c r="N30" s="935"/>
      <c r="O30" s="935"/>
      <c r="P30" s="935"/>
      <c r="Q30" s="935"/>
      <c r="R30" s="935"/>
      <c r="S30" s="935"/>
      <c r="T30" s="935"/>
      <c r="U30" s="935"/>
      <c r="V30" s="935"/>
      <c r="W30" s="935"/>
      <c r="X30" s="935"/>
      <c r="Y30" s="935"/>
      <c r="Z30" s="935"/>
    </row>
    <row r="31" ht="6.0" customHeight="1">
      <c r="A31" s="927"/>
      <c r="B31" s="927"/>
      <c r="C31" s="927"/>
      <c r="D31" s="927"/>
      <c r="E31" s="927"/>
      <c r="F31" s="927"/>
      <c r="G31" s="927"/>
      <c r="H31" s="927"/>
      <c r="I31" s="927"/>
      <c r="J31" s="927"/>
      <c r="K31" s="927"/>
      <c r="L31" s="40"/>
      <c r="M31" s="40"/>
      <c r="N31" s="40"/>
      <c r="O31" s="40"/>
      <c r="P31" s="40"/>
      <c r="Q31" s="40"/>
      <c r="R31" s="40"/>
      <c r="S31" s="40"/>
      <c r="T31" s="40"/>
      <c r="U31" s="40"/>
      <c r="V31" s="40"/>
      <c r="W31" s="40"/>
      <c r="X31" s="40"/>
      <c r="Y31" s="40"/>
      <c r="Z31" s="40"/>
    </row>
    <row r="32" ht="15.0" customHeight="1">
      <c r="A32" s="927"/>
      <c r="B32" s="932"/>
      <c r="C32" s="932"/>
      <c r="D32" s="932"/>
      <c r="E32" s="932"/>
      <c r="F32" s="927"/>
      <c r="G32" s="927" t="s">
        <v>494</v>
      </c>
      <c r="H32" s="927"/>
      <c r="I32" s="927"/>
      <c r="J32" s="927"/>
      <c r="K32" s="927"/>
      <c r="L32" s="40"/>
      <c r="M32" s="40"/>
      <c r="N32" s="40"/>
      <c r="O32" s="40"/>
      <c r="P32" s="40"/>
      <c r="Q32" s="40"/>
      <c r="R32" s="40"/>
      <c r="S32" s="40"/>
      <c r="T32" s="40"/>
      <c r="U32" s="40"/>
      <c r="V32" s="40"/>
      <c r="W32" s="40"/>
      <c r="X32" s="40"/>
      <c r="Y32" s="40"/>
      <c r="Z32" s="40"/>
    </row>
    <row r="33" ht="15.0" customHeight="1">
      <c r="A33" s="933" t="s">
        <v>495</v>
      </c>
      <c r="B33" s="927"/>
      <c r="C33" s="927"/>
      <c r="D33" s="927"/>
      <c r="E33" s="927"/>
      <c r="F33" s="927"/>
      <c r="G33" s="927" t="s">
        <v>496</v>
      </c>
      <c r="H33" s="927"/>
      <c r="I33" s="927"/>
      <c r="J33" s="927"/>
      <c r="K33" s="927"/>
      <c r="L33" s="40"/>
      <c r="M33" s="40"/>
      <c r="N33" s="40"/>
      <c r="O33" s="40"/>
      <c r="P33" s="40"/>
      <c r="Q33" s="40"/>
      <c r="R33" s="40"/>
      <c r="S33" s="40"/>
      <c r="T33" s="40"/>
      <c r="U33" s="40"/>
      <c r="V33" s="40"/>
      <c r="W33" s="40"/>
      <c r="X33" s="40"/>
      <c r="Y33" s="40"/>
      <c r="Z33" s="40"/>
    </row>
    <row r="34" ht="6.0" customHeight="1">
      <c r="A34" s="927"/>
      <c r="B34" s="927"/>
      <c r="C34" s="927"/>
      <c r="D34" s="927"/>
      <c r="E34" s="927"/>
      <c r="F34" s="927"/>
      <c r="G34" s="927"/>
      <c r="H34" s="927"/>
      <c r="I34" s="927"/>
      <c r="J34" s="927"/>
      <c r="K34" s="927"/>
      <c r="L34" s="40"/>
      <c r="M34" s="40"/>
      <c r="N34" s="40"/>
      <c r="O34" s="40"/>
      <c r="P34" s="40"/>
      <c r="Q34" s="40"/>
      <c r="R34" s="40"/>
      <c r="S34" s="40"/>
      <c r="T34" s="40"/>
      <c r="U34" s="40"/>
      <c r="V34" s="40"/>
      <c r="W34" s="40"/>
      <c r="X34" s="40"/>
      <c r="Y34" s="40"/>
      <c r="Z34" s="40"/>
    </row>
    <row r="35" ht="15.0" customHeight="1">
      <c r="A35" s="927" t="s">
        <v>497</v>
      </c>
      <c r="B35" s="927"/>
      <c r="C35" s="927"/>
      <c r="D35" s="927"/>
      <c r="E35" s="927"/>
      <c r="F35" s="927"/>
      <c r="G35" s="927"/>
      <c r="H35" s="927"/>
      <c r="I35" s="927"/>
      <c r="J35" s="927"/>
      <c r="K35" s="927"/>
      <c r="L35" s="40"/>
      <c r="M35" s="40"/>
      <c r="N35" s="40"/>
      <c r="O35" s="40"/>
      <c r="P35" s="40"/>
      <c r="Q35" s="40"/>
      <c r="R35" s="40"/>
      <c r="S35" s="40"/>
      <c r="T35" s="40"/>
      <c r="U35" s="40"/>
      <c r="V35" s="40"/>
      <c r="W35" s="40"/>
      <c r="X35" s="40"/>
      <c r="Y35" s="40"/>
      <c r="Z35" s="40"/>
    </row>
    <row r="36" ht="15.0" customHeight="1">
      <c r="A36" s="927" t="s">
        <v>498</v>
      </c>
      <c r="B36" s="927"/>
      <c r="C36" s="927"/>
      <c r="D36" s="927"/>
      <c r="E36" s="927"/>
      <c r="F36" s="927"/>
      <c r="G36" s="933" t="s">
        <v>499</v>
      </c>
      <c r="H36" s="927"/>
      <c r="I36" s="927"/>
      <c r="J36" s="927"/>
      <c r="K36" s="927"/>
      <c r="L36" s="40"/>
      <c r="M36" s="40"/>
      <c r="N36" s="40"/>
      <c r="O36" s="40"/>
      <c r="P36" s="40"/>
      <c r="Q36" s="40"/>
      <c r="R36" s="40"/>
      <c r="S36" s="40"/>
      <c r="T36" s="40"/>
      <c r="U36" s="40"/>
      <c r="V36" s="40"/>
      <c r="W36" s="40"/>
      <c r="X36" s="40"/>
      <c r="Y36" s="40"/>
      <c r="Z36" s="40"/>
    </row>
    <row r="37" ht="6.0" customHeight="1">
      <c r="A37" s="927"/>
      <c r="B37" s="927"/>
      <c r="C37" s="927"/>
      <c r="D37" s="927"/>
      <c r="E37" s="927"/>
      <c r="F37" s="927"/>
      <c r="G37" s="927"/>
      <c r="H37" s="927"/>
      <c r="I37" s="927"/>
      <c r="J37" s="927"/>
      <c r="K37" s="927"/>
      <c r="L37" s="40"/>
      <c r="M37" s="40"/>
      <c r="N37" s="40"/>
      <c r="O37" s="40"/>
      <c r="P37" s="40"/>
      <c r="Q37" s="40"/>
      <c r="R37" s="40"/>
      <c r="S37" s="40"/>
      <c r="T37" s="40"/>
      <c r="U37" s="40"/>
      <c r="V37" s="40"/>
      <c r="W37" s="40"/>
      <c r="X37" s="40"/>
      <c r="Y37" s="40"/>
      <c r="Z37" s="40"/>
    </row>
    <row r="38" ht="15.0" customHeight="1">
      <c r="A38" s="927" t="s">
        <v>500</v>
      </c>
      <c r="B38" s="927"/>
      <c r="C38" s="927"/>
      <c r="D38" s="927"/>
      <c r="E38" s="927"/>
      <c r="F38" s="927"/>
      <c r="G38" s="932" t="s">
        <v>501</v>
      </c>
      <c r="H38" s="927"/>
      <c r="I38" s="927"/>
      <c r="J38" s="927"/>
      <c r="K38" s="927"/>
      <c r="L38" s="40"/>
      <c r="M38" s="40"/>
      <c r="N38" s="40"/>
      <c r="O38" s="40"/>
      <c r="P38" s="40"/>
      <c r="Q38" s="40"/>
      <c r="R38" s="40"/>
      <c r="S38" s="40"/>
      <c r="T38" s="40"/>
      <c r="U38" s="40"/>
      <c r="V38" s="40"/>
      <c r="W38" s="40"/>
      <c r="X38" s="40"/>
      <c r="Y38" s="40"/>
      <c r="Z38" s="40"/>
    </row>
    <row r="39" ht="15.0" customHeight="1">
      <c r="A39" s="927" t="s">
        <v>502</v>
      </c>
      <c r="B39" s="927"/>
      <c r="C39" s="927"/>
      <c r="D39" s="927"/>
      <c r="E39" s="927"/>
      <c r="F39" s="927"/>
      <c r="G39" s="927" t="s">
        <v>503</v>
      </c>
      <c r="H39" s="927"/>
      <c r="I39" s="927"/>
      <c r="J39" s="927"/>
      <c r="K39" s="927"/>
      <c r="L39" s="40"/>
      <c r="M39" s="40"/>
      <c r="N39" s="40"/>
      <c r="O39" s="40"/>
      <c r="P39" s="40"/>
      <c r="Q39" s="40"/>
      <c r="R39" s="40"/>
      <c r="S39" s="40"/>
      <c r="T39" s="40"/>
      <c r="U39" s="40"/>
      <c r="V39" s="40"/>
      <c r="W39" s="40"/>
      <c r="X39" s="40"/>
      <c r="Y39" s="40"/>
      <c r="Z39" s="40"/>
    </row>
    <row r="40" ht="6.0" customHeight="1">
      <c r="A40" s="927"/>
      <c r="B40" s="927"/>
      <c r="C40" s="927"/>
      <c r="D40" s="927"/>
      <c r="E40" s="927"/>
      <c r="F40" s="927"/>
      <c r="G40" s="927"/>
      <c r="H40" s="927"/>
      <c r="I40" s="927"/>
      <c r="J40" s="927"/>
      <c r="K40" s="927"/>
      <c r="L40" s="40"/>
      <c r="M40" s="40"/>
      <c r="N40" s="40"/>
      <c r="O40" s="40"/>
      <c r="P40" s="40"/>
      <c r="Q40" s="40"/>
      <c r="R40" s="40"/>
      <c r="S40" s="40"/>
      <c r="T40" s="40"/>
      <c r="U40" s="40"/>
      <c r="V40" s="40"/>
      <c r="W40" s="40"/>
      <c r="X40" s="40"/>
      <c r="Y40" s="40"/>
      <c r="Z40" s="40"/>
    </row>
    <row r="41" ht="15.0" customHeight="1">
      <c r="A41" s="927" t="s">
        <v>504</v>
      </c>
      <c r="B41" s="927"/>
      <c r="C41" s="927"/>
      <c r="D41" s="927"/>
      <c r="E41" s="927"/>
      <c r="F41" s="927"/>
      <c r="G41" s="927" t="s">
        <v>505</v>
      </c>
      <c r="H41" s="927"/>
      <c r="I41" s="927"/>
      <c r="J41" s="927"/>
      <c r="K41" s="927"/>
      <c r="L41" s="40"/>
      <c r="M41" s="40"/>
      <c r="N41" s="40"/>
      <c r="O41" s="40"/>
      <c r="P41" s="40"/>
      <c r="Q41" s="40"/>
      <c r="R41" s="40"/>
      <c r="S41" s="40"/>
      <c r="T41" s="40"/>
      <c r="U41" s="40"/>
      <c r="V41" s="40"/>
      <c r="W41" s="40"/>
      <c r="X41" s="40"/>
      <c r="Y41" s="40"/>
      <c r="Z41" s="40"/>
    </row>
    <row r="42" ht="15.0" customHeight="1">
      <c r="A42" s="927" t="s">
        <v>506</v>
      </c>
      <c r="B42" s="927"/>
      <c r="C42" s="927"/>
      <c r="D42" s="927"/>
      <c r="E42" s="927"/>
      <c r="F42" s="927"/>
      <c r="G42" s="927" t="s">
        <v>507</v>
      </c>
      <c r="H42" s="927"/>
      <c r="I42" s="927"/>
      <c r="J42" s="927"/>
      <c r="K42" s="927"/>
      <c r="L42" s="40"/>
      <c r="M42" s="40"/>
      <c r="N42" s="40"/>
      <c r="O42" s="40"/>
      <c r="P42" s="40"/>
      <c r="Q42" s="40"/>
      <c r="R42" s="40"/>
      <c r="S42" s="40"/>
      <c r="T42" s="40"/>
      <c r="U42" s="40"/>
      <c r="V42" s="40"/>
      <c r="W42" s="40"/>
      <c r="X42" s="40"/>
      <c r="Y42" s="40"/>
      <c r="Z42" s="40"/>
    </row>
    <row r="43" ht="15.0" customHeight="1">
      <c r="A43" s="927" t="s">
        <v>508</v>
      </c>
      <c r="B43" s="927"/>
      <c r="C43" s="927"/>
      <c r="D43" s="927"/>
      <c r="E43" s="927"/>
      <c r="F43" s="927"/>
      <c r="G43" s="927"/>
      <c r="H43" s="927"/>
      <c r="I43" s="927"/>
      <c r="J43" s="927"/>
      <c r="K43" s="927"/>
      <c r="L43" s="40"/>
      <c r="M43" s="40"/>
      <c r="N43" s="40"/>
      <c r="O43" s="40"/>
      <c r="P43" s="40"/>
      <c r="Q43" s="40"/>
      <c r="R43" s="40"/>
      <c r="S43" s="40"/>
      <c r="T43" s="40"/>
      <c r="U43" s="40"/>
      <c r="V43" s="40"/>
      <c r="W43" s="40"/>
      <c r="X43" s="40"/>
      <c r="Y43" s="40"/>
      <c r="Z43" s="40"/>
    </row>
    <row r="44" ht="15.0" customHeight="1">
      <c r="A44" s="927" t="s">
        <v>509</v>
      </c>
      <c r="B44" s="927"/>
      <c r="C44" s="927"/>
      <c r="D44" s="927"/>
      <c r="E44" s="927"/>
      <c r="F44" s="927"/>
      <c r="G44" s="927" t="s">
        <v>510</v>
      </c>
      <c r="H44" s="927"/>
      <c r="I44" s="927"/>
      <c r="J44" s="927"/>
      <c r="K44" s="927"/>
      <c r="L44" s="40"/>
      <c r="M44" s="40"/>
      <c r="N44" s="40"/>
      <c r="O44" s="40"/>
      <c r="P44" s="40"/>
      <c r="Q44" s="40"/>
      <c r="R44" s="40"/>
      <c r="S44" s="40"/>
      <c r="T44" s="40"/>
      <c r="U44" s="40"/>
      <c r="V44" s="40"/>
      <c r="W44" s="40"/>
      <c r="X44" s="40"/>
      <c r="Y44" s="40"/>
      <c r="Z44" s="40"/>
    </row>
    <row r="45" ht="15.0" customHeight="1">
      <c r="A45" s="927" t="s">
        <v>511</v>
      </c>
      <c r="B45" s="927"/>
      <c r="C45" s="927"/>
      <c r="D45" s="927"/>
      <c r="E45" s="927"/>
      <c r="F45" s="927"/>
      <c r="G45" s="927" t="s">
        <v>512</v>
      </c>
      <c r="H45" s="927"/>
      <c r="I45" s="927"/>
      <c r="J45" s="927"/>
      <c r="K45" s="927"/>
      <c r="L45" s="40"/>
      <c r="M45" s="40"/>
      <c r="N45" s="40"/>
      <c r="O45" s="40"/>
      <c r="P45" s="40"/>
      <c r="Q45" s="40"/>
      <c r="R45" s="40"/>
      <c r="S45" s="40"/>
      <c r="T45" s="40"/>
      <c r="U45" s="40"/>
      <c r="V45" s="40"/>
      <c r="W45" s="40"/>
      <c r="X45" s="40"/>
      <c r="Y45" s="40"/>
      <c r="Z45" s="40"/>
    </row>
    <row r="46" ht="15.0" customHeight="1">
      <c r="A46" s="927" t="s">
        <v>513</v>
      </c>
      <c r="B46" s="927"/>
      <c r="C46" s="927"/>
      <c r="D46" s="927"/>
      <c r="E46" s="927"/>
      <c r="F46" s="927"/>
      <c r="G46" s="927"/>
      <c r="H46" s="927"/>
      <c r="I46" s="927"/>
      <c r="J46" s="927"/>
      <c r="K46" s="927"/>
      <c r="L46" s="40"/>
      <c r="M46" s="40"/>
      <c r="N46" s="40"/>
      <c r="O46" s="40"/>
      <c r="P46" s="40"/>
      <c r="Q46" s="40"/>
      <c r="R46" s="40"/>
      <c r="S46" s="40"/>
      <c r="T46" s="40"/>
      <c r="U46" s="40"/>
      <c r="V46" s="40"/>
      <c r="W46" s="40"/>
      <c r="X46" s="40"/>
      <c r="Y46" s="40"/>
      <c r="Z46" s="40"/>
    </row>
    <row r="47" ht="15.0" customHeight="1">
      <c r="A47" s="927" t="s">
        <v>514</v>
      </c>
      <c r="B47" s="927"/>
      <c r="C47" s="927"/>
      <c r="D47" s="927"/>
      <c r="E47" s="927"/>
      <c r="F47" s="927"/>
      <c r="G47" s="927"/>
      <c r="H47" s="927"/>
      <c r="I47" s="927"/>
      <c r="J47" s="927"/>
      <c r="K47" s="927"/>
      <c r="L47" s="40"/>
      <c r="M47" s="40"/>
      <c r="N47" s="40"/>
      <c r="O47" s="40"/>
      <c r="P47" s="40"/>
      <c r="Q47" s="40"/>
      <c r="R47" s="40"/>
      <c r="S47" s="40"/>
      <c r="T47" s="40"/>
      <c r="U47" s="40"/>
      <c r="V47" s="40"/>
      <c r="W47" s="40"/>
      <c r="X47" s="40"/>
      <c r="Y47" s="40"/>
      <c r="Z47" s="40"/>
    </row>
    <row r="48" ht="15.0" customHeight="1">
      <c r="A48" s="927" t="s">
        <v>515</v>
      </c>
      <c r="B48" s="927"/>
      <c r="C48" s="927"/>
      <c r="D48" s="927"/>
      <c r="E48" s="927"/>
      <c r="F48" s="927"/>
      <c r="G48" s="927"/>
      <c r="H48" s="927"/>
      <c r="I48" s="927"/>
      <c r="J48" s="927"/>
      <c r="K48" s="927"/>
      <c r="L48" s="40"/>
      <c r="M48" s="40"/>
      <c r="N48" s="40"/>
      <c r="O48" s="40"/>
      <c r="P48" s="40"/>
      <c r="Q48" s="40"/>
      <c r="R48" s="40"/>
      <c r="S48" s="40"/>
      <c r="T48" s="40"/>
      <c r="U48" s="40"/>
      <c r="V48" s="40"/>
      <c r="W48" s="40"/>
      <c r="X48" s="40"/>
      <c r="Y48" s="40"/>
      <c r="Z48" s="40"/>
    </row>
    <row r="49" ht="15.0" customHeight="1">
      <c r="A49" s="927" t="s">
        <v>516</v>
      </c>
      <c r="B49" s="927"/>
      <c r="C49" s="927"/>
      <c r="D49" s="927"/>
      <c r="E49" s="927"/>
      <c r="F49" s="927"/>
      <c r="G49" s="927"/>
      <c r="H49" s="927"/>
      <c r="I49" s="927"/>
      <c r="J49" s="927"/>
      <c r="K49" s="927"/>
      <c r="L49" s="40"/>
      <c r="M49" s="40"/>
      <c r="N49" s="40"/>
      <c r="O49" s="40"/>
      <c r="P49" s="40"/>
      <c r="Q49" s="40"/>
      <c r="R49" s="40"/>
      <c r="S49" s="40"/>
      <c r="T49" s="40"/>
      <c r="U49" s="40"/>
      <c r="V49" s="40"/>
      <c r="W49" s="40"/>
      <c r="X49" s="40"/>
      <c r="Y49" s="40"/>
      <c r="Z49" s="40"/>
    </row>
    <row r="50" ht="15.0" customHeight="1">
      <c r="A50" s="927" t="s">
        <v>517</v>
      </c>
      <c r="B50" s="927"/>
      <c r="C50" s="927"/>
      <c r="D50" s="927"/>
      <c r="E50" s="927"/>
      <c r="F50" s="927"/>
      <c r="G50" s="927"/>
      <c r="H50" s="927"/>
      <c r="I50" s="927"/>
      <c r="J50" s="927"/>
      <c r="K50" s="927"/>
      <c r="L50" s="40"/>
      <c r="M50" s="40"/>
      <c r="N50" s="40"/>
      <c r="O50" s="40"/>
      <c r="P50" s="40"/>
      <c r="Q50" s="40"/>
      <c r="R50" s="40"/>
      <c r="S50" s="40"/>
      <c r="T50" s="40"/>
      <c r="U50" s="40"/>
      <c r="V50" s="40"/>
      <c r="W50" s="40"/>
      <c r="X50" s="40"/>
      <c r="Y50" s="40"/>
      <c r="Z50" s="40"/>
    </row>
    <row r="51" ht="15.0" customHeight="1">
      <c r="A51" s="927"/>
      <c r="B51" s="927"/>
      <c r="C51" s="927"/>
      <c r="D51" s="927"/>
      <c r="E51" s="927"/>
      <c r="F51" s="927"/>
      <c r="G51" s="927"/>
      <c r="H51" s="927"/>
      <c r="I51" s="927"/>
      <c r="J51" s="927"/>
      <c r="K51" s="927"/>
      <c r="L51" s="40"/>
      <c r="M51" s="40"/>
      <c r="N51" s="40"/>
      <c r="O51" s="40"/>
      <c r="P51" s="40"/>
      <c r="Q51" s="40"/>
      <c r="R51" s="40"/>
      <c r="S51" s="40"/>
      <c r="T51" s="40"/>
      <c r="U51" s="40"/>
      <c r="V51" s="40"/>
      <c r="W51" s="40"/>
      <c r="X51" s="40"/>
      <c r="Y51" s="40"/>
      <c r="Z51" s="40"/>
    </row>
    <row r="52" ht="13.5" customHeight="1">
      <c r="A52" s="927"/>
      <c r="B52" s="927"/>
      <c r="C52" s="927"/>
      <c r="D52" s="927"/>
      <c r="E52" s="927"/>
      <c r="F52" s="927"/>
      <c r="G52" s="40"/>
      <c r="H52" s="927"/>
      <c r="I52" s="927"/>
      <c r="J52" s="927"/>
      <c r="K52" s="927"/>
      <c r="L52" s="40"/>
      <c r="M52" s="40"/>
      <c r="N52" s="40"/>
      <c r="O52" s="40"/>
      <c r="P52" s="40"/>
      <c r="Q52" s="40"/>
      <c r="R52" s="40"/>
      <c r="S52" s="40"/>
      <c r="T52" s="40"/>
      <c r="U52" s="40"/>
      <c r="V52" s="40"/>
      <c r="W52" s="40"/>
      <c r="X52" s="40"/>
      <c r="Y52" s="40"/>
      <c r="Z52" s="40"/>
    </row>
    <row r="53" ht="13.5" customHeight="1">
      <c r="A53" s="936" t="s">
        <v>518</v>
      </c>
      <c r="B53" s="8"/>
      <c r="C53" s="8"/>
      <c r="D53" s="8"/>
      <c r="E53" s="8"/>
      <c r="F53" s="8"/>
      <c r="G53" s="8"/>
      <c r="H53" s="8"/>
      <c r="I53" s="8"/>
      <c r="J53" s="8"/>
      <c r="K53" s="8"/>
      <c r="L53" s="40"/>
      <c r="M53" s="40"/>
      <c r="N53" s="40"/>
      <c r="O53" s="40"/>
      <c r="P53" s="40"/>
      <c r="Q53" s="40"/>
      <c r="R53" s="40"/>
      <c r="S53" s="40"/>
      <c r="T53" s="40"/>
      <c r="U53" s="40"/>
      <c r="V53" s="40"/>
      <c r="W53" s="40"/>
      <c r="X53" s="40"/>
      <c r="Y53" s="40"/>
      <c r="Z53" s="40"/>
    </row>
    <row r="54" ht="13.5" customHeight="1">
      <c r="A54" s="931" t="s">
        <v>0</v>
      </c>
      <c r="B54" s="8"/>
      <c r="C54" s="8"/>
      <c r="D54" s="8"/>
      <c r="E54" s="8"/>
      <c r="F54" s="8"/>
      <c r="G54" s="8"/>
      <c r="H54" s="8"/>
      <c r="I54" s="8"/>
      <c r="J54" s="8"/>
      <c r="K54" s="8"/>
      <c r="L54" s="40"/>
      <c r="M54" s="40"/>
      <c r="N54" s="40"/>
      <c r="O54" s="40"/>
      <c r="P54" s="40"/>
      <c r="Q54" s="40"/>
      <c r="R54" s="40"/>
      <c r="S54" s="40"/>
      <c r="T54" s="40"/>
      <c r="U54" s="40"/>
      <c r="V54" s="40"/>
      <c r="W54" s="40"/>
      <c r="X54" s="40"/>
      <c r="Y54" s="40"/>
      <c r="Z54" s="40"/>
    </row>
    <row r="55" ht="13.5" customHeight="1">
      <c r="A55" s="931" t="s">
        <v>519</v>
      </c>
      <c r="B55" s="8"/>
      <c r="C55" s="8"/>
      <c r="D55" s="8"/>
      <c r="E55" s="8"/>
      <c r="F55" s="8"/>
      <c r="G55" s="937" t="s">
        <v>520</v>
      </c>
      <c r="H55" s="8"/>
      <c r="I55" s="927"/>
      <c r="J55" s="927"/>
      <c r="K55" s="927"/>
      <c r="L55" s="40"/>
      <c r="M55" s="40"/>
      <c r="N55" s="40"/>
      <c r="O55" s="40"/>
      <c r="P55" s="40"/>
      <c r="Q55" s="40"/>
      <c r="R55" s="40"/>
      <c r="S55" s="40"/>
      <c r="T55" s="40"/>
      <c r="U55" s="40"/>
      <c r="V55" s="40"/>
      <c r="W55" s="40"/>
      <c r="X55" s="40"/>
      <c r="Y55" s="40"/>
      <c r="Z55" s="40"/>
    </row>
    <row r="56" ht="13.5" customHeight="1">
      <c r="A56" s="931" t="s">
        <v>521</v>
      </c>
      <c r="B56" s="8"/>
      <c r="C56" s="8"/>
      <c r="D56" s="8"/>
      <c r="E56" s="8"/>
      <c r="F56" s="8"/>
      <c r="G56" s="937" t="s">
        <v>522</v>
      </c>
      <c r="H56" s="8"/>
      <c r="I56" s="927"/>
      <c r="J56" s="927"/>
      <c r="K56" s="927"/>
      <c r="L56" s="40"/>
      <c r="M56" s="40"/>
      <c r="N56" s="40"/>
      <c r="O56" s="40"/>
      <c r="P56" s="40"/>
      <c r="Q56" s="40"/>
      <c r="R56" s="40"/>
      <c r="S56" s="40"/>
      <c r="T56" s="40"/>
      <c r="U56" s="40"/>
      <c r="V56" s="40"/>
      <c r="W56" s="40"/>
      <c r="X56" s="40"/>
      <c r="Y56" s="40"/>
      <c r="Z56" s="40"/>
    </row>
    <row r="57" ht="13.5" customHeight="1">
      <c r="A57" s="931" t="s">
        <v>523</v>
      </c>
      <c r="B57" s="8"/>
      <c r="C57" s="8"/>
      <c r="D57" s="8"/>
      <c r="E57" s="8"/>
      <c r="F57" s="8"/>
      <c r="G57" s="937" t="s">
        <v>524</v>
      </c>
      <c r="H57" s="8"/>
      <c r="I57" s="938"/>
      <c r="J57" s="938"/>
      <c r="K57" s="938"/>
      <c r="L57" s="40"/>
      <c r="M57" s="40"/>
      <c r="N57" s="40"/>
      <c r="O57" s="40"/>
      <c r="P57" s="40"/>
      <c r="Q57" s="40"/>
      <c r="R57" s="40"/>
      <c r="S57" s="40"/>
      <c r="T57" s="40"/>
      <c r="U57" s="40"/>
      <c r="V57" s="40"/>
      <c r="W57" s="40"/>
      <c r="X57" s="40"/>
      <c r="Y57" s="40"/>
      <c r="Z57" s="40"/>
    </row>
    <row r="58" ht="13.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3.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3.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3.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3.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3.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3.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3.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3.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3.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3.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3.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3.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3.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3.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3.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3.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3.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3.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3.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3.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3.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3.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3.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3.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3.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3.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orientation="portrait"/>
  <headerFooter>
    <oddHeader>&amp;L000000WFTDA StatsBook &amp;A&amp;RFF0000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8.63"/>
    <col customWidth="1" min="2" max="2" width="4.63"/>
    <col customWidth="1" min="3" max="3" width="12.63"/>
    <col customWidth="1" min="4" max="9" width="8.63"/>
    <col customWidth="1" min="10" max="10" width="25.38"/>
    <col customWidth="1" min="11" max="26" width="8.75"/>
  </cols>
  <sheetData>
    <row r="1" ht="15.0" customHeight="1">
      <c r="A1" s="40"/>
      <c r="B1" s="40"/>
      <c r="C1" s="40"/>
      <c r="D1" s="40"/>
      <c r="E1" s="40"/>
      <c r="F1" s="40"/>
      <c r="G1" s="40"/>
      <c r="H1" s="40"/>
      <c r="I1" s="40"/>
      <c r="J1" s="40"/>
      <c r="K1" s="40"/>
      <c r="L1" s="40"/>
      <c r="M1" s="40"/>
      <c r="N1" s="40"/>
      <c r="O1" s="40"/>
      <c r="P1" s="40"/>
      <c r="Q1" s="40"/>
      <c r="R1" s="40"/>
      <c r="S1" s="40"/>
      <c r="T1" s="40"/>
      <c r="U1" s="40"/>
      <c r="V1" s="40"/>
      <c r="W1" s="40"/>
    </row>
    <row r="2" ht="30.0" customHeight="1">
      <c r="A2" s="939" t="s">
        <v>525</v>
      </c>
      <c r="K2" s="40"/>
      <c r="L2" s="40"/>
      <c r="M2" s="40"/>
      <c r="N2" s="40"/>
      <c r="O2" s="40"/>
      <c r="P2" s="40"/>
      <c r="Q2" s="40"/>
      <c r="R2" s="40"/>
      <c r="S2" s="40"/>
      <c r="T2" s="40"/>
      <c r="U2" s="40"/>
      <c r="V2" s="40"/>
      <c r="W2" s="40"/>
    </row>
    <row r="3" ht="75.0" customHeight="1">
      <c r="A3" s="40"/>
      <c r="B3" s="509" t="s">
        <v>526</v>
      </c>
      <c r="K3" s="40"/>
      <c r="L3" s="40"/>
      <c r="M3" s="40"/>
      <c r="N3" s="40"/>
      <c r="O3" s="40"/>
      <c r="P3" s="40"/>
      <c r="Q3" s="40"/>
      <c r="R3" s="40"/>
      <c r="S3" s="40"/>
      <c r="T3" s="40"/>
      <c r="U3" s="40"/>
      <c r="V3" s="40"/>
      <c r="W3" s="40"/>
    </row>
    <row r="4" ht="15.0" customHeight="1">
      <c r="A4" s="40"/>
      <c r="B4" s="940" t="s">
        <v>527</v>
      </c>
      <c r="K4" s="40"/>
      <c r="L4" s="40"/>
      <c r="M4" s="40"/>
      <c r="N4" s="40"/>
      <c r="O4" s="40"/>
      <c r="P4" s="40"/>
      <c r="Q4" s="40"/>
      <c r="R4" s="40"/>
      <c r="S4" s="40"/>
      <c r="T4" s="40"/>
      <c r="U4" s="40"/>
      <c r="V4" s="40"/>
      <c r="W4" s="40"/>
    </row>
    <row r="5" ht="30.0" customHeight="1">
      <c r="A5" s="40"/>
      <c r="B5" s="40"/>
      <c r="C5" s="40"/>
      <c r="D5" s="40"/>
      <c r="E5" s="40"/>
      <c r="F5" s="40"/>
      <c r="G5" s="40"/>
      <c r="H5" s="40"/>
      <c r="I5" s="40"/>
      <c r="J5" s="40"/>
      <c r="K5" s="40"/>
      <c r="L5" s="40"/>
      <c r="M5" s="40"/>
      <c r="N5" s="40"/>
      <c r="O5" s="40"/>
      <c r="P5" s="40"/>
      <c r="Q5" s="40"/>
      <c r="R5" s="40"/>
      <c r="S5" s="40"/>
      <c r="T5" s="40"/>
      <c r="U5" s="40"/>
      <c r="V5" s="40"/>
      <c r="W5" s="40"/>
    </row>
    <row r="6" ht="30.0" customHeight="1">
      <c r="A6" s="939" t="s">
        <v>528</v>
      </c>
      <c r="K6" s="40"/>
      <c r="L6" s="40"/>
      <c r="M6" s="40"/>
      <c r="N6" s="40"/>
      <c r="O6" s="40"/>
      <c r="P6" s="40"/>
      <c r="Q6" s="40"/>
      <c r="R6" s="40"/>
      <c r="S6" s="40"/>
      <c r="T6" s="40"/>
      <c r="U6" s="40"/>
      <c r="V6" s="40"/>
      <c r="W6" s="40"/>
    </row>
    <row r="7" ht="15.0" customHeight="1">
      <c r="A7" s="40"/>
      <c r="B7" s="518" t="s">
        <v>529</v>
      </c>
      <c r="C7" s="40"/>
      <c r="D7" s="40"/>
      <c r="E7" s="40"/>
      <c r="F7" s="40"/>
      <c r="G7" s="40"/>
      <c r="H7" s="40"/>
      <c r="I7" s="40"/>
      <c r="J7" s="40"/>
      <c r="K7" s="40"/>
      <c r="L7" s="40"/>
      <c r="M7" s="40"/>
      <c r="N7" s="40"/>
      <c r="O7" s="40"/>
      <c r="P7" s="40"/>
      <c r="Q7" s="40"/>
      <c r="R7" s="40"/>
      <c r="S7" s="40"/>
      <c r="T7" s="40"/>
      <c r="U7" s="40"/>
      <c r="V7" s="40"/>
      <c r="W7" s="40"/>
    </row>
    <row r="8" ht="30.0" customHeight="1">
      <c r="A8" s="40"/>
      <c r="B8" s="941" t="s">
        <v>16</v>
      </c>
      <c r="C8" s="942" t="s">
        <v>530</v>
      </c>
      <c r="K8" s="40"/>
      <c r="L8" s="40"/>
      <c r="M8" s="40"/>
      <c r="N8" s="40"/>
      <c r="O8" s="40"/>
      <c r="P8" s="40"/>
      <c r="Q8" s="40"/>
      <c r="R8" s="40"/>
      <c r="S8" s="40"/>
      <c r="T8" s="40"/>
      <c r="U8" s="40"/>
      <c r="V8" s="40"/>
      <c r="W8" s="40"/>
    </row>
    <row r="9" ht="15.0" customHeight="1">
      <c r="A9" s="40"/>
      <c r="B9" s="941" t="s">
        <v>531</v>
      </c>
      <c r="C9" s="40" t="s">
        <v>532</v>
      </c>
      <c r="D9" s="943"/>
      <c r="E9" s="943"/>
      <c r="F9" s="943"/>
      <c r="G9" s="943"/>
      <c r="H9" s="943"/>
      <c r="I9" s="943"/>
      <c r="J9" s="943"/>
      <c r="K9" s="40"/>
      <c r="L9" s="40"/>
      <c r="M9" s="40"/>
      <c r="N9" s="40"/>
      <c r="O9" s="40"/>
      <c r="P9" s="40"/>
      <c r="Q9" s="40"/>
      <c r="R9" s="40"/>
      <c r="S9" s="40"/>
      <c r="T9" s="40"/>
      <c r="U9" s="40"/>
      <c r="V9" s="40"/>
      <c r="W9" s="40"/>
    </row>
    <row r="10" ht="15.0" customHeight="1">
      <c r="A10" s="40"/>
      <c r="B10" s="941" t="s">
        <v>533</v>
      </c>
      <c r="C10" s="40" t="s">
        <v>534</v>
      </c>
      <c r="D10" s="943"/>
      <c r="E10" s="943"/>
      <c r="F10" s="943"/>
      <c r="G10" s="943"/>
      <c r="H10" s="943"/>
      <c r="I10" s="943"/>
      <c r="J10" s="943"/>
      <c r="K10" s="40"/>
      <c r="L10" s="40"/>
      <c r="M10" s="40"/>
      <c r="N10" s="40"/>
      <c r="O10" s="40"/>
      <c r="P10" s="40"/>
      <c r="Q10" s="40"/>
      <c r="R10" s="40"/>
      <c r="S10" s="40"/>
      <c r="T10" s="40"/>
      <c r="U10" s="40"/>
      <c r="V10" s="40"/>
      <c r="W10" s="40"/>
    </row>
    <row r="11" ht="15.0" customHeight="1">
      <c r="A11" s="40"/>
      <c r="B11" s="941" t="s">
        <v>535</v>
      </c>
      <c r="C11" s="40" t="s">
        <v>536</v>
      </c>
      <c r="D11" s="943"/>
      <c r="E11" s="943"/>
      <c r="F11" s="943"/>
      <c r="G11" s="943"/>
      <c r="H11" s="943"/>
      <c r="I11" s="943"/>
      <c r="J11" s="943"/>
      <c r="K11" s="40"/>
      <c r="L11" s="40"/>
      <c r="M11" s="40"/>
      <c r="N11" s="40"/>
      <c r="O11" s="40"/>
      <c r="P11" s="40"/>
      <c r="Q11" s="40"/>
      <c r="R11" s="40"/>
      <c r="S11" s="40"/>
      <c r="T11" s="40"/>
      <c r="U11" s="40"/>
      <c r="V11" s="40"/>
      <c r="W11" s="40"/>
    </row>
    <row r="12" ht="15.0" customHeight="1">
      <c r="A12" s="40"/>
      <c r="B12" s="941" t="s">
        <v>537</v>
      </c>
      <c r="C12" s="40" t="s">
        <v>538</v>
      </c>
      <c r="D12" s="940"/>
      <c r="E12" s="940"/>
      <c r="F12" s="940"/>
      <c r="G12" s="940"/>
      <c r="H12" s="940"/>
      <c r="I12" s="940"/>
      <c r="J12" s="940"/>
      <c r="K12" s="40"/>
      <c r="L12" s="40"/>
      <c r="M12" s="40"/>
      <c r="N12" s="40"/>
      <c r="O12" s="40"/>
      <c r="P12" s="40"/>
      <c r="Q12" s="40"/>
      <c r="R12" s="40"/>
      <c r="S12" s="40"/>
      <c r="T12" s="40"/>
      <c r="U12" s="40"/>
      <c r="V12" s="40"/>
      <c r="W12" s="40"/>
    </row>
    <row r="13" ht="15.0" customHeight="1">
      <c r="A13" s="40"/>
      <c r="B13" s="941" t="s">
        <v>539</v>
      </c>
      <c r="C13" s="940" t="s">
        <v>540</v>
      </c>
      <c r="D13" s="940"/>
      <c r="E13" s="940"/>
      <c r="F13" s="940"/>
      <c r="G13" s="940"/>
      <c r="H13" s="940"/>
      <c r="I13" s="940"/>
      <c r="J13" s="940"/>
      <c r="K13" s="40"/>
      <c r="L13" s="40"/>
      <c r="M13" s="40"/>
      <c r="N13" s="40"/>
      <c r="O13" s="40"/>
      <c r="P13" s="40"/>
      <c r="Q13" s="40"/>
      <c r="R13" s="40"/>
      <c r="S13" s="40"/>
      <c r="T13" s="40"/>
      <c r="U13" s="40"/>
      <c r="V13" s="40"/>
      <c r="W13" s="40"/>
    </row>
    <row r="14" ht="15.0" customHeight="1">
      <c r="A14" s="40"/>
      <c r="B14" s="941" t="s">
        <v>541</v>
      </c>
      <c r="C14" s="940" t="s">
        <v>542</v>
      </c>
      <c r="D14" s="940"/>
      <c r="E14" s="940"/>
      <c r="F14" s="940"/>
      <c r="G14" s="940"/>
      <c r="H14" s="940"/>
      <c r="I14" s="940"/>
      <c r="J14" s="940"/>
      <c r="K14" s="40"/>
      <c r="L14" s="40"/>
      <c r="M14" s="40"/>
      <c r="N14" s="40"/>
      <c r="O14" s="40"/>
      <c r="P14" s="40"/>
      <c r="Q14" s="40"/>
      <c r="R14" s="40"/>
      <c r="S14" s="40"/>
      <c r="T14" s="40"/>
      <c r="U14" s="40"/>
      <c r="V14" s="40"/>
      <c r="W14" s="40"/>
    </row>
    <row r="15" ht="15.0" customHeight="1">
      <c r="A15" s="40"/>
      <c r="B15" s="941" t="s">
        <v>543</v>
      </c>
      <c r="C15" s="940" t="s">
        <v>544</v>
      </c>
      <c r="D15" s="940"/>
      <c r="E15" s="940"/>
      <c r="F15" s="940"/>
      <c r="G15" s="940"/>
      <c r="H15" s="940"/>
      <c r="I15" s="940"/>
      <c r="J15" s="940"/>
      <c r="K15" s="40"/>
      <c r="L15" s="40"/>
      <c r="M15" s="40"/>
      <c r="N15" s="40"/>
      <c r="O15" s="40"/>
      <c r="P15" s="40"/>
      <c r="Q15" s="40"/>
      <c r="R15" s="40"/>
      <c r="S15" s="40"/>
      <c r="T15" s="40"/>
      <c r="U15" s="40"/>
      <c r="V15" s="40"/>
      <c r="W15" s="40"/>
    </row>
    <row r="16" ht="15.0" customHeight="1">
      <c r="A16" s="40"/>
      <c r="B16" s="941" t="s">
        <v>545</v>
      </c>
      <c r="C16" s="940" t="s">
        <v>546</v>
      </c>
      <c r="D16" s="940"/>
      <c r="E16" s="940"/>
      <c r="F16" s="940"/>
      <c r="G16" s="940"/>
      <c r="H16" s="940"/>
      <c r="I16" s="940"/>
      <c r="J16" s="940"/>
      <c r="K16" s="40"/>
      <c r="L16" s="40"/>
      <c r="M16" s="40"/>
      <c r="N16" s="40"/>
      <c r="O16" s="40"/>
      <c r="P16" s="40"/>
      <c r="Q16" s="40"/>
      <c r="R16" s="40"/>
      <c r="S16" s="40"/>
      <c r="T16" s="40"/>
      <c r="U16" s="40"/>
      <c r="V16" s="40"/>
      <c r="W16" s="40"/>
    </row>
    <row r="17" ht="15.0" customHeight="1">
      <c r="A17" s="40"/>
      <c r="B17" s="941" t="s">
        <v>547</v>
      </c>
      <c r="C17" s="940" t="s">
        <v>548</v>
      </c>
      <c r="D17" s="940"/>
      <c r="E17" s="940"/>
      <c r="F17" s="940"/>
      <c r="G17" s="940"/>
      <c r="H17" s="940"/>
      <c r="I17" s="940"/>
      <c r="J17" s="940"/>
      <c r="K17" s="40"/>
      <c r="L17" s="40"/>
      <c r="M17" s="40"/>
      <c r="N17" s="40"/>
      <c r="O17" s="40"/>
      <c r="P17" s="40"/>
      <c r="Q17" s="40"/>
      <c r="R17" s="40"/>
      <c r="S17" s="40"/>
      <c r="T17" s="40"/>
      <c r="U17" s="40"/>
      <c r="V17" s="40"/>
      <c r="W17" s="40"/>
    </row>
    <row r="18" ht="15.0" customHeight="1">
      <c r="A18" s="40"/>
      <c r="B18" s="941" t="s">
        <v>549</v>
      </c>
      <c r="C18" s="940" t="s">
        <v>550</v>
      </c>
      <c r="D18" s="940"/>
      <c r="E18" s="940"/>
      <c r="F18" s="940"/>
      <c r="G18" s="940"/>
      <c r="H18" s="940"/>
      <c r="I18" s="940"/>
      <c r="J18" s="940"/>
      <c r="K18" s="40"/>
      <c r="L18" s="40"/>
      <c r="M18" s="40"/>
      <c r="N18" s="40"/>
      <c r="O18" s="40"/>
      <c r="P18" s="40"/>
      <c r="Q18" s="40"/>
      <c r="R18" s="40"/>
      <c r="S18" s="40"/>
      <c r="T18" s="40"/>
      <c r="U18" s="40"/>
      <c r="V18" s="40"/>
      <c r="W18" s="40"/>
    </row>
    <row r="19" ht="15.0" customHeight="1">
      <c r="A19" s="40"/>
      <c r="B19" s="940"/>
      <c r="C19" s="940"/>
      <c r="D19" s="940"/>
      <c r="E19" s="940"/>
      <c r="F19" s="940"/>
      <c r="G19" s="940"/>
      <c r="H19" s="940"/>
      <c r="I19" s="940"/>
      <c r="J19" s="940"/>
      <c r="K19" s="40"/>
      <c r="L19" s="40"/>
      <c r="M19" s="40"/>
      <c r="N19" s="40"/>
      <c r="O19" s="40"/>
      <c r="P19" s="40"/>
      <c r="Q19" s="40"/>
      <c r="R19" s="40"/>
      <c r="S19" s="40"/>
      <c r="T19" s="40"/>
      <c r="U19" s="40"/>
      <c r="V19" s="40"/>
      <c r="W19" s="40"/>
    </row>
    <row r="20" ht="15.0" customHeight="1">
      <c r="A20" s="40"/>
      <c r="B20" s="518" t="s">
        <v>551</v>
      </c>
      <c r="C20" s="940"/>
      <c r="D20" s="940"/>
      <c r="E20" s="940"/>
      <c r="F20" s="940"/>
      <c r="G20" s="940"/>
      <c r="H20" s="940"/>
      <c r="I20" s="940"/>
      <c r="J20" s="940"/>
      <c r="K20" s="40"/>
      <c r="L20" s="40"/>
      <c r="M20" s="40"/>
      <c r="N20" s="40"/>
      <c r="O20" s="40"/>
      <c r="P20" s="40"/>
      <c r="Q20" s="40"/>
      <c r="R20" s="40"/>
      <c r="S20" s="40"/>
      <c r="T20" s="40"/>
      <c r="U20" s="40"/>
      <c r="V20" s="40"/>
      <c r="W20" s="40"/>
    </row>
    <row r="21" ht="24.75" customHeight="1">
      <c r="A21" s="40"/>
      <c r="B21" s="944" t="s">
        <v>16</v>
      </c>
      <c r="C21" s="942" t="s">
        <v>552</v>
      </c>
      <c r="K21" s="40"/>
      <c r="L21" s="40"/>
      <c r="M21" s="40"/>
      <c r="N21" s="40"/>
      <c r="O21" s="40"/>
      <c r="P21" s="40"/>
      <c r="Q21" s="40"/>
      <c r="R21" s="40"/>
      <c r="S21" s="40"/>
      <c r="T21" s="40"/>
      <c r="U21" s="40"/>
      <c r="V21" s="40"/>
      <c r="W21" s="40"/>
    </row>
    <row r="22" ht="15.0" customHeight="1">
      <c r="A22" s="40"/>
      <c r="B22" s="945" t="s">
        <v>531</v>
      </c>
      <c r="C22" s="940" t="s">
        <v>553</v>
      </c>
      <c r="D22" s="940"/>
      <c r="E22" s="940"/>
      <c r="F22" s="940"/>
      <c r="G22" s="940"/>
      <c r="H22" s="940"/>
      <c r="I22" s="940"/>
      <c r="J22" s="940"/>
      <c r="K22" s="40"/>
      <c r="L22" s="40"/>
      <c r="M22" s="40"/>
      <c r="N22" s="40"/>
      <c r="O22" s="40"/>
      <c r="P22" s="40"/>
      <c r="Q22" s="40"/>
      <c r="R22" s="40"/>
      <c r="S22" s="40"/>
      <c r="T22" s="40"/>
      <c r="U22" s="40"/>
      <c r="V22" s="40"/>
      <c r="W22" s="40"/>
    </row>
    <row r="23" ht="15.0" customHeight="1">
      <c r="A23" s="40"/>
      <c r="B23" s="946" t="s">
        <v>533</v>
      </c>
      <c r="C23" s="940" t="s">
        <v>554</v>
      </c>
      <c r="D23" s="940"/>
      <c r="E23" s="940"/>
      <c r="F23" s="940"/>
      <c r="G23" s="940"/>
      <c r="H23" s="940"/>
      <c r="I23" s="940"/>
      <c r="J23" s="940"/>
      <c r="K23" s="40"/>
      <c r="L23" s="40"/>
      <c r="M23" s="40"/>
      <c r="N23" s="40"/>
      <c r="O23" s="40"/>
      <c r="P23" s="40"/>
      <c r="Q23" s="40"/>
      <c r="R23" s="40"/>
      <c r="S23" s="40"/>
      <c r="T23" s="40"/>
      <c r="U23" s="40"/>
      <c r="V23" s="40"/>
      <c r="W23" s="40"/>
    </row>
    <row r="24" ht="15.0" customHeight="1">
      <c r="A24" s="40"/>
      <c r="B24" s="946" t="s">
        <v>535</v>
      </c>
      <c r="C24" s="940" t="s">
        <v>555</v>
      </c>
      <c r="D24" s="940"/>
      <c r="E24" s="940"/>
      <c r="F24" s="940"/>
      <c r="G24" s="940"/>
      <c r="H24" s="940"/>
      <c r="I24" s="940"/>
      <c r="J24" s="940"/>
      <c r="K24" s="40"/>
      <c r="L24" s="40"/>
      <c r="M24" s="40"/>
      <c r="N24" s="40"/>
      <c r="O24" s="40"/>
      <c r="P24" s="40"/>
      <c r="Q24" s="40"/>
      <c r="R24" s="40"/>
      <c r="S24" s="40"/>
      <c r="T24" s="40"/>
      <c r="U24" s="40"/>
      <c r="V24" s="40"/>
      <c r="W24" s="40"/>
    </row>
    <row r="25" ht="15.0" customHeight="1">
      <c r="A25" s="40"/>
      <c r="B25" s="946" t="s">
        <v>537</v>
      </c>
      <c r="C25" s="940" t="s">
        <v>556</v>
      </c>
      <c r="D25" s="940"/>
      <c r="E25" s="940"/>
      <c r="F25" s="940"/>
      <c r="G25" s="940"/>
      <c r="H25" s="940"/>
      <c r="I25" s="940"/>
      <c r="J25" s="940"/>
      <c r="K25" s="40"/>
      <c r="L25" s="40"/>
      <c r="M25" s="40"/>
      <c r="N25" s="40"/>
      <c r="O25" s="40"/>
      <c r="P25" s="40"/>
      <c r="Q25" s="40"/>
      <c r="R25" s="40"/>
      <c r="S25" s="40"/>
      <c r="T25" s="40"/>
      <c r="U25" s="40"/>
      <c r="V25" s="40"/>
      <c r="W25" s="40"/>
    </row>
    <row r="26" ht="15.0" customHeight="1">
      <c r="A26" s="40"/>
      <c r="B26" s="946" t="s">
        <v>539</v>
      </c>
      <c r="C26" s="940" t="s">
        <v>557</v>
      </c>
      <c r="D26" s="940"/>
      <c r="E26" s="940"/>
      <c r="F26" s="940"/>
      <c r="G26" s="940"/>
      <c r="H26" s="940"/>
      <c r="I26" s="940"/>
      <c r="J26" s="940"/>
      <c r="K26" s="40"/>
      <c r="L26" s="40"/>
      <c r="M26" s="40"/>
      <c r="N26" s="40"/>
      <c r="O26" s="40"/>
      <c r="P26" s="40"/>
      <c r="Q26" s="40"/>
      <c r="R26" s="40"/>
      <c r="S26" s="40"/>
      <c r="T26" s="40"/>
      <c r="U26" s="40"/>
      <c r="V26" s="40"/>
      <c r="W26" s="40"/>
    </row>
    <row r="27" ht="15.0" customHeight="1">
      <c r="A27" s="40"/>
      <c r="B27" s="946" t="s">
        <v>541</v>
      </c>
      <c r="C27" s="940" t="s">
        <v>558</v>
      </c>
      <c r="D27" s="940"/>
      <c r="E27" s="940"/>
      <c r="F27" s="940"/>
      <c r="G27" s="940"/>
      <c r="H27" s="940"/>
      <c r="I27" s="940"/>
      <c r="J27" s="940"/>
      <c r="K27" s="40"/>
      <c r="L27" s="40"/>
      <c r="M27" s="40"/>
      <c r="N27" s="40"/>
      <c r="O27" s="40"/>
      <c r="P27" s="40"/>
      <c r="Q27" s="40"/>
      <c r="R27" s="40"/>
      <c r="S27" s="40"/>
      <c r="T27" s="40"/>
      <c r="U27" s="40"/>
      <c r="V27" s="40"/>
      <c r="W27" s="40"/>
    </row>
    <row r="28" ht="15.0" customHeight="1">
      <c r="A28" s="40"/>
      <c r="B28" s="946" t="s">
        <v>543</v>
      </c>
      <c r="C28" s="940" t="s">
        <v>559</v>
      </c>
      <c r="D28" s="940"/>
      <c r="E28" s="940"/>
      <c r="F28" s="940"/>
      <c r="G28" s="940"/>
      <c r="H28" s="940"/>
      <c r="I28" s="940"/>
      <c r="J28" s="940"/>
      <c r="K28" s="40"/>
      <c r="L28" s="40"/>
      <c r="M28" s="40"/>
      <c r="N28" s="40"/>
      <c r="O28" s="40"/>
      <c r="P28" s="40"/>
      <c r="Q28" s="40"/>
      <c r="R28" s="40"/>
      <c r="S28" s="40"/>
      <c r="T28" s="40"/>
      <c r="U28" s="40"/>
      <c r="V28" s="40"/>
      <c r="W28" s="40"/>
    </row>
    <row r="29" ht="15.0" customHeight="1">
      <c r="A29" s="40"/>
      <c r="B29" s="40"/>
      <c r="C29" s="40"/>
      <c r="D29" s="40"/>
      <c r="E29" s="40"/>
      <c r="F29" s="40"/>
      <c r="G29" s="40"/>
      <c r="H29" s="40"/>
      <c r="I29" s="40"/>
      <c r="J29" s="40"/>
      <c r="K29" s="40"/>
      <c r="L29" s="40"/>
      <c r="M29" s="40"/>
      <c r="N29" s="40"/>
      <c r="O29" s="40"/>
      <c r="P29" s="40"/>
      <c r="Q29" s="40"/>
      <c r="R29" s="40"/>
      <c r="S29" s="40"/>
      <c r="T29" s="40"/>
      <c r="U29" s="40"/>
      <c r="V29" s="40"/>
      <c r="W29" s="40"/>
    </row>
    <row r="30" ht="15.0" customHeight="1">
      <c r="A30" s="40"/>
      <c r="B30" s="518" t="s">
        <v>560</v>
      </c>
      <c r="C30" s="40"/>
      <c r="D30" s="40"/>
      <c r="E30" s="40"/>
      <c r="F30" s="40"/>
      <c r="G30" s="40"/>
      <c r="H30" s="40"/>
      <c r="I30" s="40"/>
      <c r="J30" s="40"/>
      <c r="K30" s="40"/>
      <c r="L30" s="40"/>
      <c r="M30" s="40"/>
      <c r="N30" s="40"/>
      <c r="O30" s="40"/>
      <c r="P30" s="40"/>
      <c r="Q30" s="40"/>
      <c r="R30" s="40"/>
      <c r="S30" s="40"/>
      <c r="T30" s="40"/>
      <c r="U30" s="40"/>
      <c r="V30" s="40"/>
      <c r="W30" s="40"/>
    </row>
    <row r="31" ht="15.0" customHeight="1">
      <c r="A31" s="40"/>
      <c r="B31" s="945" t="s">
        <v>16</v>
      </c>
      <c r="C31" s="40" t="s">
        <v>561</v>
      </c>
      <c r="D31" s="40"/>
      <c r="E31" s="40"/>
      <c r="F31" s="40"/>
      <c r="G31" s="40"/>
      <c r="H31" s="40"/>
      <c r="I31" s="40"/>
      <c r="J31" s="40"/>
      <c r="K31" s="40"/>
      <c r="L31" s="40"/>
      <c r="M31" s="40"/>
      <c r="N31" s="40"/>
      <c r="O31" s="40"/>
      <c r="P31" s="40"/>
      <c r="Q31" s="40"/>
      <c r="R31" s="40"/>
      <c r="S31" s="40"/>
      <c r="T31" s="40"/>
      <c r="U31" s="40"/>
      <c r="V31" s="40"/>
      <c r="W31" s="40"/>
    </row>
    <row r="32" ht="15.0" customHeight="1">
      <c r="A32" s="40"/>
      <c r="B32" s="945" t="s">
        <v>531</v>
      </c>
      <c r="C32" s="40" t="s">
        <v>562</v>
      </c>
      <c r="D32" s="40"/>
      <c r="E32" s="40"/>
      <c r="F32" s="40"/>
      <c r="G32" s="40"/>
      <c r="H32" s="40"/>
      <c r="I32" s="40"/>
      <c r="J32" s="40"/>
      <c r="K32" s="40"/>
      <c r="L32" s="40"/>
      <c r="M32" s="40"/>
      <c r="N32" s="40"/>
      <c r="O32" s="40"/>
      <c r="P32" s="40"/>
      <c r="Q32" s="40"/>
      <c r="R32" s="40"/>
      <c r="S32" s="40"/>
      <c r="T32" s="40"/>
      <c r="U32" s="40"/>
      <c r="V32" s="40"/>
      <c r="W32" s="40"/>
    </row>
    <row r="33" ht="15.0" customHeight="1">
      <c r="A33" s="40"/>
      <c r="B33" s="946" t="s">
        <v>533</v>
      </c>
      <c r="C33" s="40" t="s">
        <v>563</v>
      </c>
      <c r="D33" s="40"/>
      <c r="E33" s="40"/>
      <c r="F33" s="40"/>
      <c r="G33" s="40"/>
      <c r="H33" s="40"/>
      <c r="I33" s="40"/>
      <c r="J33" s="40"/>
      <c r="K33" s="40"/>
      <c r="L33" s="40"/>
      <c r="M33" s="40"/>
      <c r="N33" s="40"/>
      <c r="O33" s="40"/>
      <c r="P33" s="40"/>
      <c r="Q33" s="40"/>
      <c r="R33" s="40"/>
      <c r="S33" s="40"/>
      <c r="T33" s="40"/>
      <c r="U33" s="40"/>
      <c r="V33" s="40"/>
      <c r="W33" s="40"/>
    </row>
    <row r="34" ht="15.0" customHeight="1">
      <c r="A34" s="40"/>
      <c r="B34" s="946" t="s">
        <v>535</v>
      </c>
      <c r="C34" s="40" t="s">
        <v>564</v>
      </c>
      <c r="D34" s="40"/>
      <c r="E34" s="40"/>
      <c r="F34" s="40"/>
      <c r="G34" s="40"/>
      <c r="H34" s="40"/>
      <c r="I34" s="40"/>
      <c r="J34" s="40"/>
      <c r="K34" s="40"/>
      <c r="L34" s="40"/>
      <c r="M34" s="40"/>
      <c r="N34" s="40"/>
      <c r="O34" s="40"/>
      <c r="P34" s="40"/>
      <c r="Q34" s="40"/>
      <c r="R34" s="40"/>
      <c r="S34" s="40"/>
      <c r="T34" s="40"/>
      <c r="U34" s="40"/>
      <c r="V34" s="40"/>
      <c r="W34" s="40"/>
    </row>
    <row r="35" ht="15.0" customHeight="1">
      <c r="A35" s="40"/>
      <c r="B35" s="946" t="s">
        <v>537</v>
      </c>
      <c r="C35" s="40" t="s">
        <v>565</v>
      </c>
      <c r="D35" s="40"/>
      <c r="E35" s="40"/>
      <c r="F35" s="40"/>
      <c r="G35" s="40"/>
      <c r="H35" s="40"/>
      <c r="I35" s="40"/>
      <c r="J35" s="40"/>
      <c r="K35" s="40"/>
      <c r="L35" s="40"/>
      <c r="M35" s="40"/>
      <c r="N35" s="40"/>
      <c r="O35" s="40"/>
      <c r="P35" s="40"/>
      <c r="Q35" s="40"/>
      <c r="R35" s="40"/>
      <c r="S35" s="40"/>
      <c r="T35" s="40"/>
      <c r="U35" s="40"/>
      <c r="V35" s="40"/>
      <c r="W35" s="40"/>
    </row>
    <row r="36" ht="15.0" customHeight="1">
      <c r="A36" s="40"/>
      <c r="B36" s="946" t="s">
        <v>539</v>
      </c>
      <c r="C36" s="40" t="s">
        <v>566</v>
      </c>
      <c r="D36" s="40"/>
      <c r="E36" s="40"/>
      <c r="F36" s="40"/>
      <c r="G36" s="40"/>
      <c r="H36" s="40"/>
      <c r="I36" s="40"/>
      <c r="J36" s="40"/>
      <c r="K36" s="40"/>
      <c r="L36" s="40"/>
      <c r="M36" s="40"/>
      <c r="N36" s="40"/>
      <c r="O36" s="40"/>
      <c r="P36" s="40"/>
      <c r="Q36" s="40"/>
      <c r="R36" s="40"/>
      <c r="S36" s="40"/>
      <c r="T36" s="40"/>
      <c r="U36" s="40"/>
      <c r="V36" s="40"/>
      <c r="W36" s="40"/>
    </row>
    <row r="37" ht="15.0" customHeight="1">
      <c r="A37" s="40"/>
      <c r="B37" s="40"/>
      <c r="C37" s="40"/>
      <c r="D37" s="40"/>
      <c r="E37" s="40"/>
      <c r="F37" s="40"/>
      <c r="G37" s="40"/>
      <c r="H37" s="40"/>
      <c r="I37" s="40"/>
      <c r="J37" s="40"/>
      <c r="K37" s="40"/>
      <c r="L37" s="40"/>
      <c r="M37" s="40"/>
      <c r="N37" s="40"/>
      <c r="O37" s="40"/>
      <c r="P37" s="40"/>
      <c r="Q37" s="40"/>
      <c r="R37" s="40"/>
      <c r="S37" s="40"/>
      <c r="T37" s="40"/>
      <c r="U37" s="40"/>
      <c r="V37" s="40"/>
      <c r="W37" s="40"/>
    </row>
    <row r="38" ht="15.0" customHeight="1">
      <c r="A38" s="40"/>
      <c r="B38" s="518" t="s">
        <v>567</v>
      </c>
      <c r="C38" s="40"/>
      <c r="D38" s="40"/>
      <c r="E38" s="40"/>
      <c r="F38" s="40"/>
      <c r="G38" s="40"/>
      <c r="H38" s="40"/>
      <c r="I38" s="40"/>
      <c r="J38" s="40"/>
      <c r="K38" s="40"/>
      <c r="L38" s="40"/>
      <c r="M38" s="40"/>
      <c r="N38" s="40"/>
      <c r="O38" s="40"/>
      <c r="P38" s="40"/>
      <c r="Q38" s="40"/>
      <c r="R38" s="40"/>
      <c r="S38" s="40"/>
      <c r="T38" s="40"/>
      <c r="U38" s="40"/>
      <c r="V38" s="40"/>
      <c r="W38" s="40"/>
    </row>
    <row r="39" ht="15.0" customHeight="1">
      <c r="A39" s="40"/>
      <c r="B39" s="945" t="s">
        <v>16</v>
      </c>
      <c r="C39" s="40" t="s">
        <v>568</v>
      </c>
      <c r="D39" s="40"/>
      <c r="E39" s="40"/>
      <c r="F39" s="40"/>
      <c r="G39" s="40"/>
      <c r="H39" s="40"/>
      <c r="I39" s="40"/>
      <c r="J39" s="40"/>
      <c r="K39" s="40"/>
      <c r="L39" s="40"/>
      <c r="M39" s="40"/>
      <c r="N39" s="40"/>
      <c r="O39" s="40"/>
      <c r="P39" s="40"/>
      <c r="Q39" s="40"/>
      <c r="R39" s="40"/>
      <c r="S39" s="40"/>
      <c r="T39" s="40"/>
      <c r="U39" s="40"/>
      <c r="V39" s="40"/>
      <c r="W39" s="40"/>
    </row>
    <row r="40" ht="15.0" customHeight="1">
      <c r="A40" s="40"/>
      <c r="B40" s="945" t="s">
        <v>531</v>
      </c>
      <c r="C40" s="40" t="s">
        <v>569</v>
      </c>
      <c r="D40" s="40"/>
      <c r="E40" s="40"/>
      <c r="F40" s="40"/>
      <c r="G40" s="40"/>
      <c r="H40" s="40"/>
      <c r="I40" s="40"/>
      <c r="J40" s="40"/>
      <c r="K40" s="40"/>
      <c r="L40" s="40"/>
      <c r="M40" s="40"/>
      <c r="N40" s="40"/>
      <c r="O40" s="40"/>
      <c r="P40" s="40"/>
      <c r="Q40" s="40"/>
      <c r="R40" s="40"/>
      <c r="S40" s="40"/>
      <c r="T40" s="40"/>
      <c r="U40" s="40"/>
      <c r="V40" s="40"/>
      <c r="W40" s="40"/>
    </row>
    <row r="41" ht="15.0" customHeight="1">
      <c r="A41" s="40"/>
      <c r="B41" s="946" t="s">
        <v>533</v>
      </c>
      <c r="C41" s="40" t="s">
        <v>570</v>
      </c>
      <c r="D41" s="40"/>
      <c r="E41" s="40"/>
      <c r="F41" s="40"/>
      <c r="G41" s="40"/>
      <c r="H41" s="40"/>
      <c r="I41" s="40"/>
      <c r="J41" s="40"/>
      <c r="K41" s="40"/>
      <c r="L41" s="40"/>
      <c r="M41" s="40"/>
      <c r="N41" s="40"/>
      <c r="O41" s="40"/>
      <c r="P41" s="40"/>
      <c r="Q41" s="40"/>
      <c r="R41" s="40"/>
      <c r="S41" s="40"/>
      <c r="T41" s="40"/>
      <c r="U41" s="40"/>
      <c r="V41" s="40"/>
      <c r="W41" s="40"/>
    </row>
    <row r="42" ht="15.0" customHeight="1">
      <c r="A42" s="40"/>
      <c r="B42" s="946" t="s">
        <v>535</v>
      </c>
      <c r="C42" s="40" t="s">
        <v>571</v>
      </c>
      <c r="D42" s="40"/>
      <c r="E42" s="40"/>
      <c r="F42" s="40"/>
      <c r="G42" s="40"/>
      <c r="H42" s="40"/>
      <c r="I42" s="40"/>
      <c r="J42" s="40"/>
      <c r="K42" s="40"/>
      <c r="L42" s="40"/>
      <c r="M42" s="40"/>
      <c r="N42" s="40"/>
      <c r="O42" s="40"/>
      <c r="P42" s="40"/>
      <c r="Q42" s="40"/>
      <c r="R42" s="40"/>
      <c r="S42" s="40"/>
      <c r="T42" s="40"/>
      <c r="U42" s="40"/>
      <c r="V42" s="40"/>
      <c r="W42" s="40"/>
    </row>
    <row r="43" ht="15.0" customHeight="1">
      <c r="A43" s="40"/>
      <c r="B43" s="946" t="s">
        <v>537</v>
      </c>
      <c r="C43" s="40" t="s">
        <v>572</v>
      </c>
      <c r="D43" s="40"/>
      <c r="E43" s="40"/>
      <c r="F43" s="40"/>
      <c r="G43" s="40"/>
      <c r="H43" s="40"/>
      <c r="I43" s="40"/>
      <c r="J43" s="40"/>
      <c r="K43" s="40"/>
      <c r="L43" s="40"/>
      <c r="M43" s="40"/>
      <c r="N43" s="40"/>
      <c r="O43" s="40"/>
      <c r="P43" s="40"/>
      <c r="Q43" s="40"/>
      <c r="R43" s="40"/>
      <c r="S43" s="40"/>
      <c r="T43" s="40"/>
      <c r="U43" s="40"/>
      <c r="V43" s="40"/>
      <c r="W43" s="40"/>
    </row>
    <row r="44" ht="15.0" customHeight="1">
      <c r="A44" s="40"/>
      <c r="B44" s="946" t="s">
        <v>539</v>
      </c>
      <c r="C44" s="40" t="s">
        <v>573</v>
      </c>
      <c r="D44" s="40"/>
      <c r="E44" s="40"/>
      <c r="F44" s="40"/>
      <c r="G44" s="40"/>
      <c r="H44" s="40"/>
      <c r="I44" s="40"/>
      <c r="J44" s="40"/>
      <c r="K44" s="40"/>
      <c r="L44" s="40"/>
      <c r="M44" s="40"/>
      <c r="N44" s="40"/>
      <c r="O44" s="40"/>
      <c r="P44" s="40"/>
      <c r="Q44" s="40"/>
      <c r="R44" s="40"/>
      <c r="S44" s="40"/>
      <c r="T44" s="40"/>
      <c r="U44" s="40"/>
      <c r="V44" s="40"/>
      <c r="W44" s="40"/>
    </row>
    <row r="45" ht="15.0" customHeight="1">
      <c r="A45" s="40"/>
      <c r="B45" s="835"/>
      <c r="C45" s="40"/>
      <c r="D45" s="40"/>
      <c r="E45" s="40"/>
      <c r="F45" s="40"/>
      <c r="G45" s="40"/>
      <c r="H45" s="40"/>
      <c r="I45" s="40"/>
      <c r="J45" s="40"/>
      <c r="K45" s="40"/>
      <c r="L45" s="40"/>
      <c r="M45" s="40"/>
      <c r="N45" s="40"/>
      <c r="O45" s="40"/>
      <c r="P45" s="40"/>
      <c r="Q45" s="40"/>
      <c r="R45" s="40"/>
      <c r="S45" s="40"/>
      <c r="T45" s="40"/>
      <c r="U45" s="40"/>
      <c r="V45" s="40"/>
      <c r="W45" s="40"/>
    </row>
    <row r="46" ht="15.0" customHeight="1">
      <c r="A46" s="40"/>
      <c r="B46" s="518" t="s">
        <v>574</v>
      </c>
      <c r="C46" s="40"/>
      <c r="D46" s="40"/>
      <c r="E46" s="40"/>
      <c r="F46" s="40"/>
      <c r="G46" s="40"/>
      <c r="H46" s="40"/>
      <c r="I46" s="40"/>
      <c r="J46" s="40"/>
      <c r="K46" s="40"/>
      <c r="L46" s="40"/>
      <c r="M46" s="40"/>
      <c r="N46" s="40"/>
      <c r="O46" s="40"/>
      <c r="P46" s="40"/>
      <c r="Q46" s="40"/>
      <c r="R46" s="40"/>
      <c r="S46" s="40"/>
      <c r="T46" s="40"/>
      <c r="U46" s="40"/>
      <c r="V46" s="40"/>
      <c r="W46" s="40"/>
    </row>
    <row r="47" ht="15.0" customHeight="1">
      <c r="A47" s="40"/>
      <c r="B47" s="945" t="s">
        <v>16</v>
      </c>
      <c r="C47" s="40" t="s">
        <v>575</v>
      </c>
      <c r="D47" s="40"/>
      <c r="E47" s="40"/>
      <c r="F47" s="40"/>
      <c r="G47" s="40"/>
      <c r="H47" s="40"/>
      <c r="I47" s="40"/>
      <c r="J47" s="40"/>
      <c r="K47" s="40"/>
      <c r="L47" s="40"/>
      <c r="M47" s="40"/>
      <c r="N47" s="40"/>
      <c r="O47" s="40"/>
      <c r="P47" s="40"/>
      <c r="Q47" s="40"/>
      <c r="R47" s="40"/>
      <c r="S47" s="40"/>
      <c r="T47" s="40"/>
      <c r="U47" s="40"/>
      <c r="V47" s="40"/>
      <c r="W47" s="40"/>
    </row>
    <row r="48" ht="15.0" customHeight="1">
      <c r="A48" s="40"/>
      <c r="B48" s="945" t="s">
        <v>531</v>
      </c>
      <c r="C48" s="40" t="s">
        <v>576</v>
      </c>
      <c r="D48" s="40"/>
      <c r="E48" s="40"/>
      <c r="F48" s="40"/>
      <c r="G48" s="40"/>
      <c r="H48" s="40"/>
      <c r="I48" s="40"/>
      <c r="J48" s="40"/>
      <c r="K48" s="40"/>
      <c r="L48" s="40"/>
      <c r="M48" s="40"/>
      <c r="N48" s="40"/>
      <c r="O48" s="40"/>
      <c r="P48" s="40"/>
      <c r="Q48" s="40"/>
      <c r="R48" s="40"/>
      <c r="S48" s="40"/>
      <c r="T48" s="40"/>
      <c r="U48" s="40"/>
      <c r="V48" s="40"/>
      <c r="W48" s="40"/>
    </row>
    <row r="49" ht="12.75" customHeight="1">
      <c r="A49" s="40"/>
      <c r="B49" s="946" t="s">
        <v>533</v>
      </c>
      <c r="C49" s="40" t="s">
        <v>577</v>
      </c>
      <c r="D49" s="40"/>
      <c r="E49" s="40"/>
      <c r="F49" s="40"/>
      <c r="G49" s="40"/>
      <c r="H49" s="40"/>
      <c r="I49" s="40"/>
      <c r="J49" s="40"/>
      <c r="K49" s="40"/>
      <c r="L49" s="40"/>
      <c r="M49" s="40"/>
      <c r="N49" s="40"/>
      <c r="O49" s="40"/>
      <c r="P49" s="40"/>
      <c r="Q49" s="40"/>
      <c r="R49" s="40"/>
      <c r="S49" s="40"/>
      <c r="T49" s="40"/>
      <c r="U49" s="40"/>
      <c r="V49" s="40"/>
      <c r="W49" s="40"/>
    </row>
    <row r="50" ht="15.0" customHeight="1">
      <c r="A50" s="40"/>
      <c r="B50" s="946" t="s">
        <v>535</v>
      </c>
      <c r="C50" s="40" t="s">
        <v>578</v>
      </c>
      <c r="D50" s="40"/>
      <c r="E50" s="40"/>
      <c r="F50" s="40"/>
      <c r="G50" s="40"/>
      <c r="H50" s="40"/>
      <c r="I50" s="40"/>
      <c r="J50" s="40"/>
      <c r="K50" s="40"/>
      <c r="L50" s="40"/>
      <c r="M50" s="40"/>
      <c r="N50" s="40"/>
      <c r="O50" s="40"/>
      <c r="P50" s="40"/>
      <c r="Q50" s="40"/>
      <c r="R50" s="40"/>
      <c r="S50" s="40"/>
      <c r="T50" s="40"/>
      <c r="U50" s="40"/>
      <c r="V50" s="40"/>
      <c r="W50" s="40"/>
    </row>
    <row r="51" ht="15.0" customHeight="1">
      <c r="A51" s="40"/>
      <c r="B51" s="946" t="s">
        <v>537</v>
      </c>
      <c r="C51" s="40" t="s">
        <v>579</v>
      </c>
      <c r="D51" s="40"/>
      <c r="E51" s="40"/>
      <c r="F51" s="40"/>
      <c r="G51" s="40"/>
      <c r="H51" s="40"/>
      <c r="I51" s="40"/>
      <c r="J51" s="40"/>
      <c r="K51" s="40"/>
      <c r="L51" s="40"/>
      <c r="M51" s="40"/>
      <c r="N51" s="40"/>
      <c r="O51" s="40"/>
      <c r="P51" s="40"/>
      <c r="Q51" s="40"/>
      <c r="R51" s="40"/>
      <c r="S51" s="40"/>
      <c r="T51" s="40"/>
      <c r="U51" s="40"/>
      <c r="V51" s="40"/>
      <c r="W51" s="40"/>
    </row>
    <row r="52" ht="15.0" customHeight="1">
      <c r="A52" s="40"/>
      <c r="B52" s="946" t="s">
        <v>539</v>
      </c>
      <c r="C52" s="40" t="s">
        <v>580</v>
      </c>
      <c r="D52" s="40"/>
      <c r="E52" s="40"/>
      <c r="F52" s="40"/>
      <c r="G52" s="40"/>
      <c r="H52" s="40"/>
      <c r="I52" s="40"/>
      <c r="J52" s="40"/>
      <c r="K52" s="40"/>
      <c r="L52" s="40"/>
      <c r="M52" s="40"/>
      <c r="N52" s="40"/>
      <c r="O52" s="40"/>
      <c r="P52" s="40"/>
      <c r="Q52" s="40"/>
      <c r="R52" s="40"/>
      <c r="S52" s="40"/>
      <c r="T52" s="40"/>
      <c r="U52" s="40"/>
      <c r="V52" s="40"/>
      <c r="W52" s="40"/>
    </row>
    <row r="53" ht="15.0" customHeight="1">
      <c r="A53" s="40"/>
      <c r="B53" s="945" t="s">
        <v>541</v>
      </c>
      <c r="C53" s="40" t="s">
        <v>581</v>
      </c>
      <c r="D53" s="40"/>
      <c r="E53" s="40"/>
      <c r="F53" s="40"/>
      <c r="G53" s="40"/>
      <c r="H53" s="40"/>
      <c r="I53" s="40"/>
      <c r="J53" s="40"/>
      <c r="K53" s="40"/>
      <c r="L53" s="40"/>
      <c r="M53" s="40"/>
      <c r="N53" s="40"/>
      <c r="O53" s="40"/>
      <c r="P53" s="40"/>
      <c r="Q53" s="40"/>
      <c r="R53" s="40"/>
      <c r="S53" s="40"/>
      <c r="T53" s="40"/>
      <c r="U53" s="40"/>
      <c r="V53" s="40"/>
      <c r="W53" s="40"/>
    </row>
    <row r="54" ht="15.0" customHeight="1">
      <c r="A54" s="40"/>
      <c r="B54" s="40"/>
      <c r="C54" s="40"/>
      <c r="D54" s="40"/>
      <c r="E54" s="40"/>
      <c r="F54" s="40"/>
      <c r="G54" s="40"/>
      <c r="H54" s="40"/>
      <c r="I54" s="40"/>
      <c r="J54" s="40"/>
      <c r="K54" s="40"/>
      <c r="L54" s="40"/>
      <c r="M54" s="40"/>
      <c r="N54" s="40"/>
      <c r="O54" s="40"/>
      <c r="P54" s="40"/>
      <c r="Q54" s="40"/>
      <c r="R54" s="40"/>
      <c r="S54" s="40"/>
      <c r="T54" s="40"/>
      <c r="U54" s="40"/>
      <c r="V54" s="40"/>
      <c r="W54" s="40"/>
    </row>
    <row r="55" ht="15.0" customHeight="1">
      <c r="A55" s="40"/>
      <c r="B55" s="518" t="s">
        <v>582</v>
      </c>
      <c r="C55" s="40"/>
      <c r="D55" s="40"/>
      <c r="E55" s="40"/>
      <c r="F55" s="40"/>
      <c r="G55" s="40"/>
      <c r="H55" s="40"/>
      <c r="I55" s="40"/>
      <c r="J55" s="40"/>
      <c r="K55" s="40"/>
      <c r="L55" s="40"/>
      <c r="M55" s="40"/>
      <c r="N55" s="40"/>
      <c r="O55" s="40"/>
      <c r="P55" s="40"/>
      <c r="Q55" s="40"/>
      <c r="R55" s="40"/>
      <c r="S55" s="40"/>
      <c r="T55" s="40"/>
      <c r="U55" s="40"/>
      <c r="V55" s="40"/>
      <c r="W55" s="40"/>
    </row>
    <row r="56" ht="15.0" customHeight="1">
      <c r="A56" s="40"/>
      <c r="B56" s="945" t="s">
        <v>16</v>
      </c>
      <c r="C56" s="40" t="s">
        <v>583</v>
      </c>
      <c r="D56" s="40"/>
      <c r="E56" s="40"/>
      <c r="F56" s="40"/>
      <c r="G56" s="40"/>
      <c r="H56" s="40"/>
      <c r="I56" s="40"/>
      <c r="J56" s="40"/>
      <c r="K56" s="40"/>
      <c r="L56" s="40"/>
      <c r="M56" s="40"/>
      <c r="N56" s="40"/>
      <c r="O56" s="40"/>
      <c r="P56" s="40"/>
      <c r="Q56" s="40"/>
      <c r="R56" s="40"/>
      <c r="S56" s="40"/>
      <c r="T56" s="40"/>
      <c r="U56" s="40"/>
      <c r="V56" s="40"/>
      <c r="W56" s="40"/>
    </row>
    <row r="57" ht="15.0" customHeight="1">
      <c r="A57" s="40"/>
      <c r="B57" s="945" t="s">
        <v>531</v>
      </c>
      <c r="C57" s="40" t="s">
        <v>584</v>
      </c>
      <c r="D57" s="40"/>
      <c r="E57" s="40"/>
      <c r="F57" s="40"/>
      <c r="G57" s="40"/>
      <c r="H57" s="40"/>
      <c r="I57" s="40"/>
      <c r="J57" s="40"/>
      <c r="K57" s="40"/>
      <c r="L57" s="40"/>
      <c r="M57" s="40"/>
      <c r="N57" s="40"/>
      <c r="O57" s="40"/>
      <c r="P57" s="40"/>
      <c r="Q57" s="40"/>
      <c r="R57" s="40"/>
      <c r="S57" s="40"/>
      <c r="T57" s="40"/>
      <c r="U57" s="40"/>
      <c r="V57" s="40"/>
      <c r="W57" s="40"/>
    </row>
    <row r="58" ht="15.0" customHeight="1">
      <c r="A58" s="40"/>
      <c r="B58" s="946" t="s">
        <v>533</v>
      </c>
      <c r="C58" s="40" t="s">
        <v>585</v>
      </c>
      <c r="D58" s="40"/>
      <c r="E58" s="40"/>
      <c r="F58" s="40"/>
      <c r="G58" s="40"/>
      <c r="H58" s="40"/>
      <c r="I58" s="40"/>
      <c r="J58" s="40"/>
      <c r="K58" s="40"/>
      <c r="L58" s="40"/>
      <c r="M58" s="40"/>
      <c r="N58" s="40"/>
      <c r="O58" s="40"/>
      <c r="P58" s="40"/>
      <c r="Q58" s="40"/>
      <c r="R58" s="40"/>
      <c r="S58" s="40"/>
      <c r="T58" s="40"/>
      <c r="U58" s="40"/>
      <c r="V58" s="40"/>
      <c r="W58" s="40"/>
    </row>
    <row r="59" ht="15.0" customHeight="1">
      <c r="A59" s="40"/>
      <c r="B59" s="946" t="s">
        <v>535</v>
      </c>
      <c r="C59" s="40" t="s">
        <v>586</v>
      </c>
      <c r="D59" s="40"/>
      <c r="E59" s="40"/>
      <c r="F59" s="40"/>
      <c r="G59" s="40"/>
      <c r="H59" s="40"/>
      <c r="I59" s="40"/>
      <c r="J59" s="40"/>
      <c r="K59" s="40"/>
      <c r="L59" s="40"/>
      <c r="M59" s="40"/>
      <c r="N59" s="40"/>
      <c r="O59" s="40"/>
      <c r="P59" s="40"/>
      <c r="Q59" s="40"/>
      <c r="R59" s="40"/>
      <c r="S59" s="40"/>
      <c r="T59" s="40"/>
      <c r="U59" s="40"/>
      <c r="V59" s="40"/>
      <c r="W59" s="40"/>
    </row>
    <row r="60" ht="15.0" customHeight="1">
      <c r="A60" s="40"/>
      <c r="B60" s="946" t="s">
        <v>537</v>
      </c>
      <c r="C60" s="40" t="s">
        <v>587</v>
      </c>
      <c r="D60" s="40"/>
      <c r="E60" s="40"/>
      <c r="F60" s="40"/>
      <c r="G60" s="40"/>
      <c r="H60" s="40"/>
      <c r="I60" s="40"/>
      <c r="J60" s="40"/>
      <c r="K60" s="40"/>
      <c r="L60" s="40"/>
      <c r="M60" s="40"/>
      <c r="N60" s="40"/>
      <c r="O60" s="40"/>
      <c r="P60" s="40"/>
      <c r="Q60" s="40"/>
      <c r="R60" s="40"/>
      <c r="S60" s="40"/>
      <c r="T60" s="40"/>
      <c r="U60" s="40"/>
      <c r="V60" s="40"/>
      <c r="W60" s="40"/>
    </row>
    <row r="61" ht="15.0" customHeight="1">
      <c r="A61" s="40"/>
      <c r="B61" s="40"/>
      <c r="C61" s="40"/>
      <c r="D61" s="40"/>
      <c r="E61" s="40"/>
      <c r="F61" s="40"/>
      <c r="G61" s="40"/>
      <c r="H61" s="40"/>
      <c r="I61" s="40"/>
      <c r="J61" s="40"/>
      <c r="K61" s="40"/>
      <c r="L61" s="40"/>
      <c r="M61" s="40"/>
      <c r="N61" s="40"/>
      <c r="O61" s="40"/>
      <c r="P61" s="40"/>
      <c r="Q61" s="40"/>
      <c r="R61" s="40"/>
      <c r="S61" s="40"/>
      <c r="T61" s="40"/>
      <c r="U61" s="40"/>
      <c r="V61" s="40"/>
      <c r="W61" s="40"/>
    </row>
    <row r="62" ht="15.0" customHeight="1">
      <c r="A62" s="40"/>
      <c r="B62" s="947" t="s">
        <v>588</v>
      </c>
      <c r="K62" s="40"/>
      <c r="L62" s="40"/>
      <c r="M62" s="40"/>
      <c r="N62" s="40"/>
      <c r="O62" s="40"/>
      <c r="P62" s="40"/>
      <c r="Q62" s="40"/>
      <c r="R62" s="40"/>
      <c r="S62" s="40"/>
      <c r="T62" s="40"/>
      <c r="U62" s="40"/>
      <c r="V62" s="40"/>
      <c r="W62" s="40"/>
    </row>
    <row r="63" ht="15.0" customHeight="1">
      <c r="A63" s="40"/>
      <c r="B63" s="945" t="s">
        <v>16</v>
      </c>
      <c r="C63" s="940" t="s">
        <v>589</v>
      </c>
      <c r="K63" s="40"/>
      <c r="L63" s="40"/>
      <c r="M63" s="40"/>
      <c r="N63" s="40"/>
      <c r="O63" s="40"/>
      <c r="P63" s="40"/>
      <c r="Q63" s="40"/>
      <c r="R63" s="40"/>
      <c r="S63" s="40"/>
      <c r="T63" s="40"/>
      <c r="U63" s="40"/>
      <c r="V63" s="40"/>
      <c r="W63" s="40"/>
    </row>
    <row r="64" ht="15.0" customHeight="1">
      <c r="A64" s="40"/>
      <c r="B64" s="945" t="s">
        <v>531</v>
      </c>
      <c r="C64" s="940" t="s">
        <v>590</v>
      </c>
      <c r="K64" s="40"/>
      <c r="L64" s="40"/>
      <c r="M64" s="40"/>
      <c r="N64" s="40"/>
      <c r="O64" s="40"/>
      <c r="P64" s="40"/>
      <c r="Q64" s="40"/>
      <c r="R64" s="40"/>
      <c r="S64" s="40"/>
      <c r="T64" s="40"/>
      <c r="U64" s="40"/>
      <c r="V64" s="40"/>
      <c r="W64" s="40"/>
    </row>
    <row r="65" ht="15.0" customHeight="1">
      <c r="A65" s="40"/>
      <c r="B65" s="946" t="s">
        <v>533</v>
      </c>
      <c r="C65" s="940" t="s">
        <v>591</v>
      </c>
      <c r="K65" s="40"/>
      <c r="L65" s="40"/>
      <c r="M65" s="40"/>
      <c r="N65" s="40"/>
      <c r="O65" s="40"/>
      <c r="P65" s="40"/>
      <c r="Q65" s="40"/>
      <c r="R65" s="40"/>
      <c r="S65" s="40"/>
      <c r="T65" s="40"/>
      <c r="U65" s="40"/>
      <c r="V65" s="40"/>
      <c r="W65" s="40"/>
    </row>
    <row r="66" ht="15.0" customHeight="1">
      <c r="A66" s="40"/>
      <c r="B66" s="946" t="s">
        <v>535</v>
      </c>
      <c r="C66" s="940" t="s">
        <v>592</v>
      </c>
      <c r="D66" s="940"/>
      <c r="E66" s="940"/>
      <c r="F66" s="940"/>
      <c r="G66" s="940"/>
      <c r="H66" s="940"/>
      <c r="I66" s="940"/>
      <c r="J66" s="940"/>
      <c r="K66" s="40"/>
      <c r="L66" s="40"/>
      <c r="M66" s="40"/>
      <c r="N66" s="40"/>
      <c r="O66" s="40"/>
      <c r="P66" s="40"/>
      <c r="Q66" s="40"/>
      <c r="R66" s="40"/>
      <c r="S66" s="40"/>
      <c r="T66" s="40"/>
      <c r="U66" s="40"/>
      <c r="V66" s="40"/>
      <c r="W66" s="40"/>
    </row>
    <row r="67" ht="15.0" customHeight="1">
      <c r="A67" s="40"/>
      <c r="B67" s="946" t="s">
        <v>537</v>
      </c>
      <c r="C67" s="940" t="s">
        <v>593</v>
      </c>
      <c r="K67" s="40"/>
      <c r="L67" s="40"/>
      <c r="M67" s="40"/>
      <c r="N67" s="40"/>
      <c r="O67" s="40"/>
      <c r="P67" s="40"/>
      <c r="Q67" s="40"/>
      <c r="R67" s="40"/>
      <c r="S67" s="40"/>
      <c r="T67" s="40"/>
      <c r="U67" s="40"/>
      <c r="V67" s="40"/>
      <c r="W67" s="40"/>
    </row>
    <row r="68" ht="15.0" customHeight="1">
      <c r="A68" s="40"/>
      <c r="B68" s="40"/>
      <c r="C68" s="40"/>
      <c r="D68" s="40"/>
      <c r="E68" s="40"/>
      <c r="F68" s="40"/>
      <c r="G68" s="40"/>
      <c r="H68" s="40"/>
      <c r="I68" s="40"/>
      <c r="J68" s="40"/>
      <c r="K68" s="40"/>
      <c r="L68" s="40"/>
      <c r="M68" s="40"/>
      <c r="N68" s="40"/>
      <c r="O68" s="40"/>
      <c r="P68" s="40"/>
      <c r="Q68" s="40"/>
      <c r="R68" s="40"/>
      <c r="S68" s="40"/>
      <c r="T68" s="40"/>
      <c r="U68" s="40"/>
      <c r="V68" s="40"/>
      <c r="W68" s="40"/>
    </row>
    <row r="69" ht="15.0" customHeight="1">
      <c r="A69" s="40"/>
      <c r="B69" s="947" t="s">
        <v>594</v>
      </c>
      <c r="K69" s="40"/>
      <c r="L69" s="40"/>
      <c r="M69" s="40"/>
      <c r="N69" s="40"/>
      <c r="O69" s="40"/>
      <c r="P69" s="40"/>
      <c r="Q69" s="40"/>
      <c r="R69" s="40"/>
      <c r="S69" s="40"/>
      <c r="T69" s="40"/>
      <c r="U69" s="40"/>
      <c r="V69" s="40"/>
      <c r="W69" s="40"/>
    </row>
    <row r="70" ht="15.0" customHeight="1">
      <c r="A70" s="40"/>
      <c r="B70" s="945" t="s">
        <v>16</v>
      </c>
      <c r="C70" s="940" t="s">
        <v>595</v>
      </c>
      <c r="K70" s="40"/>
      <c r="L70" s="40"/>
      <c r="M70" s="40"/>
      <c r="N70" s="40"/>
      <c r="O70" s="40"/>
      <c r="P70" s="40"/>
      <c r="Q70" s="40"/>
      <c r="R70" s="40"/>
      <c r="S70" s="40"/>
      <c r="T70" s="40"/>
      <c r="U70" s="40"/>
      <c r="V70" s="40"/>
      <c r="W70" s="40"/>
    </row>
    <row r="71" ht="15.0" customHeight="1">
      <c r="A71" s="40"/>
      <c r="B71" s="945" t="s">
        <v>531</v>
      </c>
      <c r="C71" s="940" t="s">
        <v>596</v>
      </c>
      <c r="K71" s="40"/>
      <c r="L71" s="40"/>
      <c r="M71" s="40"/>
      <c r="N71" s="40"/>
      <c r="O71" s="40"/>
      <c r="P71" s="40"/>
      <c r="Q71" s="40"/>
      <c r="R71" s="40"/>
      <c r="S71" s="40"/>
      <c r="T71" s="40"/>
      <c r="U71" s="40"/>
      <c r="V71" s="40"/>
      <c r="W71" s="40"/>
    </row>
    <row r="72" ht="15.0" customHeight="1">
      <c r="A72" s="40"/>
      <c r="B72" s="945" t="s">
        <v>533</v>
      </c>
      <c r="C72" s="940" t="s">
        <v>597</v>
      </c>
      <c r="K72" s="40"/>
      <c r="L72" s="40"/>
      <c r="M72" s="40"/>
      <c r="N72" s="40"/>
      <c r="O72" s="40"/>
      <c r="P72" s="40"/>
      <c r="Q72" s="40"/>
      <c r="R72" s="40"/>
      <c r="S72" s="40"/>
      <c r="T72" s="40"/>
      <c r="U72" s="40"/>
      <c r="V72" s="40"/>
      <c r="W72" s="40"/>
    </row>
    <row r="73" ht="15.0" customHeight="1">
      <c r="A73" s="40"/>
      <c r="B73" s="945" t="s">
        <v>535</v>
      </c>
      <c r="C73" s="940" t="s">
        <v>598</v>
      </c>
      <c r="K73" s="40"/>
      <c r="L73" s="40"/>
      <c r="M73" s="40"/>
      <c r="N73" s="40"/>
      <c r="O73" s="40"/>
      <c r="P73" s="40"/>
      <c r="Q73" s="40"/>
      <c r="R73" s="40"/>
      <c r="S73" s="40"/>
      <c r="T73" s="40"/>
      <c r="U73" s="40"/>
      <c r="V73" s="40"/>
      <c r="W73" s="40"/>
    </row>
    <row r="74" ht="15.0" customHeight="1">
      <c r="A74" s="40"/>
      <c r="B74" s="945" t="s">
        <v>537</v>
      </c>
      <c r="C74" s="940" t="s">
        <v>599</v>
      </c>
      <c r="K74" s="40"/>
      <c r="L74" s="40"/>
      <c r="M74" s="40"/>
      <c r="N74" s="40"/>
      <c r="O74" s="40"/>
      <c r="P74" s="40"/>
      <c r="Q74" s="40"/>
      <c r="R74" s="40"/>
      <c r="S74" s="40"/>
      <c r="T74" s="40"/>
      <c r="U74" s="40"/>
      <c r="V74" s="40"/>
      <c r="W74" s="40"/>
    </row>
    <row r="75" ht="15.0" customHeight="1">
      <c r="A75" s="40"/>
      <c r="B75" s="945" t="s">
        <v>539</v>
      </c>
      <c r="C75" s="940" t="s">
        <v>600</v>
      </c>
      <c r="K75" s="40"/>
      <c r="L75" s="40"/>
      <c r="M75" s="40"/>
      <c r="N75" s="40"/>
      <c r="O75" s="40"/>
      <c r="P75" s="40"/>
      <c r="Q75" s="40"/>
      <c r="R75" s="40"/>
      <c r="S75" s="40"/>
      <c r="T75" s="40"/>
      <c r="U75" s="40"/>
      <c r="V75" s="40"/>
      <c r="W75" s="40"/>
    </row>
    <row r="76" ht="15.0" customHeight="1">
      <c r="A76" s="40"/>
      <c r="B76" s="945" t="s">
        <v>541</v>
      </c>
      <c r="C76" s="940" t="s">
        <v>601</v>
      </c>
      <c r="K76" s="40"/>
      <c r="L76" s="40"/>
      <c r="M76" s="40"/>
      <c r="N76" s="40"/>
      <c r="O76" s="40"/>
      <c r="P76" s="40"/>
      <c r="Q76" s="40"/>
      <c r="R76" s="40"/>
      <c r="S76" s="40"/>
      <c r="T76" s="40"/>
      <c r="U76" s="40"/>
      <c r="V76" s="40"/>
      <c r="W76" s="40"/>
    </row>
    <row r="77" ht="15.0" customHeight="1">
      <c r="A77" s="40"/>
      <c r="B77" s="945" t="s">
        <v>543</v>
      </c>
      <c r="C77" s="940" t="s">
        <v>602</v>
      </c>
      <c r="K77" s="40"/>
      <c r="L77" s="40"/>
      <c r="M77" s="40"/>
      <c r="N77" s="40"/>
      <c r="O77" s="40"/>
      <c r="P77" s="40"/>
      <c r="Q77" s="40"/>
      <c r="R77" s="40"/>
      <c r="S77" s="40"/>
      <c r="T77" s="40"/>
      <c r="U77" s="40"/>
      <c r="V77" s="40"/>
      <c r="W77" s="40"/>
    </row>
    <row r="78" ht="30.0" customHeight="1">
      <c r="A78" s="40"/>
      <c r="B78" s="944" t="s">
        <v>545</v>
      </c>
      <c r="C78" s="509" t="s">
        <v>603</v>
      </c>
      <c r="K78" s="40"/>
      <c r="L78" s="40"/>
      <c r="M78" s="40"/>
      <c r="N78" s="40"/>
      <c r="O78" s="40"/>
      <c r="P78" s="40"/>
      <c r="Q78" s="40"/>
      <c r="R78" s="40"/>
      <c r="S78" s="40"/>
      <c r="T78" s="40"/>
      <c r="U78" s="40"/>
      <c r="V78" s="40"/>
      <c r="W78" s="40"/>
    </row>
    <row r="79" ht="15.0" customHeight="1">
      <c r="A79" s="40"/>
      <c r="B79" s="40"/>
      <c r="C79" s="40"/>
      <c r="D79" s="40"/>
      <c r="E79" s="40"/>
      <c r="F79" s="40"/>
      <c r="G79" s="40"/>
      <c r="H79" s="40"/>
      <c r="I79" s="40"/>
      <c r="J79" s="40"/>
      <c r="K79" s="40"/>
      <c r="L79" s="40"/>
      <c r="M79" s="40"/>
      <c r="N79" s="40"/>
      <c r="O79" s="40"/>
      <c r="P79" s="40"/>
      <c r="Q79" s="40"/>
      <c r="R79" s="40"/>
      <c r="S79" s="40"/>
      <c r="T79" s="40"/>
      <c r="U79" s="40"/>
      <c r="V79" s="40"/>
      <c r="W79" s="40"/>
    </row>
    <row r="80" ht="15.0" customHeight="1">
      <c r="A80" s="40"/>
      <c r="B80" s="947" t="s">
        <v>604</v>
      </c>
      <c r="K80" s="40"/>
      <c r="L80" s="40"/>
      <c r="M80" s="40"/>
      <c r="N80" s="40"/>
      <c r="O80" s="40"/>
      <c r="P80" s="40"/>
      <c r="Q80" s="40"/>
      <c r="R80" s="40"/>
      <c r="S80" s="40"/>
      <c r="T80" s="40"/>
      <c r="U80" s="40"/>
      <c r="V80" s="40"/>
      <c r="W80" s="40"/>
    </row>
    <row r="81" ht="15.0" customHeight="1">
      <c r="A81" s="40"/>
      <c r="B81" s="945" t="s">
        <v>16</v>
      </c>
      <c r="C81" s="940" t="s">
        <v>605</v>
      </c>
      <c r="K81" s="40"/>
      <c r="L81" s="40"/>
      <c r="M81" s="40"/>
      <c r="N81" s="40"/>
      <c r="O81" s="40"/>
      <c r="P81" s="40"/>
      <c r="Q81" s="40"/>
      <c r="R81" s="40"/>
      <c r="S81" s="40"/>
      <c r="T81" s="40"/>
      <c r="U81" s="40"/>
      <c r="V81" s="40"/>
      <c r="W81" s="40"/>
    </row>
    <row r="82" ht="13.5" customHeight="1">
      <c r="A82" s="40"/>
      <c r="B82" s="944" t="s">
        <v>531</v>
      </c>
      <c r="C82" s="509" t="s">
        <v>606</v>
      </c>
      <c r="K82" s="40"/>
      <c r="L82" s="40"/>
      <c r="M82" s="40"/>
      <c r="N82" s="40"/>
      <c r="O82" s="40"/>
      <c r="P82" s="40"/>
      <c r="Q82" s="40"/>
      <c r="R82" s="40"/>
      <c r="S82" s="40"/>
      <c r="T82" s="40"/>
      <c r="U82" s="40"/>
      <c r="V82" s="40"/>
      <c r="W82" s="40"/>
    </row>
    <row r="83" ht="27.0" customHeight="1">
      <c r="A83" s="40"/>
      <c r="B83" s="944" t="s">
        <v>533</v>
      </c>
      <c r="C83" s="948" t="s">
        <v>607</v>
      </c>
      <c r="K83" s="40"/>
      <c r="L83" s="40"/>
      <c r="M83" s="40"/>
      <c r="N83" s="40"/>
      <c r="O83" s="40"/>
      <c r="P83" s="40"/>
      <c r="Q83" s="40"/>
      <c r="R83" s="40"/>
      <c r="S83" s="40"/>
      <c r="T83" s="40"/>
      <c r="U83" s="40"/>
      <c r="V83" s="40"/>
      <c r="W83" s="40"/>
    </row>
    <row r="84" ht="24.75" customHeight="1">
      <c r="A84" s="40"/>
      <c r="B84" s="944" t="s">
        <v>535</v>
      </c>
      <c r="C84" s="943" t="s">
        <v>608</v>
      </c>
      <c r="K84" s="40"/>
      <c r="L84" s="40"/>
      <c r="M84" s="40"/>
      <c r="N84" s="40"/>
      <c r="O84" s="40"/>
      <c r="P84" s="40"/>
      <c r="Q84" s="40"/>
      <c r="R84" s="40"/>
      <c r="S84" s="40"/>
      <c r="T84" s="40"/>
      <c r="U84" s="40"/>
      <c r="V84" s="40"/>
      <c r="W84" s="40"/>
    </row>
    <row r="85" ht="15.0" customHeight="1">
      <c r="A85" s="40"/>
      <c r="B85" s="835"/>
      <c r="C85" s="40"/>
      <c r="D85" s="40"/>
      <c r="E85" s="40"/>
      <c r="F85" s="40"/>
      <c r="G85" s="40"/>
      <c r="H85" s="40"/>
      <c r="I85" s="40"/>
      <c r="J85" s="40"/>
      <c r="K85" s="40"/>
      <c r="L85" s="40"/>
      <c r="M85" s="40"/>
      <c r="N85" s="40"/>
      <c r="O85" s="40"/>
      <c r="P85" s="40"/>
      <c r="Q85" s="40"/>
      <c r="R85" s="40"/>
      <c r="S85" s="40"/>
      <c r="T85" s="40"/>
      <c r="U85" s="40"/>
      <c r="V85" s="40"/>
      <c r="W85" s="40"/>
    </row>
    <row r="86" ht="15.0" customHeight="1">
      <c r="A86" s="40"/>
      <c r="B86" s="835"/>
      <c r="C86" s="40"/>
      <c r="D86" s="40"/>
      <c r="E86" s="40"/>
      <c r="F86" s="40"/>
      <c r="G86" s="40"/>
      <c r="H86" s="40"/>
      <c r="I86" s="40"/>
      <c r="J86" s="40"/>
      <c r="K86" s="40"/>
      <c r="L86" s="40"/>
      <c r="M86" s="40"/>
      <c r="N86" s="40"/>
      <c r="O86" s="40"/>
      <c r="P86" s="40"/>
      <c r="Q86" s="40"/>
      <c r="R86" s="40"/>
      <c r="S86" s="40"/>
      <c r="T86" s="40"/>
      <c r="U86" s="40"/>
      <c r="V86" s="40"/>
      <c r="W86" s="40"/>
      <c r="X86" s="40"/>
      <c r="Y86" s="40"/>
    </row>
    <row r="87" ht="29.25" customHeight="1">
      <c r="A87" s="939" t="s">
        <v>609</v>
      </c>
      <c r="K87" s="40"/>
      <c r="L87" s="40"/>
      <c r="M87" s="40"/>
      <c r="N87" s="40"/>
      <c r="O87" s="40"/>
      <c r="P87" s="40"/>
      <c r="Q87" s="40"/>
      <c r="R87" s="40"/>
      <c r="S87" s="40"/>
      <c r="T87" s="40"/>
      <c r="U87" s="40"/>
      <c r="V87" s="40"/>
      <c r="W87" s="40"/>
      <c r="X87" s="40"/>
      <c r="Y87" s="40"/>
    </row>
    <row r="88" ht="15.0" customHeight="1">
      <c r="A88" s="939"/>
      <c r="B88" s="518" t="s">
        <v>610</v>
      </c>
      <c r="C88" s="518"/>
      <c r="D88" s="518"/>
      <c r="E88" s="518"/>
      <c r="F88" s="939"/>
      <c r="G88" s="939"/>
      <c r="H88" s="939"/>
      <c r="I88" s="939"/>
      <c r="J88" s="939"/>
      <c r="K88" s="40"/>
      <c r="L88" s="40"/>
      <c r="M88" s="40"/>
      <c r="N88" s="40"/>
      <c r="O88" s="40"/>
      <c r="P88" s="40"/>
      <c r="Q88" s="40"/>
      <c r="R88" s="40"/>
      <c r="S88" s="40"/>
      <c r="T88" s="40"/>
      <c r="U88" s="40"/>
      <c r="V88" s="40"/>
      <c r="W88" s="40"/>
      <c r="X88" s="40"/>
      <c r="Y88" s="40"/>
    </row>
    <row r="89" ht="15.0" customHeight="1">
      <c r="A89" s="40"/>
      <c r="B89" s="40" t="s">
        <v>611</v>
      </c>
      <c r="C89" s="40"/>
      <c r="D89" s="40"/>
      <c r="E89" s="40"/>
      <c r="F89" s="40"/>
      <c r="G89" s="40"/>
      <c r="H89" s="40"/>
      <c r="I89" s="40"/>
      <c r="J89" s="40"/>
      <c r="K89" s="40"/>
      <c r="L89" s="40"/>
      <c r="M89" s="40"/>
      <c r="N89" s="40"/>
      <c r="O89" s="40"/>
      <c r="P89" s="40"/>
      <c r="Q89" s="40"/>
      <c r="R89" s="40"/>
      <c r="S89" s="40"/>
      <c r="T89" s="40"/>
      <c r="U89" s="40"/>
      <c r="V89" s="40"/>
      <c r="W89" s="40"/>
      <c r="X89" s="40"/>
      <c r="Y89" s="40"/>
    </row>
    <row r="90" ht="15.0" customHeight="1">
      <c r="A90" s="40"/>
      <c r="B90" s="40" t="s">
        <v>612</v>
      </c>
      <c r="C90" s="40"/>
      <c r="D90" s="40"/>
      <c r="E90" s="40"/>
      <c r="F90" s="40"/>
      <c r="G90" s="40"/>
      <c r="H90" s="40"/>
      <c r="I90" s="40"/>
      <c r="J90" s="40"/>
      <c r="K90" s="40"/>
      <c r="L90" s="40"/>
      <c r="M90" s="40"/>
      <c r="N90" s="40"/>
      <c r="O90" s="40"/>
      <c r="P90" s="40"/>
      <c r="Q90" s="40"/>
      <c r="R90" s="40"/>
      <c r="S90" s="40"/>
      <c r="T90" s="40"/>
      <c r="U90" s="40"/>
      <c r="V90" s="40"/>
      <c r="W90" s="40"/>
      <c r="X90" s="40"/>
      <c r="Y90" s="40"/>
    </row>
    <row r="91" ht="15.0" customHeight="1">
      <c r="A91" s="40"/>
      <c r="B91" s="40" t="s">
        <v>613</v>
      </c>
      <c r="C91" s="40"/>
      <c r="D91" s="40"/>
      <c r="E91" s="40"/>
      <c r="F91" s="40"/>
      <c r="G91" s="40"/>
      <c r="H91" s="40"/>
      <c r="I91" s="40"/>
      <c r="J91" s="40"/>
      <c r="K91" s="40"/>
      <c r="L91" s="40"/>
      <c r="M91" s="40"/>
      <c r="N91" s="40"/>
      <c r="O91" s="40"/>
      <c r="P91" s="40"/>
      <c r="Q91" s="40"/>
      <c r="R91" s="40"/>
      <c r="S91" s="40"/>
      <c r="T91" s="40"/>
      <c r="U91" s="40"/>
      <c r="V91" s="40"/>
      <c r="W91" s="40"/>
      <c r="X91" s="40"/>
      <c r="Y91" s="40"/>
    </row>
    <row r="92" ht="15.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row>
    <row r="93" ht="15.0" customHeight="1">
      <c r="A93" s="40"/>
      <c r="B93" s="947" t="s">
        <v>614</v>
      </c>
      <c r="C93" s="40"/>
      <c r="D93" s="40"/>
      <c r="E93" s="40"/>
      <c r="F93" s="40"/>
      <c r="G93" s="40"/>
      <c r="H93" s="40"/>
      <c r="I93" s="40"/>
      <c r="J93" s="40"/>
      <c r="K93" s="40"/>
      <c r="L93" s="40"/>
      <c r="M93" s="40"/>
      <c r="N93" s="40"/>
      <c r="O93" s="40"/>
      <c r="P93" s="40"/>
      <c r="Q93" s="40"/>
      <c r="R93" s="40"/>
      <c r="S93" s="40"/>
      <c r="T93" s="40"/>
      <c r="U93" s="40"/>
      <c r="V93" s="40"/>
      <c r="W93" s="40"/>
      <c r="X93" s="40"/>
      <c r="Y93" s="40"/>
    </row>
    <row r="94" ht="15.0" customHeight="1">
      <c r="A94" s="40"/>
      <c r="B94" s="40" t="s">
        <v>615</v>
      </c>
      <c r="C94" s="40"/>
      <c r="D94" s="40"/>
      <c r="E94" s="40"/>
      <c r="F94" s="40"/>
      <c r="G94" s="40"/>
      <c r="H94" s="40"/>
      <c r="I94" s="40"/>
      <c r="J94" s="40"/>
      <c r="K94" s="40"/>
      <c r="L94" s="40"/>
      <c r="M94" s="40"/>
      <c r="N94" s="40"/>
      <c r="O94" s="40"/>
      <c r="P94" s="40"/>
      <c r="Q94" s="40"/>
      <c r="R94" s="40"/>
      <c r="S94" s="40"/>
      <c r="T94" s="40"/>
      <c r="U94" s="40"/>
      <c r="V94" s="40"/>
      <c r="W94" s="40"/>
      <c r="X94" s="40"/>
      <c r="Y94" s="40"/>
    </row>
    <row r="95" ht="15.0" customHeight="1">
      <c r="A95" s="40"/>
      <c r="B95" s="40" t="s">
        <v>612</v>
      </c>
      <c r="C95" s="40"/>
      <c r="D95" s="40"/>
      <c r="E95" s="40"/>
      <c r="F95" s="40"/>
      <c r="G95" s="40"/>
      <c r="H95" s="40"/>
      <c r="I95" s="40"/>
      <c r="J95" s="40"/>
      <c r="K95" s="40"/>
      <c r="L95" s="40"/>
      <c r="M95" s="40"/>
      <c r="N95" s="40"/>
      <c r="O95" s="40"/>
      <c r="P95" s="40"/>
      <c r="Q95" s="40"/>
      <c r="R95" s="40"/>
      <c r="S95" s="40"/>
      <c r="T95" s="40"/>
      <c r="U95" s="40"/>
      <c r="V95" s="40"/>
      <c r="W95" s="40"/>
      <c r="X95" s="40"/>
      <c r="Y95" s="40"/>
    </row>
    <row r="96" ht="15.0" customHeight="1">
      <c r="A96" s="40"/>
      <c r="B96" s="40" t="s">
        <v>616</v>
      </c>
      <c r="C96" s="40"/>
      <c r="D96" s="40"/>
      <c r="E96" s="40"/>
      <c r="F96" s="40"/>
      <c r="G96" s="40"/>
      <c r="H96" s="40"/>
      <c r="I96" s="40"/>
      <c r="J96" s="40"/>
      <c r="K96" s="40"/>
      <c r="L96" s="40"/>
      <c r="M96" s="40"/>
      <c r="N96" s="40"/>
      <c r="O96" s="40"/>
      <c r="P96" s="40"/>
      <c r="Q96" s="40"/>
      <c r="R96" s="40"/>
      <c r="S96" s="40"/>
      <c r="T96" s="40"/>
      <c r="U96" s="40"/>
      <c r="V96" s="40"/>
      <c r="W96" s="40"/>
      <c r="X96" s="40"/>
      <c r="Y96" s="40"/>
    </row>
    <row r="97" ht="15.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row>
    <row r="98" ht="15.0" customHeight="1">
      <c r="A98" s="40"/>
      <c r="B98" s="518" t="s">
        <v>617</v>
      </c>
      <c r="C98" s="40"/>
      <c r="D98" s="40"/>
      <c r="E98" s="40"/>
      <c r="F98" s="40"/>
      <c r="G98" s="40"/>
      <c r="H98" s="40"/>
      <c r="I98" s="40"/>
      <c r="J98" s="40"/>
      <c r="K98" s="40"/>
      <c r="L98" s="40"/>
      <c r="M98" s="40"/>
      <c r="N98" s="40"/>
      <c r="O98" s="40"/>
      <c r="P98" s="40"/>
      <c r="Q98" s="40"/>
      <c r="R98" s="40"/>
      <c r="S98" s="40"/>
      <c r="T98" s="40"/>
      <c r="U98" s="40"/>
      <c r="V98" s="40"/>
      <c r="W98" s="40"/>
      <c r="X98" s="40"/>
      <c r="Y98" s="40"/>
    </row>
    <row r="99" ht="15.0" customHeight="1">
      <c r="A99" s="40"/>
      <c r="B99" s="40" t="s">
        <v>618</v>
      </c>
      <c r="C99" s="40"/>
      <c r="D99" s="40"/>
      <c r="E99" s="40"/>
      <c r="F99" s="40"/>
      <c r="G99" s="40"/>
      <c r="H99" s="40"/>
      <c r="I99" s="40"/>
      <c r="J99" s="40"/>
      <c r="K99" s="40"/>
      <c r="L99" s="40"/>
      <c r="M99" s="40"/>
      <c r="N99" s="40"/>
      <c r="O99" s="40"/>
      <c r="P99" s="40"/>
      <c r="Q99" s="40"/>
      <c r="R99" s="40"/>
      <c r="S99" s="40"/>
      <c r="T99" s="40"/>
      <c r="U99" s="40"/>
      <c r="V99" s="40"/>
      <c r="W99" s="40"/>
      <c r="X99" s="40"/>
      <c r="Y99" s="40"/>
    </row>
    <row r="100" ht="15.0" customHeight="1">
      <c r="A100" s="40"/>
      <c r="B100" s="40" t="s">
        <v>619</v>
      </c>
      <c r="C100" s="40"/>
      <c r="D100" s="40"/>
      <c r="E100" s="40"/>
      <c r="F100" s="40"/>
      <c r="G100" s="40"/>
      <c r="H100" s="40"/>
      <c r="I100" s="40"/>
      <c r="J100" s="40"/>
      <c r="K100" s="40"/>
      <c r="L100" s="40"/>
      <c r="M100" s="40"/>
      <c r="N100" s="40"/>
      <c r="O100" s="40"/>
      <c r="P100" s="40"/>
      <c r="Q100" s="40"/>
      <c r="R100" s="40"/>
      <c r="S100" s="40"/>
      <c r="T100" s="40"/>
      <c r="U100" s="40"/>
      <c r="V100" s="40"/>
      <c r="W100" s="40"/>
      <c r="X100" s="40"/>
      <c r="Y100" s="40"/>
    </row>
    <row r="101" ht="15.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row>
    <row r="102" ht="15.0" customHeight="1">
      <c r="A102" s="40"/>
      <c r="B102" s="518" t="s">
        <v>620</v>
      </c>
      <c r="C102" s="40"/>
      <c r="D102" s="40"/>
      <c r="E102" s="40"/>
      <c r="F102" s="40"/>
      <c r="G102" s="40"/>
      <c r="H102" s="40"/>
      <c r="I102" s="40"/>
      <c r="J102" s="40"/>
      <c r="K102" s="40"/>
      <c r="L102" s="40"/>
      <c r="M102" s="40"/>
      <c r="N102" s="40"/>
      <c r="O102" s="40"/>
      <c r="P102" s="40"/>
      <c r="Q102" s="40"/>
      <c r="R102" s="40"/>
      <c r="S102" s="40"/>
      <c r="T102" s="40"/>
      <c r="U102" s="40"/>
      <c r="V102" s="40"/>
      <c r="W102" s="40"/>
      <c r="X102" s="40"/>
      <c r="Y102" s="40"/>
    </row>
    <row r="103" ht="15.0" customHeight="1">
      <c r="A103" s="40"/>
      <c r="B103" s="40" t="s">
        <v>621</v>
      </c>
      <c r="C103" s="40"/>
      <c r="D103" s="40"/>
      <c r="E103" s="40"/>
      <c r="F103" s="40"/>
      <c r="G103" s="40"/>
      <c r="H103" s="40"/>
      <c r="I103" s="40"/>
      <c r="J103" s="40"/>
      <c r="K103" s="40"/>
      <c r="L103" s="40"/>
      <c r="M103" s="40"/>
      <c r="N103" s="40"/>
      <c r="O103" s="40"/>
      <c r="P103" s="40"/>
      <c r="Q103" s="40"/>
      <c r="R103" s="40"/>
      <c r="S103" s="40"/>
      <c r="T103" s="40"/>
      <c r="U103" s="40"/>
      <c r="V103" s="40"/>
      <c r="W103" s="40"/>
      <c r="X103" s="40"/>
      <c r="Y103" s="40"/>
    </row>
    <row r="104" ht="15.0" customHeight="1">
      <c r="A104" s="40"/>
      <c r="B104" s="40" t="s">
        <v>622</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row>
    <row r="105" ht="15.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row>
    <row r="106" ht="15.0" customHeight="1">
      <c r="A106" s="40"/>
      <c r="B106" s="518" t="s">
        <v>623</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row>
    <row r="107" ht="15.0" customHeight="1">
      <c r="A107" s="40"/>
      <c r="B107" s="40" t="s">
        <v>624</v>
      </c>
      <c r="C107" s="40"/>
      <c r="D107" s="40"/>
      <c r="E107" s="40"/>
      <c r="F107" s="40"/>
      <c r="G107" s="40"/>
      <c r="H107" s="40"/>
      <c r="I107" s="40"/>
      <c r="J107" s="40"/>
      <c r="K107" s="40"/>
      <c r="L107" s="40"/>
      <c r="M107" s="40"/>
      <c r="N107" s="40"/>
      <c r="O107" s="40"/>
      <c r="P107" s="40"/>
      <c r="Q107" s="40"/>
      <c r="R107" s="40"/>
      <c r="S107" s="40"/>
      <c r="T107" s="40"/>
      <c r="U107" s="40"/>
      <c r="V107" s="40"/>
      <c r="W107" s="40"/>
      <c r="X107" s="40"/>
      <c r="Y107" s="40"/>
    </row>
    <row r="108" ht="15.0" customHeight="1">
      <c r="A108" s="40"/>
      <c r="B108" s="40" t="s">
        <v>625</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row>
    <row r="109" ht="15.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row>
    <row r="110" ht="15.0" customHeight="1">
      <c r="A110" s="40"/>
      <c r="B110" s="518" t="s">
        <v>626</v>
      </c>
      <c r="C110" s="40"/>
      <c r="D110" s="40"/>
      <c r="E110" s="40"/>
      <c r="F110" s="40"/>
      <c r="G110" s="40"/>
      <c r="H110" s="40"/>
      <c r="I110" s="40"/>
      <c r="J110" s="40"/>
      <c r="K110" s="40"/>
      <c r="L110" s="40"/>
      <c r="M110" s="40"/>
      <c r="N110" s="40"/>
      <c r="O110" s="40"/>
      <c r="P110" s="40"/>
      <c r="Q110" s="40"/>
      <c r="R110" s="40"/>
      <c r="S110" s="40"/>
      <c r="T110" s="40"/>
      <c r="U110" s="40"/>
      <c r="V110" s="40"/>
      <c r="W110" s="40"/>
      <c r="X110" s="40"/>
      <c r="Y110" s="40"/>
    </row>
    <row r="111" ht="15.0" customHeight="1">
      <c r="A111" s="40"/>
      <c r="B111" s="40" t="s">
        <v>627</v>
      </c>
      <c r="C111" s="40"/>
      <c r="D111" s="40"/>
      <c r="E111" s="40"/>
      <c r="F111" s="40"/>
      <c r="G111" s="40"/>
      <c r="H111" s="40"/>
      <c r="I111" s="40"/>
      <c r="J111" s="40"/>
      <c r="K111" s="40"/>
      <c r="L111" s="40"/>
      <c r="M111" s="40"/>
      <c r="N111" s="40"/>
      <c r="O111" s="40"/>
      <c r="P111" s="40"/>
      <c r="Q111" s="40"/>
      <c r="R111" s="40"/>
      <c r="S111" s="40"/>
      <c r="T111" s="40"/>
      <c r="U111" s="40"/>
      <c r="V111" s="40"/>
      <c r="W111" s="40"/>
      <c r="X111" s="40"/>
      <c r="Y111" s="40"/>
    </row>
    <row r="112" ht="15.0" customHeight="1">
      <c r="A112" s="40"/>
      <c r="B112" s="40" t="s">
        <v>628</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row>
    <row r="113" ht="15.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row>
    <row r="114" ht="15.0" customHeight="1">
      <c r="A114" s="40"/>
      <c r="B114" s="518" t="s">
        <v>629</v>
      </c>
      <c r="C114" s="40"/>
      <c r="D114" s="40"/>
      <c r="E114" s="40"/>
      <c r="F114" s="40"/>
      <c r="G114" s="40"/>
      <c r="H114" s="40"/>
      <c r="I114" s="40"/>
      <c r="J114" s="40"/>
      <c r="K114" s="40"/>
      <c r="L114" s="40"/>
      <c r="M114" s="40"/>
      <c r="N114" s="40"/>
      <c r="O114" s="40"/>
      <c r="P114" s="40"/>
      <c r="Q114" s="40"/>
      <c r="R114" s="40"/>
      <c r="S114" s="40"/>
      <c r="T114" s="40"/>
      <c r="U114" s="40"/>
      <c r="V114" s="40"/>
      <c r="W114" s="40"/>
      <c r="X114" s="40"/>
      <c r="Y114" s="40"/>
    </row>
    <row r="115" ht="15.0" customHeight="1">
      <c r="A115" s="40"/>
      <c r="B115" s="40" t="s">
        <v>630</v>
      </c>
      <c r="C115" s="40"/>
      <c r="D115" s="40"/>
      <c r="E115" s="40"/>
      <c r="F115" s="40"/>
      <c r="G115" s="40"/>
      <c r="H115" s="40"/>
      <c r="I115" s="40"/>
      <c r="J115" s="40"/>
      <c r="K115" s="40"/>
      <c r="L115" s="40"/>
      <c r="M115" s="40"/>
      <c r="N115" s="40"/>
      <c r="O115" s="40"/>
      <c r="P115" s="40"/>
      <c r="Q115" s="40"/>
      <c r="R115" s="40"/>
      <c r="S115" s="40"/>
      <c r="T115" s="40"/>
      <c r="U115" s="40"/>
      <c r="V115" s="40"/>
      <c r="W115" s="40"/>
      <c r="X115" s="40"/>
      <c r="Y115" s="40"/>
    </row>
    <row r="116" ht="15.0" customHeight="1">
      <c r="A116" s="40"/>
      <c r="B116" s="40" t="s">
        <v>631</v>
      </c>
      <c r="C116" s="40"/>
      <c r="D116" s="40"/>
      <c r="E116" s="40"/>
      <c r="F116" s="40"/>
      <c r="G116" s="40"/>
      <c r="H116" s="40"/>
      <c r="I116" s="40"/>
      <c r="J116" s="40"/>
      <c r="K116" s="40"/>
      <c r="L116" s="40"/>
      <c r="M116" s="40"/>
      <c r="N116" s="40"/>
      <c r="O116" s="40"/>
      <c r="P116" s="40"/>
      <c r="Q116" s="40"/>
      <c r="R116" s="40"/>
      <c r="S116" s="40"/>
      <c r="T116" s="40"/>
      <c r="U116" s="40"/>
      <c r="V116" s="40"/>
      <c r="W116" s="40"/>
      <c r="X116" s="40"/>
      <c r="Y116" s="40"/>
    </row>
    <row r="117" ht="15.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row>
    <row r="118" ht="15.0" customHeight="1">
      <c r="A118" s="40"/>
      <c r="B118" s="949" t="s">
        <v>632</v>
      </c>
      <c r="K118" s="40"/>
      <c r="L118" s="40"/>
      <c r="M118" s="40"/>
      <c r="N118" s="40"/>
      <c r="O118" s="40"/>
      <c r="P118" s="40"/>
      <c r="Q118" s="40"/>
      <c r="R118" s="40"/>
      <c r="S118" s="40"/>
      <c r="T118" s="40"/>
      <c r="U118" s="40"/>
      <c r="V118" s="40"/>
      <c r="W118" s="40"/>
      <c r="X118" s="40"/>
      <c r="Y118" s="40"/>
    </row>
    <row r="119" ht="15.0" customHeight="1">
      <c r="A119" s="40"/>
      <c r="B119" s="940" t="s">
        <v>633</v>
      </c>
      <c r="K119" s="40"/>
      <c r="L119" s="40"/>
      <c r="M119" s="40"/>
      <c r="N119" s="40"/>
      <c r="O119" s="40"/>
      <c r="P119" s="40"/>
      <c r="Q119" s="40"/>
      <c r="R119" s="40"/>
      <c r="S119" s="40"/>
      <c r="T119" s="40"/>
      <c r="U119" s="40"/>
      <c r="V119" s="40"/>
      <c r="W119" s="40"/>
      <c r="X119" s="40"/>
      <c r="Y119" s="40"/>
    </row>
    <row r="120" ht="15.0" customHeight="1">
      <c r="A120" s="40"/>
      <c r="B120" s="940" t="s">
        <v>634</v>
      </c>
      <c r="K120" s="40"/>
      <c r="L120" s="40"/>
      <c r="M120" s="40"/>
      <c r="N120" s="40"/>
      <c r="O120" s="40"/>
      <c r="P120" s="40"/>
      <c r="Q120" s="40"/>
      <c r="R120" s="40"/>
      <c r="S120" s="40"/>
      <c r="T120" s="40"/>
      <c r="U120" s="40"/>
      <c r="V120" s="40"/>
      <c r="W120" s="40"/>
      <c r="X120" s="40"/>
      <c r="Y120" s="40"/>
    </row>
    <row r="121" ht="15.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row>
    <row r="122" ht="15.0" customHeight="1">
      <c r="A122" s="40"/>
      <c r="B122" s="949" t="s">
        <v>635</v>
      </c>
      <c r="K122" s="40"/>
      <c r="L122" s="40"/>
      <c r="M122" s="40"/>
      <c r="N122" s="40"/>
      <c r="O122" s="40"/>
      <c r="P122" s="40"/>
      <c r="Q122" s="40"/>
      <c r="R122" s="40"/>
      <c r="S122" s="40"/>
      <c r="T122" s="40"/>
      <c r="U122" s="40"/>
      <c r="V122" s="40"/>
      <c r="W122" s="40"/>
      <c r="X122" s="40"/>
      <c r="Y122" s="40"/>
    </row>
    <row r="123" ht="15.0" customHeight="1">
      <c r="A123" s="40"/>
      <c r="B123" s="940" t="s">
        <v>636</v>
      </c>
      <c r="K123" s="40"/>
      <c r="L123" s="40"/>
      <c r="M123" s="40"/>
      <c r="N123" s="40"/>
      <c r="O123" s="40"/>
      <c r="P123" s="40"/>
      <c r="Q123" s="40"/>
      <c r="R123" s="40"/>
      <c r="S123" s="40"/>
      <c r="T123" s="40"/>
      <c r="U123" s="40"/>
      <c r="V123" s="40"/>
      <c r="W123" s="40"/>
      <c r="X123" s="40"/>
      <c r="Y123" s="40"/>
    </row>
    <row r="124" ht="15.0" customHeight="1">
      <c r="A124" s="40"/>
      <c r="B124" s="940" t="s">
        <v>637</v>
      </c>
      <c r="K124" s="40"/>
      <c r="L124" s="40"/>
      <c r="M124" s="40"/>
      <c r="N124" s="40"/>
      <c r="O124" s="40"/>
      <c r="P124" s="40"/>
      <c r="Q124" s="40"/>
      <c r="R124" s="40"/>
      <c r="S124" s="40"/>
      <c r="T124" s="40"/>
      <c r="U124" s="40"/>
      <c r="V124" s="40"/>
      <c r="W124" s="40"/>
      <c r="X124" s="40"/>
      <c r="Y124" s="40"/>
    </row>
    <row r="125" ht="15.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row>
    <row r="126" ht="15.0" customHeight="1">
      <c r="A126" s="40"/>
      <c r="B126" s="950" t="s">
        <v>638</v>
      </c>
      <c r="E126" s="6">
        <v>40354.0</v>
      </c>
      <c r="G126" s="940"/>
      <c r="K126" s="40"/>
      <c r="L126" s="40"/>
      <c r="M126" s="40"/>
      <c r="N126" s="40"/>
      <c r="O126" s="40"/>
      <c r="P126" s="40"/>
      <c r="Q126" s="40"/>
      <c r="R126" s="40"/>
      <c r="S126" s="40"/>
      <c r="T126" s="40"/>
      <c r="U126" s="40"/>
      <c r="V126" s="40"/>
      <c r="W126" s="40"/>
      <c r="X126" s="40"/>
      <c r="Y126" s="40"/>
    </row>
    <row r="127" ht="15.0" customHeight="1">
      <c r="A127" s="40"/>
      <c r="B127" s="940" t="s">
        <v>639</v>
      </c>
      <c r="K127" s="40"/>
      <c r="L127" s="40"/>
      <c r="M127" s="40"/>
      <c r="N127" s="40"/>
      <c r="O127" s="40"/>
      <c r="P127" s="40"/>
      <c r="Q127" s="40"/>
      <c r="R127" s="40"/>
      <c r="S127" s="40"/>
      <c r="T127" s="40"/>
      <c r="U127" s="40"/>
      <c r="V127" s="40"/>
      <c r="W127" s="40"/>
      <c r="X127" s="40"/>
      <c r="Y127" s="40"/>
      <c r="Z127" s="40"/>
    </row>
    <row r="128" ht="15.0" customHeight="1">
      <c r="A128" s="40"/>
      <c r="B128" s="940" t="s">
        <v>640</v>
      </c>
      <c r="K128" s="40"/>
      <c r="L128" s="40"/>
      <c r="M128" s="40"/>
      <c r="N128" s="40"/>
      <c r="O128" s="40"/>
      <c r="P128" s="40"/>
      <c r="Q128" s="40"/>
      <c r="R128" s="40"/>
      <c r="S128" s="40"/>
      <c r="T128" s="40"/>
      <c r="U128" s="40"/>
      <c r="V128" s="40"/>
      <c r="W128" s="40"/>
      <c r="X128" s="40"/>
      <c r="Y128" s="40"/>
      <c r="Z128" s="40"/>
    </row>
    <row r="129" ht="15.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5.0" customHeight="1">
      <c r="A130" s="40"/>
      <c r="B130" s="950" t="s">
        <v>641</v>
      </c>
      <c r="E130" s="6">
        <v>40268.0</v>
      </c>
      <c r="G130" s="940"/>
      <c r="K130" s="40"/>
      <c r="L130" s="40"/>
      <c r="M130" s="40"/>
      <c r="N130" s="40"/>
      <c r="O130" s="40"/>
      <c r="P130" s="40"/>
      <c r="Q130" s="40"/>
      <c r="R130" s="40"/>
      <c r="S130" s="40"/>
      <c r="T130" s="40"/>
      <c r="U130" s="40"/>
      <c r="V130" s="40"/>
      <c r="W130" s="40"/>
      <c r="X130" s="40"/>
      <c r="Y130" s="40"/>
      <c r="Z130" s="40"/>
    </row>
    <row r="131" ht="15.0" customHeight="1">
      <c r="A131" s="40"/>
      <c r="B131" s="950" t="s">
        <v>642</v>
      </c>
      <c r="E131" s="6">
        <v>40256.0</v>
      </c>
      <c r="G131" s="940" t="s">
        <v>643</v>
      </c>
      <c r="K131" s="40"/>
      <c r="L131" s="40"/>
      <c r="M131" s="40"/>
      <c r="N131" s="40"/>
      <c r="O131" s="40"/>
      <c r="P131" s="40"/>
      <c r="Q131" s="40"/>
      <c r="R131" s="40"/>
      <c r="S131" s="40"/>
      <c r="T131" s="40"/>
      <c r="U131" s="40"/>
      <c r="V131" s="40"/>
      <c r="W131" s="40"/>
      <c r="X131" s="40"/>
      <c r="Y131" s="40"/>
      <c r="Z131" s="40"/>
    </row>
    <row r="132" ht="15.0" customHeight="1">
      <c r="A132" s="40"/>
      <c r="B132" s="950" t="s">
        <v>644</v>
      </c>
      <c r="E132" s="6">
        <v>40218.0</v>
      </c>
      <c r="G132" s="940" t="s">
        <v>645</v>
      </c>
      <c r="K132" s="40"/>
      <c r="L132" s="40"/>
      <c r="M132" s="40"/>
      <c r="N132" s="40"/>
      <c r="O132" s="40"/>
      <c r="P132" s="40"/>
      <c r="Q132" s="40"/>
      <c r="R132" s="40"/>
      <c r="S132" s="40"/>
      <c r="T132" s="40"/>
      <c r="U132" s="40"/>
      <c r="V132" s="40"/>
      <c r="W132" s="40"/>
      <c r="X132" s="40"/>
      <c r="Y132" s="40"/>
      <c r="Z132" s="40"/>
    </row>
    <row r="133" ht="15.0" customHeight="1">
      <c r="A133" s="40"/>
      <c r="B133" s="950" t="s">
        <v>646</v>
      </c>
      <c r="E133" s="6">
        <v>40107.0</v>
      </c>
      <c r="G133" s="940"/>
      <c r="K133" s="40"/>
      <c r="L133" s="40"/>
      <c r="M133" s="40"/>
      <c r="N133" s="40"/>
      <c r="O133" s="40"/>
      <c r="P133" s="40"/>
      <c r="Q133" s="40"/>
      <c r="R133" s="40"/>
      <c r="S133" s="40"/>
      <c r="T133" s="40"/>
      <c r="U133" s="40"/>
      <c r="V133" s="40"/>
      <c r="W133" s="40"/>
      <c r="X133" s="40"/>
      <c r="Y133" s="40"/>
      <c r="Z133" s="40"/>
    </row>
    <row r="134" ht="15.0" customHeight="1">
      <c r="A134" s="40"/>
      <c r="B134" s="950" t="s">
        <v>647</v>
      </c>
      <c r="E134" s="6">
        <v>40092.0</v>
      </c>
      <c r="G134" s="940" t="s">
        <v>648</v>
      </c>
      <c r="K134" s="40"/>
      <c r="L134" s="40"/>
      <c r="M134" s="40"/>
      <c r="N134" s="40"/>
      <c r="O134" s="40"/>
      <c r="P134" s="40"/>
      <c r="Q134" s="40"/>
      <c r="R134" s="40"/>
      <c r="S134" s="40"/>
      <c r="T134" s="40"/>
      <c r="U134" s="40"/>
      <c r="V134" s="40"/>
      <c r="W134" s="40"/>
      <c r="X134" s="40"/>
      <c r="Y134" s="40"/>
      <c r="Z134" s="40"/>
    </row>
    <row r="135" ht="15.0" customHeight="1">
      <c r="A135" s="40"/>
      <c r="B135" s="940" t="s">
        <v>639</v>
      </c>
      <c r="K135" s="40"/>
      <c r="L135" s="40"/>
      <c r="M135" s="40"/>
      <c r="N135" s="40"/>
      <c r="O135" s="40"/>
      <c r="P135" s="40"/>
      <c r="Q135" s="40"/>
      <c r="R135" s="40"/>
      <c r="S135" s="40"/>
      <c r="T135" s="40"/>
      <c r="U135" s="40"/>
      <c r="V135" s="40"/>
      <c r="W135" s="40"/>
      <c r="X135" s="40"/>
      <c r="Y135" s="40"/>
      <c r="Z135" s="40"/>
    </row>
    <row r="136" ht="15.0" customHeight="1">
      <c r="A136" s="40"/>
      <c r="B136" s="950"/>
      <c r="C136" s="950"/>
      <c r="D136" s="950"/>
      <c r="E136" s="6"/>
      <c r="F136" s="6"/>
      <c r="G136" s="940"/>
      <c r="H136" s="940"/>
      <c r="I136" s="940"/>
      <c r="J136" s="940"/>
      <c r="K136" s="40"/>
      <c r="L136" s="40"/>
      <c r="M136" s="40"/>
      <c r="N136" s="40"/>
      <c r="O136" s="40"/>
      <c r="P136" s="40"/>
      <c r="Q136" s="40"/>
      <c r="R136" s="40"/>
      <c r="S136" s="40"/>
      <c r="T136" s="40"/>
      <c r="U136" s="40"/>
      <c r="V136" s="40"/>
      <c r="W136" s="40"/>
      <c r="X136" s="40"/>
      <c r="Y136" s="40"/>
      <c r="Z136" s="40"/>
    </row>
    <row r="137" ht="15.0" customHeight="1">
      <c r="A137" s="40"/>
      <c r="B137" s="950" t="s">
        <v>649</v>
      </c>
      <c r="E137" s="6"/>
      <c r="G137" s="940"/>
      <c r="K137" s="40"/>
      <c r="L137" s="40"/>
      <c r="M137" s="40"/>
      <c r="N137" s="40"/>
      <c r="O137" s="40"/>
      <c r="P137" s="40"/>
      <c r="Q137" s="40"/>
      <c r="R137" s="40"/>
      <c r="S137" s="40"/>
      <c r="T137" s="40"/>
      <c r="U137" s="40"/>
      <c r="V137" s="40"/>
      <c r="W137" s="40"/>
      <c r="X137" s="40"/>
      <c r="Y137" s="40"/>
      <c r="Z137" s="40"/>
    </row>
    <row r="138" ht="15.0" customHeight="1">
      <c r="A138" s="40"/>
      <c r="B138" s="940" t="s">
        <v>650</v>
      </c>
      <c r="K138" s="40"/>
      <c r="L138" s="40"/>
      <c r="M138" s="40"/>
      <c r="N138" s="40"/>
      <c r="O138" s="40"/>
      <c r="P138" s="40"/>
      <c r="Q138" s="40"/>
      <c r="R138" s="40"/>
      <c r="S138" s="40"/>
      <c r="T138" s="40"/>
      <c r="U138" s="40"/>
      <c r="V138" s="40"/>
      <c r="W138" s="40"/>
      <c r="X138" s="40"/>
      <c r="Y138" s="40"/>
      <c r="Z138" s="40"/>
    </row>
    <row r="139" ht="45.0" customHeight="1">
      <c r="A139" s="40"/>
      <c r="B139" s="951" t="s">
        <v>651</v>
      </c>
      <c r="K139" s="40"/>
      <c r="L139" s="40"/>
      <c r="M139" s="40"/>
      <c r="N139" s="40"/>
      <c r="O139" s="40"/>
      <c r="P139" s="40"/>
      <c r="Q139" s="40"/>
      <c r="R139" s="40"/>
      <c r="S139" s="40"/>
      <c r="T139" s="40"/>
      <c r="U139" s="40"/>
      <c r="V139" s="40"/>
      <c r="W139" s="40"/>
      <c r="X139" s="40"/>
      <c r="Y139" s="40"/>
      <c r="Z139" s="40"/>
    </row>
    <row r="140" ht="15.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5.0" customHeight="1">
      <c r="A141" s="40"/>
      <c r="B141" s="950" t="s">
        <v>652</v>
      </c>
      <c r="E141" s="6"/>
      <c r="G141" s="940"/>
      <c r="K141" s="40"/>
      <c r="L141" s="40"/>
      <c r="M141" s="40"/>
      <c r="N141" s="40"/>
      <c r="O141" s="40"/>
      <c r="P141" s="40"/>
      <c r="Q141" s="40"/>
      <c r="R141" s="40"/>
      <c r="S141" s="40"/>
      <c r="T141" s="40"/>
      <c r="U141" s="40"/>
      <c r="V141" s="40"/>
      <c r="W141" s="40"/>
      <c r="X141" s="40"/>
      <c r="Y141" s="40"/>
      <c r="Z141" s="40"/>
    </row>
    <row r="142" ht="15.0" customHeight="1">
      <c r="A142" s="40"/>
      <c r="B142" s="950" t="s">
        <v>653</v>
      </c>
      <c r="E142" s="6">
        <v>40034.0</v>
      </c>
      <c r="G142" s="940"/>
      <c r="K142" s="40"/>
      <c r="L142" s="40"/>
      <c r="M142" s="40"/>
      <c r="N142" s="40"/>
      <c r="O142" s="40"/>
      <c r="P142" s="40"/>
      <c r="Q142" s="40"/>
      <c r="R142" s="40"/>
      <c r="S142" s="40"/>
      <c r="T142" s="40"/>
      <c r="U142" s="40"/>
      <c r="V142" s="40"/>
      <c r="W142" s="40"/>
      <c r="X142" s="40"/>
      <c r="Y142" s="40"/>
      <c r="Z142" s="40"/>
    </row>
    <row r="143" ht="15.0" customHeight="1">
      <c r="A143" s="40"/>
      <c r="B143" s="940" t="s">
        <v>654</v>
      </c>
      <c r="K143" s="40"/>
      <c r="L143" s="40"/>
      <c r="M143" s="40"/>
      <c r="N143" s="40"/>
      <c r="O143" s="40"/>
      <c r="P143" s="40"/>
      <c r="Q143" s="40"/>
      <c r="R143" s="40"/>
      <c r="S143" s="40"/>
      <c r="T143" s="40"/>
      <c r="U143" s="40"/>
      <c r="V143" s="40"/>
      <c r="W143" s="40"/>
      <c r="X143" s="40"/>
      <c r="Y143" s="40"/>
      <c r="Z143" s="40"/>
    </row>
    <row r="144" ht="30.0" customHeight="1">
      <c r="A144" s="40"/>
      <c r="B144" s="942" t="s">
        <v>655</v>
      </c>
      <c r="K144" s="40"/>
      <c r="L144" s="40"/>
      <c r="M144" s="40"/>
      <c r="N144" s="40"/>
      <c r="O144" s="40"/>
      <c r="P144" s="40"/>
      <c r="Q144" s="40"/>
      <c r="R144" s="40"/>
      <c r="S144" s="40"/>
      <c r="T144" s="40"/>
      <c r="U144" s="40"/>
      <c r="V144" s="40"/>
      <c r="W144" s="40"/>
      <c r="X144" s="40"/>
      <c r="Y144" s="40"/>
      <c r="Z144" s="40"/>
    </row>
    <row r="145" ht="15.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5.0" customHeight="1">
      <c r="A146" s="40"/>
      <c r="B146" s="950" t="s">
        <v>656</v>
      </c>
      <c r="E146" s="6">
        <v>39898.0</v>
      </c>
      <c r="G146" s="940"/>
      <c r="K146" s="40"/>
      <c r="L146" s="40"/>
      <c r="M146" s="40"/>
      <c r="N146" s="40"/>
      <c r="O146" s="40"/>
      <c r="P146" s="40"/>
      <c r="Q146" s="40"/>
      <c r="R146" s="40"/>
      <c r="S146" s="40"/>
      <c r="T146" s="40"/>
      <c r="U146" s="40"/>
      <c r="V146" s="40"/>
      <c r="W146" s="40"/>
      <c r="X146" s="40"/>
      <c r="Y146" s="40"/>
      <c r="Z146" s="40"/>
    </row>
    <row r="147" ht="15.0" customHeight="1">
      <c r="A147" s="40"/>
      <c r="B147" s="940" t="s">
        <v>657</v>
      </c>
      <c r="K147" s="40"/>
      <c r="L147" s="40"/>
      <c r="M147" s="40"/>
      <c r="N147" s="40"/>
      <c r="O147" s="40"/>
      <c r="P147" s="40"/>
      <c r="Q147" s="40"/>
      <c r="R147" s="40"/>
      <c r="S147" s="40"/>
      <c r="T147" s="40"/>
      <c r="U147" s="40"/>
      <c r="V147" s="40"/>
      <c r="W147" s="40"/>
      <c r="X147" s="40"/>
      <c r="Y147" s="40"/>
      <c r="Z147" s="40"/>
    </row>
    <row r="148" ht="60.0" customHeight="1">
      <c r="A148" s="40"/>
      <c r="B148" s="951" t="s">
        <v>658</v>
      </c>
      <c r="K148" s="40"/>
      <c r="L148" s="40"/>
      <c r="M148" s="40"/>
      <c r="N148" s="40"/>
      <c r="O148" s="40"/>
      <c r="P148" s="40"/>
      <c r="Q148" s="40"/>
      <c r="R148" s="40"/>
      <c r="S148" s="40"/>
      <c r="T148" s="40"/>
      <c r="U148" s="40"/>
      <c r="V148" s="40"/>
      <c r="W148" s="40"/>
      <c r="X148" s="40"/>
      <c r="Y148" s="40"/>
      <c r="Z148" s="40"/>
    </row>
    <row r="149" ht="15.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5.0" customHeight="1">
      <c r="A150" s="40"/>
      <c r="B150" s="950" t="s">
        <v>659</v>
      </c>
      <c r="E150" s="6">
        <v>39720.0</v>
      </c>
      <c r="G150" s="940"/>
      <c r="K150" s="40"/>
      <c r="L150" s="40"/>
      <c r="M150" s="40"/>
      <c r="N150" s="40"/>
      <c r="O150" s="40"/>
      <c r="P150" s="40"/>
      <c r="Q150" s="40"/>
      <c r="R150" s="40"/>
      <c r="S150" s="40"/>
      <c r="T150" s="40"/>
      <c r="U150" s="40"/>
      <c r="V150" s="40"/>
      <c r="W150" s="40"/>
      <c r="X150" s="40"/>
      <c r="Y150" s="40"/>
      <c r="Z150" s="40"/>
    </row>
    <row r="151" ht="15.0" customHeight="1">
      <c r="A151" s="40"/>
      <c r="B151" s="940" t="s">
        <v>657</v>
      </c>
      <c r="K151" s="40"/>
      <c r="L151" s="40"/>
      <c r="M151" s="40"/>
      <c r="N151" s="40"/>
      <c r="O151" s="40"/>
      <c r="P151" s="40"/>
      <c r="Q151" s="40"/>
      <c r="R151" s="40"/>
      <c r="S151" s="40"/>
      <c r="T151" s="40"/>
      <c r="U151" s="40"/>
      <c r="V151" s="40"/>
      <c r="W151" s="40"/>
      <c r="X151" s="40"/>
      <c r="Y151" s="40"/>
      <c r="Z151" s="40"/>
    </row>
    <row r="152" ht="15.0" customHeight="1">
      <c r="A152" s="40"/>
      <c r="B152" s="940" t="s">
        <v>660</v>
      </c>
      <c r="K152" s="40"/>
      <c r="L152" s="40"/>
      <c r="M152" s="40"/>
      <c r="N152" s="40"/>
      <c r="O152" s="40"/>
      <c r="P152" s="40"/>
      <c r="Q152" s="40"/>
      <c r="R152" s="40"/>
      <c r="S152" s="40"/>
      <c r="T152" s="40"/>
      <c r="U152" s="40"/>
      <c r="V152" s="40"/>
      <c r="W152" s="40"/>
      <c r="X152" s="40"/>
      <c r="Y152" s="40"/>
      <c r="Z152" s="40"/>
    </row>
    <row r="153" ht="15.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5.0" customHeight="1">
      <c r="A154" s="40"/>
      <c r="B154" s="950" t="s">
        <v>661</v>
      </c>
      <c r="E154" s="6">
        <v>39692.0</v>
      </c>
      <c r="G154" s="940"/>
      <c r="K154" s="40"/>
      <c r="L154" s="40"/>
      <c r="M154" s="40"/>
      <c r="N154" s="40"/>
      <c r="O154" s="40"/>
      <c r="P154" s="40"/>
      <c r="Q154" s="40"/>
      <c r="R154" s="40"/>
      <c r="S154" s="40"/>
      <c r="T154" s="40"/>
      <c r="U154" s="40"/>
      <c r="V154" s="40"/>
      <c r="W154" s="40"/>
      <c r="X154" s="40"/>
      <c r="Y154" s="40"/>
      <c r="Z154" s="40"/>
    </row>
    <row r="155" ht="15.0" customHeight="1">
      <c r="A155" s="40"/>
      <c r="B155" s="940" t="s">
        <v>662</v>
      </c>
      <c r="K155" s="40"/>
      <c r="L155" s="40"/>
      <c r="M155" s="40"/>
      <c r="N155" s="40"/>
      <c r="O155" s="40"/>
      <c r="P155" s="40"/>
      <c r="Q155" s="40"/>
      <c r="R155" s="40"/>
      <c r="S155" s="40"/>
      <c r="T155" s="40"/>
      <c r="U155" s="40"/>
      <c r="V155" s="40"/>
      <c r="W155" s="40"/>
      <c r="X155" s="40"/>
      <c r="Y155" s="40"/>
      <c r="Z155" s="40"/>
    </row>
    <row r="156" ht="15.0" customHeight="1">
      <c r="A156" s="40"/>
      <c r="B156" s="940" t="s">
        <v>663</v>
      </c>
      <c r="K156" s="40"/>
      <c r="L156" s="40"/>
      <c r="M156" s="40"/>
      <c r="N156" s="40"/>
      <c r="O156" s="40"/>
      <c r="P156" s="40"/>
      <c r="Q156" s="40"/>
      <c r="R156" s="40"/>
      <c r="S156" s="40"/>
      <c r="T156" s="40"/>
      <c r="U156" s="40"/>
      <c r="V156" s="40"/>
      <c r="W156" s="40"/>
      <c r="X156" s="40"/>
      <c r="Y156" s="40"/>
      <c r="Z156" s="40"/>
    </row>
    <row r="157" ht="15.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5.0" customHeight="1">
      <c r="A158" s="40"/>
      <c r="B158" s="950" t="s">
        <v>664</v>
      </c>
      <c r="E158" s="6">
        <v>39118.0</v>
      </c>
      <c r="G158" s="940"/>
      <c r="K158" s="40"/>
      <c r="L158" s="40"/>
      <c r="M158" s="40"/>
      <c r="N158" s="40"/>
      <c r="O158" s="40"/>
      <c r="P158" s="40"/>
      <c r="Q158" s="40"/>
      <c r="R158" s="40"/>
      <c r="S158" s="40"/>
      <c r="T158" s="40"/>
      <c r="U158" s="40"/>
      <c r="V158" s="40"/>
      <c r="W158" s="40"/>
      <c r="X158" s="40"/>
      <c r="Y158" s="40"/>
      <c r="Z158" s="40"/>
    </row>
    <row r="159" ht="15.0" customHeight="1">
      <c r="A159" s="40"/>
      <c r="B159" s="940" t="s">
        <v>665</v>
      </c>
      <c r="K159" s="40"/>
      <c r="L159" s="40"/>
      <c r="M159" s="40"/>
      <c r="N159" s="40"/>
      <c r="O159" s="40"/>
      <c r="P159" s="40"/>
      <c r="Q159" s="40"/>
      <c r="R159" s="40"/>
      <c r="S159" s="40"/>
      <c r="T159" s="40"/>
      <c r="U159" s="40"/>
      <c r="V159" s="40"/>
      <c r="W159" s="40"/>
      <c r="X159" s="40"/>
      <c r="Y159" s="40"/>
      <c r="Z159" s="40"/>
    </row>
    <row r="160" ht="15.0" customHeight="1">
      <c r="A160" s="40"/>
      <c r="B160" s="940" t="s">
        <v>666</v>
      </c>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3.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3.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3.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3.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3.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3.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3.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3.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3.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3.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3.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3.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3.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3.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3.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3.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3.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3.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3.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3.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3.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3.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3.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3.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3.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3.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3.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3.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3.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3.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3.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3.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3.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3.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3.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3.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3.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3.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3.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3.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3.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3.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3.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3.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3.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3.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3.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3.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3.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3.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3.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3.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3.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3.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3.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3.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3.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3.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3.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3.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3.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3.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3.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3.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3.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3.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3.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3.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3.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3.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3.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3.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3.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3.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3.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3.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sheetViews>
  <sheetFormatPr customHeight="1" defaultColWidth="12.63" defaultRowHeight="15.0"/>
  <cols>
    <col customWidth="1" min="1" max="1" width="12.63"/>
    <col customWidth="1" min="2" max="3" width="11.63"/>
    <col customWidth="1" min="4" max="4" width="9.5"/>
    <col customWidth="1" hidden="1" min="5" max="5" width="9.5"/>
    <col customWidth="1" min="6" max="6" width="5.63"/>
    <col customWidth="1" min="7" max="7" width="4.63"/>
    <col customWidth="1" min="8" max="8" width="8.63"/>
    <col customWidth="1" min="9" max="10" width="11.63"/>
    <col customWidth="1" min="11" max="11" width="9.5"/>
    <col customWidth="1" min="12" max="12" width="4.5"/>
    <col customWidth="1" min="13" max="13" width="6.13"/>
    <col customWidth="1" min="14" max="14" width="8.75"/>
    <col customWidth="1" min="15" max="15" width="11.0"/>
    <col customWidth="1" min="16" max="32" width="8.75"/>
  </cols>
  <sheetData>
    <row r="1" ht="18.0" customHeight="1">
      <c r="A1" s="41" t="s">
        <v>22</v>
      </c>
      <c r="B1" s="42"/>
      <c r="C1" s="42"/>
      <c r="D1" s="42"/>
      <c r="E1" s="42"/>
      <c r="F1" s="42"/>
      <c r="G1" s="42"/>
      <c r="H1" s="42"/>
      <c r="I1" s="42"/>
      <c r="J1" s="42"/>
      <c r="K1" s="42"/>
      <c r="L1" s="42"/>
      <c r="M1" s="43"/>
      <c r="N1" s="44"/>
      <c r="O1" s="44"/>
      <c r="P1" s="44"/>
      <c r="Q1" s="44"/>
      <c r="R1" s="44"/>
      <c r="S1" s="44"/>
      <c r="T1" s="44"/>
      <c r="U1" s="44"/>
      <c r="V1" s="44"/>
      <c r="W1" s="44"/>
      <c r="X1" s="44"/>
      <c r="Y1" s="44"/>
      <c r="Z1" s="44"/>
      <c r="AA1" s="44"/>
      <c r="AB1" s="44"/>
      <c r="AC1" s="44"/>
      <c r="AD1" s="44"/>
      <c r="AE1" s="44"/>
      <c r="AF1" s="44"/>
    </row>
    <row r="2" ht="12.75" customHeight="1">
      <c r="A2" s="45" t="s">
        <v>23</v>
      </c>
      <c r="B2" s="46"/>
      <c r="C2" s="46"/>
      <c r="D2" s="46"/>
      <c r="E2" s="46"/>
      <c r="F2" s="46"/>
      <c r="G2" s="46"/>
      <c r="H2" s="46"/>
      <c r="I2" s="46"/>
      <c r="J2" s="46"/>
      <c r="K2" s="46"/>
      <c r="L2" s="46"/>
      <c r="M2" s="47"/>
      <c r="N2" s="29"/>
      <c r="O2" s="29"/>
      <c r="P2" s="29"/>
      <c r="Q2" s="29"/>
      <c r="R2" s="29"/>
      <c r="S2" s="29"/>
      <c r="T2" s="29"/>
      <c r="U2" s="29"/>
      <c r="V2" s="29"/>
      <c r="W2" s="29"/>
      <c r="X2" s="29"/>
      <c r="Y2" s="29"/>
      <c r="Z2" s="29"/>
      <c r="AA2" s="29"/>
      <c r="AB2" s="29"/>
      <c r="AC2" s="29"/>
      <c r="AD2" s="29"/>
      <c r="AE2" s="29"/>
      <c r="AF2" s="29"/>
    </row>
    <row r="3" ht="14.25" customHeight="1">
      <c r="A3" s="48" t="s">
        <v>24</v>
      </c>
      <c r="B3" s="49" t="s">
        <v>25</v>
      </c>
      <c r="C3" s="46"/>
      <c r="D3" s="46"/>
      <c r="E3" s="46"/>
      <c r="F3" s="46"/>
      <c r="G3" s="46"/>
      <c r="H3" s="50"/>
      <c r="I3" s="51" t="s">
        <v>26</v>
      </c>
      <c r="J3" s="52"/>
      <c r="K3" s="53" t="s">
        <v>27</v>
      </c>
      <c r="L3" s="54" t="s">
        <v>28</v>
      </c>
      <c r="M3" s="47"/>
      <c r="N3" s="29"/>
      <c r="O3" s="29"/>
      <c r="P3" s="29"/>
      <c r="Q3" s="29"/>
      <c r="R3" s="29"/>
      <c r="S3" s="29"/>
      <c r="T3" s="29"/>
      <c r="U3" s="29"/>
      <c r="V3" s="29"/>
      <c r="W3" s="29"/>
      <c r="X3" s="29"/>
      <c r="Y3" s="29"/>
      <c r="Z3" s="29"/>
      <c r="AA3" s="29"/>
      <c r="AB3" s="29"/>
      <c r="AC3" s="29"/>
      <c r="AD3" s="29"/>
      <c r="AE3" s="29"/>
      <c r="AF3" s="29"/>
    </row>
    <row r="4" ht="12.75" customHeight="1">
      <c r="A4" s="55"/>
      <c r="B4" s="56" t="s">
        <v>29</v>
      </c>
      <c r="C4" s="57"/>
      <c r="D4" s="57"/>
      <c r="E4" s="57"/>
      <c r="F4" s="57"/>
      <c r="G4" s="57"/>
      <c r="H4" s="58"/>
      <c r="I4" s="59" t="s">
        <v>30</v>
      </c>
      <c r="J4" s="8"/>
      <c r="K4" s="60" t="s">
        <v>31</v>
      </c>
      <c r="L4" s="56" t="s">
        <v>32</v>
      </c>
      <c r="M4" s="61"/>
      <c r="N4" s="62"/>
      <c r="O4" s="62"/>
      <c r="P4" s="62"/>
      <c r="Q4" s="62"/>
      <c r="R4" s="62"/>
      <c r="S4" s="62"/>
      <c r="T4" s="62"/>
      <c r="U4" s="62"/>
      <c r="V4" s="62"/>
      <c r="W4" s="62"/>
      <c r="X4" s="62"/>
      <c r="Y4" s="62"/>
      <c r="Z4" s="62"/>
      <c r="AA4" s="62"/>
      <c r="AB4" s="62"/>
      <c r="AC4" s="62"/>
      <c r="AD4" s="62"/>
      <c r="AE4" s="62"/>
      <c r="AF4" s="62"/>
    </row>
    <row r="5" ht="12.75" customHeight="1">
      <c r="A5" s="63" t="s">
        <v>33</v>
      </c>
      <c r="B5" s="64" t="s">
        <v>34</v>
      </c>
      <c r="C5" s="46"/>
      <c r="D5" s="46"/>
      <c r="E5" s="46"/>
      <c r="F5" s="46"/>
      <c r="G5" s="46"/>
      <c r="H5" s="46"/>
      <c r="I5" s="64" t="s">
        <v>35</v>
      </c>
      <c r="J5" s="46"/>
      <c r="K5" s="46"/>
      <c r="L5" s="46"/>
      <c r="M5" s="47"/>
      <c r="N5" s="62"/>
      <c r="O5" s="62"/>
      <c r="P5" s="62"/>
      <c r="Q5" s="62"/>
      <c r="R5" s="62"/>
      <c r="S5" s="62"/>
      <c r="T5" s="62"/>
      <c r="U5" s="62"/>
      <c r="V5" s="62"/>
      <c r="W5" s="62"/>
      <c r="X5" s="62"/>
      <c r="Y5" s="62"/>
      <c r="Z5" s="62"/>
      <c r="AA5" s="62"/>
      <c r="AB5" s="62"/>
      <c r="AC5" s="62"/>
      <c r="AD5" s="62"/>
      <c r="AE5" s="62"/>
      <c r="AF5" s="62"/>
    </row>
    <row r="6" ht="12.75" customHeight="1">
      <c r="A6" s="65"/>
      <c r="B6" s="66" t="s">
        <v>36</v>
      </c>
      <c r="C6" s="67"/>
      <c r="D6" s="67"/>
      <c r="E6" s="67"/>
      <c r="F6" s="67"/>
      <c r="G6" s="67"/>
      <c r="H6" s="67"/>
      <c r="I6" s="66" t="s">
        <v>37</v>
      </c>
      <c r="J6" s="67"/>
      <c r="K6" s="67"/>
      <c r="L6" s="67"/>
      <c r="M6" s="68"/>
      <c r="N6" s="62"/>
      <c r="O6" s="62"/>
      <c r="P6" s="62"/>
      <c r="Q6" s="62"/>
      <c r="R6" s="62"/>
      <c r="S6" s="62"/>
      <c r="T6" s="62"/>
      <c r="U6" s="62"/>
      <c r="V6" s="62"/>
      <c r="W6" s="62"/>
      <c r="X6" s="62"/>
      <c r="Y6" s="62"/>
      <c r="Z6" s="62"/>
      <c r="AA6" s="62"/>
      <c r="AB6" s="62"/>
      <c r="AC6" s="62"/>
      <c r="AD6" s="62"/>
      <c r="AE6" s="62"/>
      <c r="AF6" s="62"/>
    </row>
    <row r="7" ht="14.25" customHeight="1">
      <c r="A7" s="69" t="s">
        <v>38</v>
      </c>
      <c r="B7" s="70">
        <v>45101.0</v>
      </c>
      <c r="C7" s="19"/>
      <c r="D7" s="19"/>
      <c r="E7" s="19"/>
      <c r="F7" s="71"/>
      <c r="G7" s="72" t="s">
        <v>39</v>
      </c>
      <c r="H7" s="73"/>
      <c r="I7" s="74">
        <v>0.6666666666666666</v>
      </c>
      <c r="J7" s="19"/>
      <c r="K7" s="75" t="s">
        <v>40</v>
      </c>
      <c r="L7" s="76" t="s">
        <v>41</v>
      </c>
      <c r="M7" s="20"/>
      <c r="N7" s="29"/>
      <c r="O7" s="29"/>
      <c r="P7" s="29"/>
      <c r="Q7" s="29"/>
      <c r="R7" s="29"/>
      <c r="S7" s="29"/>
      <c r="T7" s="29"/>
      <c r="U7" s="29"/>
      <c r="V7" s="29"/>
      <c r="W7" s="29"/>
      <c r="X7" s="29"/>
      <c r="Y7" s="29"/>
      <c r="Z7" s="29"/>
      <c r="AA7" s="29"/>
      <c r="AB7" s="29"/>
      <c r="AC7" s="29"/>
      <c r="AD7" s="29"/>
      <c r="AE7" s="29"/>
      <c r="AF7" s="29"/>
    </row>
    <row r="8" ht="13.5" customHeight="1">
      <c r="A8" s="77" t="s">
        <v>42</v>
      </c>
      <c r="B8" s="57"/>
      <c r="C8" s="57"/>
      <c r="D8" s="57"/>
      <c r="E8" s="57"/>
      <c r="F8" s="57"/>
      <c r="G8" s="57"/>
      <c r="H8" s="57"/>
      <c r="I8" s="57"/>
      <c r="J8" s="57"/>
      <c r="K8" s="57"/>
      <c r="L8" s="57"/>
      <c r="M8" s="61"/>
      <c r="N8" s="29"/>
      <c r="O8" s="29"/>
      <c r="P8" s="29"/>
      <c r="Q8" s="29"/>
      <c r="R8" s="29"/>
      <c r="S8" s="29"/>
      <c r="T8" s="29"/>
      <c r="U8" s="29"/>
      <c r="V8" s="29"/>
      <c r="W8" s="29"/>
      <c r="X8" s="29"/>
      <c r="Y8" s="29"/>
      <c r="Z8" s="29"/>
      <c r="AA8" s="29"/>
      <c r="AB8" s="29"/>
      <c r="AC8" s="29"/>
      <c r="AD8" s="29"/>
      <c r="AE8" s="29"/>
      <c r="AF8" s="29"/>
    </row>
    <row r="9" ht="13.5" customHeight="1">
      <c r="A9" s="78" t="s">
        <v>43</v>
      </c>
      <c r="B9" s="46"/>
      <c r="C9" s="46"/>
      <c r="D9" s="46"/>
      <c r="E9" s="46"/>
      <c r="F9" s="46"/>
      <c r="G9" s="78" t="s">
        <v>44</v>
      </c>
      <c r="H9" s="46"/>
      <c r="I9" s="46"/>
      <c r="J9" s="46"/>
      <c r="K9" s="46"/>
      <c r="L9" s="46"/>
      <c r="M9" s="47"/>
      <c r="N9" s="29"/>
      <c r="O9" s="29"/>
      <c r="P9" s="29"/>
      <c r="Q9" s="29"/>
      <c r="R9" s="29"/>
      <c r="S9" s="29"/>
      <c r="T9" s="29"/>
      <c r="U9" s="29"/>
      <c r="V9" s="29"/>
      <c r="W9" s="29"/>
      <c r="X9" s="29"/>
      <c r="Y9" s="29"/>
      <c r="Z9" s="29"/>
      <c r="AA9" s="29"/>
      <c r="AB9" s="29"/>
      <c r="AC9" s="29"/>
      <c r="AD9" s="29"/>
      <c r="AE9" s="29"/>
      <c r="AF9" s="29"/>
    </row>
    <row r="10" ht="16.5" customHeight="1">
      <c r="A10" s="79" t="s">
        <v>45</v>
      </c>
      <c r="B10" s="80" t="s">
        <v>46</v>
      </c>
      <c r="C10" s="81"/>
      <c r="D10" s="81"/>
      <c r="E10" s="81"/>
      <c r="F10" s="82"/>
      <c r="G10" s="83" t="s">
        <v>45</v>
      </c>
      <c r="H10" s="52"/>
      <c r="I10" s="80" t="s">
        <v>47</v>
      </c>
      <c r="J10" s="81"/>
      <c r="K10" s="81"/>
      <c r="L10" s="81"/>
      <c r="M10" s="82"/>
      <c r="N10" s="29"/>
      <c r="O10" s="29"/>
      <c r="P10" s="29"/>
      <c r="Q10" s="29"/>
      <c r="R10" s="29"/>
      <c r="S10" s="29"/>
      <c r="T10" s="29"/>
      <c r="U10" s="29"/>
      <c r="V10" s="29"/>
      <c r="W10" s="29"/>
      <c r="X10" s="29"/>
      <c r="Y10" s="29"/>
      <c r="Z10" s="29"/>
      <c r="AA10" s="29"/>
      <c r="AB10" s="29"/>
      <c r="AC10" s="29"/>
      <c r="AD10" s="29"/>
      <c r="AE10" s="29"/>
      <c r="AF10" s="29"/>
    </row>
    <row r="11" ht="16.5" customHeight="1">
      <c r="A11" s="84" t="s">
        <v>48</v>
      </c>
      <c r="B11" s="80" t="s">
        <v>46</v>
      </c>
      <c r="C11" s="81"/>
      <c r="D11" s="81"/>
      <c r="E11" s="81"/>
      <c r="F11" s="82"/>
      <c r="G11" s="83" t="s">
        <v>48</v>
      </c>
      <c r="H11" s="52"/>
      <c r="I11" s="80" t="s">
        <v>47</v>
      </c>
      <c r="J11" s="81"/>
      <c r="K11" s="81"/>
      <c r="L11" s="81"/>
      <c r="M11" s="82"/>
      <c r="N11" s="29"/>
      <c r="O11" s="29"/>
      <c r="P11" s="29"/>
      <c r="Q11" s="29"/>
      <c r="R11" s="29"/>
      <c r="S11" s="29"/>
      <c r="T11" s="29"/>
      <c r="U11" s="29"/>
      <c r="V11" s="29"/>
      <c r="W11" s="29"/>
      <c r="X11" s="29"/>
      <c r="Y11" s="29"/>
      <c r="Z11" s="29"/>
      <c r="AA11" s="29"/>
      <c r="AB11" s="29"/>
      <c r="AC11" s="29"/>
      <c r="AD11" s="29"/>
      <c r="AE11" s="29"/>
      <c r="AF11" s="29"/>
    </row>
    <row r="12" ht="16.5" customHeight="1">
      <c r="A12" s="84" t="s">
        <v>49</v>
      </c>
      <c r="B12" s="80" t="s">
        <v>50</v>
      </c>
      <c r="C12" s="81"/>
      <c r="D12" s="81"/>
      <c r="E12" s="81"/>
      <c r="F12" s="82"/>
      <c r="G12" s="83" t="s">
        <v>49</v>
      </c>
      <c r="H12" s="52"/>
      <c r="I12" s="80" t="s">
        <v>51</v>
      </c>
      <c r="J12" s="81"/>
      <c r="K12" s="81"/>
      <c r="L12" s="81"/>
      <c r="M12" s="82"/>
      <c r="N12" s="29"/>
      <c r="O12" s="29"/>
      <c r="P12" s="29"/>
      <c r="Q12" s="29"/>
      <c r="R12" s="29"/>
      <c r="S12" s="29"/>
      <c r="T12" s="29"/>
      <c r="U12" s="29"/>
      <c r="V12" s="29"/>
      <c r="W12" s="29"/>
      <c r="X12" s="29"/>
      <c r="Y12" s="29"/>
      <c r="Z12" s="29"/>
      <c r="AA12" s="29"/>
      <c r="AB12" s="29"/>
      <c r="AC12" s="29"/>
      <c r="AD12" s="29"/>
      <c r="AE12" s="29"/>
      <c r="AF12" s="29"/>
    </row>
    <row r="13" ht="16.5" customHeight="1">
      <c r="A13" s="85" t="s">
        <v>52</v>
      </c>
      <c r="B13" s="86" t="s">
        <v>53</v>
      </c>
      <c r="C13" s="87" t="s">
        <v>54</v>
      </c>
      <c r="D13" s="81"/>
      <c r="E13" s="81"/>
      <c r="F13" s="81"/>
      <c r="G13" s="88" t="s">
        <v>52</v>
      </c>
      <c r="H13" s="52"/>
      <c r="I13" s="86" t="s">
        <v>53</v>
      </c>
      <c r="J13" s="89" t="s">
        <v>54</v>
      </c>
      <c r="K13" s="57"/>
      <c r="L13" s="57"/>
      <c r="M13" s="61"/>
      <c r="N13" s="29"/>
      <c r="O13" s="29"/>
      <c r="P13" s="29"/>
      <c r="Q13" s="29"/>
      <c r="R13" s="29"/>
      <c r="S13" s="29"/>
      <c r="T13" s="29"/>
      <c r="U13" s="29"/>
      <c r="V13" s="29"/>
      <c r="W13" s="29"/>
      <c r="X13" s="29"/>
      <c r="Y13" s="29"/>
      <c r="Z13" s="29"/>
      <c r="AA13" s="29"/>
      <c r="AB13" s="29"/>
      <c r="AC13" s="29"/>
      <c r="AD13" s="29"/>
      <c r="AE13" s="29"/>
      <c r="AF13" s="29"/>
    </row>
    <row r="14" ht="16.5" customHeight="1">
      <c r="A14" s="90">
        <v>1.0</v>
      </c>
      <c r="B14" s="91" t="s">
        <v>55</v>
      </c>
      <c r="C14" s="92" t="s">
        <v>56</v>
      </c>
      <c r="D14" s="93"/>
      <c r="E14" s="93"/>
      <c r="F14" s="94"/>
      <c r="G14" s="95">
        <v>1.0</v>
      </c>
      <c r="H14" s="52"/>
      <c r="I14" s="96" t="s">
        <v>57</v>
      </c>
      <c r="J14" s="97" t="s">
        <v>58</v>
      </c>
      <c r="K14" s="93"/>
      <c r="L14" s="93"/>
      <c r="M14" s="94"/>
      <c r="N14" s="29"/>
      <c r="O14" s="29"/>
      <c r="P14" s="29"/>
      <c r="Q14" s="29"/>
      <c r="R14" s="29"/>
      <c r="S14" s="29"/>
      <c r="T14" s="29"/>
      <c r="U14" s="29"/>
      <c r="V14" s="29"/>
      <c r="W14" s="29"/>
      <c r="X14" s="29"/>
      <c r="Y14" s="29"/>
      <c r="Z14" s="29"/>
      <c r="AA14" s="29"/>
      <c r="AB14" s="29"/>
      <c r="AC14" s="29"/>
      <c r="AD14" s="29"/>
      <c r="AE14" s="29"/>
      <c r="AF14" s="29"/>
    </row>
    <row r="15" ht="16.5" customHeight="1">
      <c r="A15" s="90">
        <v>2.0</v>
      </c>
      <c r="B15" s="91" t="s">
        <v>59</v>
      </c>
      <c r="C15" s="92" t="s">
        <v>60</v>
      </c>
      <c r="D15" s="93"/>
      <c r="E15" s="93"/>
      <c r="F15" s="94"/>
      <c r="G15" s="95">
        <v>2.0</v>
      </c>
      <c r="H15" s="52"/>
      <c r="I15" s="98" t="s">
        <v>61</v>
      </c>
      <c r="J15" s="99" t="s">
        <v>62</v>
      </c>
      <c r="K15" s="93"/>
      <c r="L15" s="93"/>
      <c r="M15" s="94"/>
      <c r="N15" s="29"/>
      <c r="O15" s="29"/>
      <c r="P15" s="29"/>
      <c r="Q15" s="29"/>
      <c r="R15" s="29"/>
      <c r="S15" s="29"/>
      <c r="T15" s="29"/>
      <c r="U15" s="29"/>
      <c r="V15" s="29"/>
      <c r="W15" s="29"/>
      <c r="X15" s="29"/>
      <c r="Y15" s="29"/>
      <c r="Z15" s="29"/>
      <c r="AA15" s="29"/>
      <c r="AB15" s="29"/>
      <c r="AC15" s="29"/>
      <c r="AD15" s="29"/>
      <c r="AE15" s="29"/>
      <c r="AF15" s="29"/>
    </row>
    <row r="16" ht="16.5" customHeight="1">
      <c r="A16" s="90">
        <v>3.0</v>
      </c>
      <c r="B16" s="91" t="s">
        <v>63</v>
      </c>
      <c r="C16" s="92" t="s">
        <v>64</v>
      </c>
      <c r="D16" s="93"/>
      <c r="E16" s="93"/>
      <c r="F16" s="94"/>
      <c r="G16" s="95">
        <v>3.0</v>
      </c>
      <c r="H16" s="52"/>
      <c r="I16" s="98" t="s">
        <v>63</v>
      </c>
      <c r="J16" s="99" t="s">
        <v>65</v>
      </c>
      <c r="K16" s="93"/>
      <c r="L16" s="93"/>
      <c r="M16" s="94"/>
      <c r="N16" s="29"/>
      <c r="O16" s="29"/>
      <c r="P16" s="29"/>
      <c r="Q16" s="29"/>
      <c r="R16" s="29"/>
      <c r="S16" s="29"/>
      <c r="T16" s="29"/>
      <c r="U16" s="29"/>
      <c r="V16" s="29"/>
      <c r="W16" s="29"/>
      <c r="X16" s="29"/>
      <c r="Y16" s="29"/>
      <c r="Z16" s="29"/>
      <c r="AA16" s="29"/>
      <c r="AB16" s="29"/>
      <c r="AC16" s="29"/>
      <c r="AD16" s="29"/>
      <c r="AE16" s="29"/>
      <c r="AF16" s="29"/>
    </row>
    <row r="17" ht="16.5" customHeight="1">
      <c r="A17" s="90">
        <v>4.0</v>
      </c>
      <c r="B17" s="91" t="s">
        <v>66</v>
      </c>
      <c r="C17" s="92" t="s">
        <v>67</v>
      </c>
      <c r="D17" s="93"/>
      <c r="E17" s="93"/>
      <c r="F17" s="94"/>
      <c r="G17" s="95">
        <v>4.0</v>
      </c>
      <c r="H17" s="52"/>
      <c r="I17" s="98" t="s">
        <v>68</v>
      </c>
      <c r="J17" s="99" t="s">
        <v>69</v>
      </c>
      <c r="K17" s="93"/>
      <c r="L17" s="93"/>
      <c r="M17" s="94"/>
      <c r="N17" s="29"/>
      <c r="O17" s="29"/>
      <c r="P17" s="29"/>
      <c r="Q17" s="29"/>
      <c r="R17" s="29"/>
      <c r="S17" s="29"/>
      <c r="T17" s="29"/>
      <c r="U17" s="29"/>
      <c r="V17" s="29"/>
      <c r="W17" s="29"/>
      <c r="X17" s="29"/>
      <c r="Y17" s="29"/>
      <c r="Z17" s="29"/>
      <c r="AA17" s="29"/>
      <c r="AB17" s="29"/>
      <c r="AC17" s="29"/>
      <c r="AD17" s="29"/>
      <c r="AE17" s="29"/>
      <c r="AF17" s="29"/>
    </row>
    <row r="18" ht="16.5" customHeight="1">
      <c r="A18" s="90">
        <v>5.0</v>
      </c>
      <c r="B18" s="91" t="s">
        <v>70</v>
      </c>
      <c r="C18" s="92" t="s">
        <v>71</v>
      </c>
      <c r="D18" s="93"/>
      <c r="E18" s="93"/>
      <c r="F18" s="94"/>
      <c r="G18" s="95">
        <v>5.0</v>
      </c>
      <c r="H18" s="52"/>
      <c r="I18" s="98" t="s">
        <v>72</v>
      </c>
      <c r="J18" s="99" t="s">
        <v>73</v>
      </c>
      <c r="K18" s="93"/>
      <c r="L18" s="93"/>
      <c r="M18" s="94"/>
      <c r="N18" s="29"/>
      <c r="O18" s="29"/>
      <c r="P18" s="29"/>
      <c r="Q18" s="29"/>
      <c r="R18" s="29"/>
      <c r="S18" s="29"/>
      <c r="T18" s="29"/>
      <c r="U18" s="29"/>
      <c r="V18" s="29"/>
      <c r="W18" s="29"/>
      <c r="X18" s="29"/>
      <c r="Y18" s="29"/>
      <c r="Z18" s="29"/>
      <c r="AA18" s="29"/>
      <c r="AB18" s="29"/>
      <c r="AC18" s="29"/>
      <c r="AD18" s="29"/>
      <c r="AE18" s="29"/>
      <c r="AF18" s="29"/>
    </row>
    <row r="19" ht="16.5" customHeight="1">
      <c r="A19" s="90">
        <v>6.0</v>
      </c>
      <c r="B19" s="91" t="s">
        <v>74</v>
      </c>
      <c r="C19" s="92" t="s">
        <v>75</v>
      </c>
      <c r="D19" s="93"/>
      <c r="E19" s="93"/>
      <c r="F19" s="94"/>
      <c r="G19" s="95">
        <v>6.0</v>
      </c>
      <c r="H19" s="52"/>
      <c r="I19" s="98" t="s">
        <v>76</v>
      </c>
      <c r="J19" s="99" t="s">
        <v>77</v>
      </c>
      <c r="K19" s="93"/>
      <c r="L19" s="93"/>
      <c r="M19" s="94"/>
      <c r="N19" s="29"/>
      <c r="O19" s="100"/>
      <c r="P19" s="100"/>
      <c r="Q19" s="100"/>
      <c r="R19" s="100"/>
      <c r="S19" s="29"/>
      <c r="T19" s="29"/>
      <c r="U19" s="29"/>
      <c r="V19" s="29"/>
      <c r="W19" s="29"/>
      <c r="X19" s="29"/>
      <c r="Y19" s="29"/>
      <c r="Z19" s="29"/>
      <c r="AA19" s="29"/>
      <c r="AB19" s="29"/>
      <c r="AC19" s="29"/>
      <c r="AD19" s="29"/>
      <c r="AE19" s="29"/>
      <c r="AF19" s="29"/>
    </row>
    <row r="20" ht="16.5" customHeight="1">
      <c r="A20" s="90">
        <v>7.0</v>
      </c>
      <c r="B20" s="91" t="s">
        <v>78</v>
      </c>
      <c r="C20" s="92" t="s">
        <v>79</v>
      </c>
      <c r="D20" s="93"/>
      <c r="E20" s="93"/>
      <c r="F20" s="94"/>
      <c r="G20" s="95">
        <v>7.0</v>
      </c>
      <c r="H20" s="52"/>
      <c r="I20" s="98" t="s">
        <v>80</v>
      </c>
      <c r="J20" s="99" t="s">
        <v>81</v>
      </c>
      <c r="K20" s="93"/>
      <c r="L20" s="93"/>
      <c r="M20" s="94"/>
      <c r="N20" s="29"/>
      <c r="O20" s="29"/>
      <c r="P20" s="29"/>
      <c r="Q20" s="29"/>
      <c r="R20" s="29"/>
      <c r="S20" s="29"/>
      <c r="T20" s="29"/>
      <c r="U20" s="29"/>
      <c r="V20" s="29"/>
      <c r="W20" s="29"/>
      <c r="X20" s="29"/>
      <c r="Y20" s="29"/>
      <c r="Z20" s="29"/>
      <c r="AA20" s="29"/>
      <c r="AB20" s="29"/>
      <c r="AC20" s="29"/>
      <c r="AD20" s="29"/>
      <c r="AE20" s="29"/>
      <c r="AF20" s="29"/>
    </row>
    <row r="21" ht="16.5" customHeight="1">
      <c r="A21" s="90">
        <v>8.0</v>
      </c>
      <c r="B21" s="91" t="s">
        <v>82</v>
      </c>
      <c r="C21" s="92" t="s">
        <v>83</v>
      </c>
      <c r="D21" s="93"/>
      <c r="E21" s="93"/>
      <c r="F21" s="94"/>
      <c r="G21" s="95">
        <v>8.0</v>
      </c>
      <c r="H21" s="52"/>
      <c r="I21" s="98" t="s">
        <v>84</v>
      </c>
      <c r="J21" s="99" t="s">
        <v>85</v>
      </c>
      <c r="K21" s="93"/>
      <c r="L21" s="93"/>
      <c r="M21" s="94"/>
      <c r="N21" s="29"/>
      <c r="O21" s="29"/>
      <c r="P21" s="29"/>
      <c r="Q21" s="29"/>
      <c r="R21" s="29"/>
      <c r="S21" s="29"/>
      <c r="T21" s="29"/>
      <c r="U21" s="29"/>
      <c r="V21" s="29"/>
      <c r="W21" s="29"/>
      <c r="X21" s="29"/>
      <c r="Y21" s="29"/>
      <c r="Z21" s="29"/>
      <c r="AA21" s="29"/>
      <c r="AB21" s="29"/>
      <c r="AC21" s="29"/>
      <c r="AD21" s="29"/>
      <c r="AE21" s="29"/>
      <c r="AF21" s="29"/>
    </row>
    <row r="22" ht="16.5" customHeight="1">
      <c r="A22" s="90">
        <v>9.0</v>
      </c>
      <c r="B22" s="91" t="s">
        <v>86</v>
      </c>
      <c r="C22" s="92" t="s">
        <v>87</v>
      </c>
      <c r="D22" s="93"/>
      <c r="E22" s="93"/>
      <c r="F22" s="94"/>
      <c r="G22" s="95">
        <v>9.0</v>
      </c>
      <c r="H22" s="52"/>
      <c r="I22" s="98" t="s">
        <v>88</v>
      </c>
      <c r="J22" s="99" t="s">
        <v>89</v>
      </c>
      <c r="K22" s="93"/>
      <c r="L22" s="93"/>
      <c r="M22" s="94"/>
      <c r="N22" s="29"/>
      <c r="O22" s="29"/>
      <c r="P22" s="29"/>
      <c r="Q22" s="29"/>
      <c r="R22" s="29"/>
      <c r="S22" s="29"/>
      <c r="T22" s="29"/>
      <c r="U22" s="29"/>
      <c r="V22" s="29"/>
      <c r="W22" s="29"/>
      <c r="X22" s="29"/>
      <c r="Y22" s="29"/>
      <c r="Z22" s="29"/>
      <c r="AA22" s="29"/>
      <c r="AB22" s="29"/>
      <c r="AC22" s="29"/>
      <c r="AD22" s="29"/>
      <c r="AE22" s="29"/>
      <c r="AF22" s="29"/>
    </row>
    <row r="23" ht="16.5" customHeight="1">
      <c r="A23" s="90">
        <v>10.0</v>
      </c>
      <c r="B23" s="91" t="s">
        <v>90</v>
      </c>
      <c r="C23" s="92" t="s">
        <v>91</v>
      </c>
      <c r="D23" s="93"/>
      <c r="E23" s="93"/>
      <c r="F23" s="94"/>
      <c r="G23" s="95">
        <v>10.0</v>
      </c>
      <c r="H23" s="52"/>
      <c r="I23" s="98" t="s">
        <v>92</v>
      </c>
      <c r="J23" s="99" t="s">
        <v>93</v>
      </c>
      <c r="K23" s="93"/>
      <c r="L23" s="93"/>
      <c r="M23" s="94"/>
      <c r="N23" s="29"/>
      <c r="O23" s="29"/>
      <c r="P23" s="29"/>
      <c r="Q23" s="29"/>
      <c r="R23" s="29"/>
      <c r="S23" s="29"/>
      <c r="T23" s="29"/>
      <c r="U23" s="29"/>
      <c r="V23" s="29"/>
      <c r="W23" s="29"/>
      <c r="X23" s="29"/>
      <c r="Y23" s="29"/>
      <c r="Z23" s="29"/>
      <c r="AA23" s="29"/>
      <c r="AB23" s="29"/>
      <c r="AC23" s="29"/>
      <c r="AD23" s="29"/>
      <c r="AE23" s="29"/>
      <c r="AF23" s="29"/>
    </row>
    <row r="24" ht="16.5" customHeight="1">
      <c r="A24" s="90">
        <v>11.0</v>
      </c>
      <c r="B24" s="91" t="s">
        <v>94</v>
      </c>
      <c r="C24" s="92" t="s">
        <v>95</v>
      </c>
      <c r="D24" s="93"/>
      <c r="E24" s="93"/>
      <c r="F24" s="94"/>
      <c r="G24" s="95">
        <v>11.0</v>
      </c>
      <c r="H24" s="52"/>
      <c r="I24" s="98" t="s">
        <v>96</v>
      </c>
      <c r="J24" s="99" t="s">
        <v>97</v>
      </c>
      <c r="K24" s="93"/>
      <c r="L24" s="93"/>
      <c r="M24" s="94"/>
      <c r="N24" s="29"/>
      <c r="O24" s="29"/>
      <c r="P24" s="29"/>
      <c r="Q24" s="29"/>
      <c r="R24" s="29"/>
      <c r="S24" s="29"/>
      <c r="T24" s="29"/>
      <c r="U24" s="29"/>
      <c r="V24" s="29"/>
      <c r="W24" s="29"/>
      <c r="X24" s="29"/>
      <c r="Y24" s="29"/>
      <c r="Z24" s="29"/>
      <c r="AA24" s="29"/>
      <c r="AB24" s="29"/>
      <c r="AC24" s="29"/>
      <c r="AD24" s="29"/>
      <c r="AE24" s="29"/>
      <c r="AF24" s="29"/>
    </row>
    <row r="25" ht="16.5" customHeight="1">
      <c r="A25" s="90">
        <v>12.0</v>
      </c>
      <c r="B25" s="91" t="s">
        <v>98</v>
      </c>
      <c r="C25" s="92" t="s">
        <v>99</v>
      </c>
      <c r="D25" s="93"/>
      <c r="E25" s="93"/>
      <c r="F25" s="94"/>
      <c r="G25" s="95">
        <v>12.0</v>
      </c>
      <c r="H25" s="52"/>
      <c r="I25" s="98" t="s">
        <v>100</v>
      </c>
      <c r="J25" s="99" t="s">
        <v>101</v>
      </c>
      <c r="K25" s="93"/>
      <c r="L25" s="93"/>
      <c r="M25" s="94"/>
      <c r="N25" s="29"/>
      <c r="O25" s="29"/>
      <c r="P25" s="29"/>
      <c r="Q25" s="29"/>
      <c r="R25" s="29"/>
      <c r="S25" s="29"/>
      <c r="T25" s="29"/>
      <c r="U25" s="29"/>
      <c r="V25" s="29"/>
      <c r="W25" s="29"/>
      <c r="X25" s="29"/>
      <c r="Y25" s="29"/>
      <c r="Z25" s="29"/>
      <c r="AA25" s="29"/>
      <c r="AB25" s="29"/>
      <c r="AC25" s="29"/>
      <c r="AD25" s="29"/>
      <c r="AE25" s="29"/>
      <c r="AF25" s="29"/>
    </row>
    <row r="26" ht="16.5" customHeight="1">
      <c r="A26" s="90">
        <v>13.0</v>
      </c>
      <c r="B26" s="91" t="s">
        <v>102</v>
      </c>
      <c r="C26" s="92" t="s">
        <v>103</v>
      </c>
      <c r="D26" s="93"/>
      <c r="E26" s="93"/>
      <c r="F26" s="94"/>
      <c r="G26" s="95">
        <v>13.0</v>
      </c>
      <c r="H26" s="52"/>
      <c r="I26" s="98" t="s">
        <v>104</v>
      </c>
      <c r="J26" s="101" t="s">
        <v>105</v>
      </c>
      <c r="K26" s="93"/>
      <c r="L26" s="93"/>
      <c r="M26" s="94"/>
      <c r="N26" s="29"/>
      <c r="O26" s="29"/>
      <c r="P26" s="29"/>
      <c r="Q26" s="29"/>
      <c r="R26" s="29"/>
      <c r="S26" s="29"/>
      <c r="T26" s="29"/>
      <c r="U26" s="29"/>
      <c r="V26" s="29"/>
      <c r="W26" s="29"/>
      <c r="X26" s="29"/>
      <c r="Y26" s="29"/>
      <c r="Z26" s="29"/>
      <c r="AA26" s="29"/>
      <c r="AB26" s="29"/>
      <c r="AC26" s="29"/>
      <c r="AD26" s="29"/>
      <c r="AE26" s="29"/>
      <c r="AF26" s="29"/>
    </row>
    <row r="27" ht="16.5" customHeight="1">
      <c r="A27" s="102">
        <v>14.0</v>
      </c>
      <c r="B27" s="91" t="s">
        <v>106</v>
      </c>
      <c r="C27" s="92" t="s">
        <v>107</v>
      </c>
      <c r="D27" s="93"/>
      <c r="E27" s="93"/>
      <c r="F27" s="94"/>
      <c r="G27" s="103">
        <v>14.0</v>
      </c>
      <c r="H27" s="58"/>
      <c r="I27" s="98" t="s">
        <v>108</v>
      </c>
      <c r="J27" s="99" t="s">
        <v>109</v>
      </c>
      <c r="K27" s="93"/>
      <c r="L27" s="93"/>
      <c r="M27" s="94"/>
      <c r="N27" s="29"/>
      <c r="O27" s="100"/>
      <c r="P27" s="100"/>
      <c r="Q27" s="100"/>
      <c r="R27" s="100"/>
      <c r="S27" s="29"/>
      <c r="T27" s="29"/>
      <c r="U27" s="29"/>
      <c r="V27" s="29"/>
      <c r="W27" s="29"/>
      <c r="X27" s="29"/>
      <c r="Y27" s="29"/>
      <c r="Z27" s="29"/>
      <c r="AA27" s="29"/>
      <c r="AB27" s="29"/>
      <c r="AC27" s="29"/>
      <c r="AD27" s="29"/>
      <c r="AE27" s="29"/>
      <c r="AF27" s="29"/>
    </row>
    <row r="28" ht="16.5" customHeight="1">
      <c r="A28" s="90">
        <v>15.0</v>
      </c>
      <c r="B28" s="91" t="s">
        <v>110</v>
      </c>
      <c r="C28" s="92" t="s">
        <v>111</v>
      </c>
      <c r="D28" s="93"/>
      <c r="E28" s="93"/>
      <c r="F28" s="94"/>
      <c r="G28" s="95">
        <v>15.0</v>
      </c>
      <c r="H28" s="52"/>
      <c r="I28" s="98" t="s">
        <v>112</v>
      </c>
      <c r="J28" s="99" t="s">
        <v>113</v>
      </c>
      <c r="K28" s="93"/>
      <c r="L28" s="93"/>
      <c r="M28" s="94"/>
      <c r="N28" s="29"/>
      <c r="O28" s="29"/>
      <c r="P28" s="29"/>
      <c r="Q28" s="29"/>
      <c r="R28" s="29"/>
      <c r="S28" s="29"/>
      <c r="T28" s="29"/>
      <c r="U28" s="29"/>
      <c r="V28" s="29"/>
      <c r="W28" s="29"/>
      <c r="X28" s="29"/>
      <c r="Y28" s="29"/>
      <c r="Z28" s="29"/>
      <c r="AA28" s="29"/>
      <c r="AB28" s="29"/>
      <c r="AC28" s="29"/>
      <c r="AD28" s="29"/>
      <c r="AE28" s="29"/>
      <c r="AF28" s="29"/>
    </row>
    <row r="29" ht="16.5" customHeight="1">
      <c r="A29" s="90">
        <v>16.0</v>
      </c>
      <c r="B29" s="91" t="s">
        <v>114</v>
      </c>
      <c r="C29" s="92" t="s">
        <v>115</v>
      </c>
      <c r="D29" s="93"/>
      <c r="E29" s="93"/>
      <c r="F29" s="94"/>
      <c r="G29" s="95">
        <v>16.0</v>
      </c>
      <c r="H29" s="52"/>
      <c r="I29" s="98" t="s">
        <v>116</v>
      </c>
      <c r="J29" s="99" t="s">
        <v>117</v>
      </c>
      <c r="K29" s="93"/>
      <c r="L29" s="93"/>
      <c r="M29" s="94"/>
      <c r="N29" s="29"/>
      <c r="O29" s="29"/>
      <c r="P29" s="29"/>
      <c r="Q29" s="29"/>
      <c r="R29" s="29"/>
      <c r="S29" s="29"/>
      <c r="T29" s="29"/>
      <c r="U29" s="29"/>
      <c r="V29" s="29"/>
      <c r="W29" s="29"/>
      <c r="X29" s="29"/>
      <c r="Y29" s="29"/>
      <c r="Z29" s="29"/>
      <c r="AA29" s="29"/>
      <c r="AB29" s="29"/>
      <c r="AC29" s="29"/>
      <c r="AD29" s="29"/>
      <c r="AE29" s="29"/>
      <c r="AF29" s="29"/>
    </row>
    <row r="30" ht="16.5" customHeight="1">
      <c r="A30" s="104">
        <v>17.0</v>
      </c>
      <c r="B30" s="91" t="s">
        <v>118</v>
      </c>
      <c r="C30" s="92" t="s">
        <v>119</v>
      </c>
      <c r="D30" s="105"/>
      <c r="E30" s="105"/>
      <c r="F30" s="106"/>
      <c r="G30" s="107">
        <v>17.0</v>
      </c>
      <c r="H30" s="108"/>
      <c r="I30" s="98" t="s">
        <v>120</v>
      </c>
      <c r="J30" s="99" t="s">
        <v>121</v>
      </c>
      <c r="K30" s="105"/>
      <c r="L30" s="105"/>
      <c r="M30" s="106"/>
      <c r="N30" s="29"/>
      <c r="O30" s="29"/>
      <c r="P30" s="29"/>
      <c r="Q30" s="29"/>
      <c r="R30" s="29"/>
      <c r="S30" s="29"/>
      <c r="T30" s="29"/>
      <c r="U30" s="29"/>
      <c r="V30" s="29"/>
      <c r="W30" s="29"/>
      <c r="X30" s="29"/>
      <c r="Y30" s="29"/>
      <c r="Z30" s="29"/>
      <c r="AA30" s="29"/>
      <c r="AB30" s="29"/>
      <c r="AC30" s="29"/>
      <c r="AD30" s="29"/>
      <c r="AE30" s="29"/>
      <c r="AF30" s="29"/>
    </row>
    <row r="31" ht="16.5" customHeight="1">
      <c r="A31" s="90">
        <v>18.0</v>
      </c>
      <c r="B31" s="91" t="s">
        <v>122</v>
      </c>
      <c r="C31" s="92" t="s">
        <v>123</v>
      </c>
      <c r="D31" s="109"/>
      <c r="E31" s="109"/>
      <c r="F31" s="110"/>
      <c r="G31" s="95">
        <v>18.0</v>
      </c>
      <c r="H31" s="52"/>
      <c r="I31" s="98" t="s">
        <v>124</v>
      </c>
      <c r="J31" s="99" t="s">
        <v>125</v>
      </c>
      <c r="K31" s="109"/>
      <c r="L31" s="109"/>
      <c r="M31" s="110"/>
      <c r="N31" s="29"/>
      <c r="O31" s="29"/>
      <c r="P31" s="29"/>
      <c r="Q31" s="29"/>
      <c r="R31" s="29"/>
      <c r="S31" s="29"/>
      <c r="T31" s="29"/>
      <c r="U31" s="29"/>
      <c r="V31" s="29"/>
      <c r="W31" s="29"/>
      <c r="X31" s="29"/>
      <c r="Y31" s="29"/>
      <c r="Z31" s="29"/>
      <c r="AA31" s="29"/>
      <c r="AB31" s="29"/>
      <c r="AC31" s="29"/>
      <c r="AD31" s="29"/>
      <c r="AE31" s="29"/>
      <c r="AF31" s="29"/>
    </row>
    <row r="32" ht="16.5" customHeight="1">
      <c r="A32" s="90">
        <v>19.0</v>
      </c>
      <c r="B32" s="91" t="s">
        <v>126</v>
      </c>
      <c r="C32" s="92" t="s">
        <v>127</v>
      </c>
      <c r="D32" s="111"/>
      <c r="E32" s="111"/>
      <c r="F32" s="112"/>
      <c r="G32" s="95">
        <v>19.0</v>
      </c>
      <c r="H32" s="52"/>
      <c r="I32" s="98" t="s">
        <v>128</v>
      </c>
      <c r="J32" s="99" t="s">
        <v>129</v>
      </c>
      <c r="K32" s="111"/>
      <c r="L32" s="111"/>
      <c r="M32" s="112"/>
      <c r="N32" s="29"/>
      <c r="O32" s="29"/>
      <c r="P32" s="29"/>
      <c r="Q32" s="29"/>
      <c r="R32" s="29"/>
      <c r="S32" s="29"/>
      <c r="T32" s="29"/>
      <c r="U32" s="29"/>
      <c r="V32" s="29"/>
      <c r="W32" s="29"/>
      <c r="X32" s="29"/>
      <c r="Y32" s="29"/>
      <c r="Z32" s="29"/>
      <c r="AA32" s="29"/>
      <c r="AB32" s="29"/>
      <c r="AC32" s="29"/>
      <c r="AD32" s="29"/>
      <c r="AE32" s="29"/>
      <c r="AF32" s="29"/>
    </row>
    <row r="33" ht="16.5" customHeight="1">
      <c r="A33" s="102">
        <v>20.0</v>
      </c>
      <c r="B33" s="91" t="s">
        <v>130</v>
      </c>
      <c r="C33" s="92" t="s">
        <v>131</v>
      </c>
      <c r="D33" s="113"/>
      <c r="E33" s="113"/>
      <c r="F33" s="114"/>
      <c r="G33" s="103">
        <v>20.0</v>
      </c>
      <c r="H33" s="58"/>
      <c r="I33" s="115" t="s">
        <v>132</v>
      </c>
      <c r="J33" s="116" t="s">
        <v>133</v>
      </c>
      <c r="K33" s="113"/>
      <c r="L33" s="113"/>
      <c r="M33" s="114"/>
      <c r="N33" s="29"/>
      <c r="O33" s="100"/>
      <c r="P33" s="100"/>
      <c r="Q33" s="100"/>
      <c r="R33" s="100"/>
      <c r="S33" s="29"/>
      <c r="T33" s="29"/>
      <c r="U33" s="29"/>
      <c r="V33" s="29"/>
      <c r="W33" s="29"/>
      <c r="X33" s="29"/>
      <c r="Y33" s="29"/>
      <c r="Z33" s="29"/>
      <c r="AA33" s="29"/>
      <c r="AB33" s="29"/>
      <c r="AC33" s="29"/>
      <c r="AD33" s="29"/>
      <c r="AE33" s="29"/>
      <c r="AF33" s="29"/>
    </row>
    <row r="34" ht="13.5" customHeight="1">
      <c r="A34" s="117" t="s">
        <v>134</v>
      </c>
      <c r="B34" s="13"/>
      <c r="C34" s="13"/>
      <c r="D34" s="13"/>
      <c r="E34" s="13"/>
      <c r="F34" s="13"/>
      <c r="G34" s="13"/>
      <c r="H34" s="13"/>
      <c r="I34" s="13"/>
      <c r="J34" s="13"/>
      <c r="K34" s="13"/>
      <c r="L34" s="13"/>
      <c r="M34" s="14"/>
      <c r="N34" s="29"/>
      <c r="O34" s="29"/>
      <c r="P34" s="29"/>
      <c r="Q34" s="29"/>
      <c r="R34" s="29"/>
      <c r="S34" s="29"/>
      <c r="T34" s="29"/>
      <c r="U34" s="29"/>
      <c r="V34" s="29"/>
      <c r="W34" s="29"/>
      <c r="X34" s="29"/>
      <c r="Y34" s="29"/>
      <c r="Z34" s="29"/>
      <c r="AA34" s="29"/>
      <c r="AB34" s="29"/>
      <c r="AC34" s="29"/>
      <c r="AD34" s="29"/>
      <c r="AE34" s="29"/>
      <c r="AF34" s="29"/>
    </row>
    <row r="35" ht="15.0" customHeight="1">
      <c r="A35" s="118" t="s">
        <v>135</v>
      </c>
      <c r="B35" s="46"/>
      <c r="C35" s="46"/>
      <c r="D35" s="46"/>
      <c r="E35" s="46"/>
      <c r="F35" s="46"/>
      <c r="G35" s="47"/>
      <c r="H35" s="118" t="s">
        <v>136</v>
      </c>
      <c r="I35" s="46"/>
      <c r="J35" s="46"/>
      <c r="K35" s="46"/>
      <c r="L35" s="46"/>
      <c r="M35" s="47"/>
      <c r="N35" s="29"/>
      <c r="O35" s="29"/>
      <c r="P35" s="29"/>
      <c r="Q35" s="29"/>
      <c r="R35" s="29"/>
      <c r="S35" s="29"/>
      <c r="T35" s="29"/>
      <c r="U35" s="29"/>
      <c r="V35" s="29"/>
      <c r="W35" s="29"/>
      <c r="X35" s="29"/>
      <c r="Y35" s="29"/>
      <c r="Z35" s="29"/>
      <c r="AA35" s="29"/>
      <c r="AB35" s="29"/>
      <c r="AC35" s="29"/>
      <c r="AD35" s="29"/>
      <c r="AE35" s="29"/>
      <c r="AF35" s="29"/>
    </row>
    <row r="36" ht="15.0" customHeight="1">
      <c r="A36" s="119" t="s">
        <v>137</v>
      </c>
      <c r="B36" s="120" t="s">
        <v>138</v>
      </c>
      <c r="C36" s="121">
        <f>IF(COUNT(Score!A4:A41)=0,"",Score!R42)</f>
        <v>74</v>
      </c>
      <c r="D36" s="122" t="s">
        <v>139</v>
      </c>
      <c r="E36" s="123"/>
      <c r="F36" s="124">
        <f>IF(COUNT(Score!A4:A41)=0,"",Penalties!L44)</f>
        <v>7</v>
      </c>
      <c r="G36" s="82"/>
      <c r="H36" s="119" t="s">
        <v>137</v>
      </c>
      <c r="I36" s="120" t="s">
        <v>138</v>
      </c>
      <c r="J36" s="121">
        <f>IF(COUNT(Score!T4:T41)=0,"",Score!AK42)</f>
        <v>55</v>
      </c>
      <c r="K36" s="122" t="s">
        <v>139</v>
      </c>
      <c r="L36" s="124">
        <f>IF(COUNT(Score!T4:T41)=0,"",Penalties!AA44)</f>
        <v>16</v>
      </c>
      <c r="M36" s="82"/>
      <c r="N36" s="29"/>
      <c r="O36" s="29"/>
      <c r="P36" s="29"/>
      <c r="Q36" s="29"/>
      <c r="R36" s="29"/>
      <c r="S36" s="29"/>
      <c r="T36" s="29"/>
      <c r="U36" s="29"/>
      <c r="V36" s="29"/>
      <c r="W36" s="29"/>
      <c r="X36" s="29"/>
      <c r="Y36" s="29"/>
      <c r="Z36" s="29"/>
      <c r="AA36" s="29"/>
      <c r="AB36" s="29"/>
      <c r="AC36" s="29"/>
      <c r="AD36" s="29"/>
      <c r="AE36" s="29"/>
      <c r="AF36" s="29"/>
    </row>
    <row r="37" ht="15.0" customHeight="1">
      <c r="A37" s="119" t="s">
        <v>140</v>
      </c>
      <c r="B37" s="120" t="s">
        <v>138</v>
      </c>
      <c r="C37" s="121">
        <f>IF(COUNT(Score!A46:A83)=0,"",Score!R84-C36)</f>
        <v>131</v>
      </c>
      <c r="D37" s="122" t="s">
        <v>139</v>
      </c>
      <c r="E37" s="123"/>
      <c r="F37" s="124">
        <f>IF(COUNT(Score!A46:A83)=0,"",Penalties!AN44)</f>
        <v>16</v>
      </c>
      <c r="G37" s="82"/>
      <c r="H37" s="119" t="s">
        <v>140</v>
      </c>
      <c r="I37" s="120" t="s">
        <v>138</v>
      </c>
      <c r="J37" s="121">
        <f>IF(COUNT(Score!T46:T83)=0,"",Score!AK84-J36)</f>
        <v>36</v>
      </c>
      <c r="K37" s="122" t="s">
        <v>139</v>
      </c>
      <c r="L37" s="124">
        <f>IF(COUNT(Score!T46:T83)=0,"",Penalties!BC44)</f>
        <v>23</v>
      </c>
      <c r="M37" s="82"/>
      <c r="N37" s="29"/>
      <c r="O37" s="29"/>
      <c r="P37" s="29"/>
      <c r="Q37" s="29"/>
      <c r="R37" s="29"/>
      <c r="S37" s="29"/>
      <c r="T37" s="29"/>
      <c r="U37" s="29"/>
      <c r="V37" s="29"/>
      <c r="W37" s="29"/>
      <c r="X37" s="29"/>
      <c r="Y37" s="29"/>
      <c r="Z37" s="29"/>
      <c r="AA37" s="29"/>
      <c r="AB37" s="29"/>
      <c r="AC37" s="29"/>
      <c r="AD37" s="29"/>
      <c r="AE37" s="29"/>
      <c r="AF37" s="29"/>
    </row>
    <row r="38" ht="15.0" customHeight="1">
      <c r="A38" s="125" t="s">
        <v>141</v>
      </c>
      <c r="B38" s="58"/>
      <c r="C38" s="126">
        <f>IF(COUNT(Score!A4:A41)=0,"",SUM(C36:C37))</f>
        <v>205</v>
      </c>
      <c r="D38" s="127" t="s">
        <v>142</v>
      </c>
      <c r="E38" s="128"/>
      <c r="F38" s="129">
        <f>IF(COUNT(Score!A4:A41)=0,"",SUM(F36:F37))</f>
        <v>23</v>
      </c>
      <c r="G38" s="61"/>
      <c r="H38" s="130" t="s">
        <v>141</v>
      </c>
      <c r="I38" s="58"/>
      <c r="J38" s="126">
        <f>IF(COUNT(Score!T4:T41)=0,"",SUM(J36:J37))</f>
        <v>91</v>
      </c>
      <c r="K38" s="127" t="s">
        <v>142</v>
      </c>
      <c r="L38" s="129">
        <f>IF(COUNT(Score!T4:T41)=0,"",SUM(L36:L37))</f>
        <v>39</v>
      </c>
      <c r="M38" s="61"/>
      <c r="N38" s="29"/>
      <c r="O38" s="29"/>
      <c r="P38" s="29"/>
      <c r="Q38" s="29"/>
      <c r="R38" s="29"/>
      <c r="S38" s="29"/>
      <c r="T38" s="29"/>
      <c r="U38" s="29"/>
      <c r="V38" s="29"/>
      <c r="W38" s="29"/>
      <c r="X38" s="29"/>
      <c r="Y38" s="29"/>
      <c r="Z38" s="29"/>
      <c r="AA38" s="29"/>
      <c r="AB38" s="29"/>
      <c r="AC38" s="29"/>
      <c r="AD38" s="29"/>
      <c r="AE38" s="29"/>
      <c r="AF38" s="29"/>
    </row>
    <row r="39" ht="15.0" customHeight="1">
      <c r="A39" s="131" t="s">
        <v>143</v>
      </c>
      <c r="B39" s="132"/>
      <c r="C39" s="133"/>
      <c r="D39" s="134"/>
      <c r="E39" s="135"/>
      <c r="F39" s="136" t="s">
        <v>144</v>
      </c>
      <c r="G39" s="42"/>
      <c r="H39" s="42"/>
      <c r="I39" s="137"/>
      <c r="J39" s="42"/>
      <c r="K39" s="42"/>
      <c r="L39" s="42"/>
      <c r="M39" s="43"/>
      <c r="N39" s="29"/>
      <c r="O39" s="29"/>
      <c r="P39" s="29"/>
      <c r="Q39" s="29"/>
      <c r="R39" s="29"/>
      <c r="S39" s="29"/>
      <c r="T39" s="29"/>
      <c r="U39" s="29"/>
      <c r="V39" s="29"/>
      <c r="W39" s="29"/>
      <c r="X39" s="29"/>
      <c r="Y39" s="29"/>
      <c r="Z39" s="29"/>
      <c r="AA39" s="29"/>
      <c r="AB39" s="29"/>
      <c r="AC39" s="29"/>
      <c r="AD39" s="29"/>
      <c r="AE39" s="29"/>
      <c r="AF39" s="29"/>
    </row>
    <row r="40" ht="16.5" customHeight="1">
      <c r="A40" s="138" t="s">
        <v>145</v>
      </c>
      <c r="B40" s="139"/>
      <c r="C40" s="140" t="s">
        <v>146</v>
      </c>
      <c r="D40" s="139"/>
      <c r="E40" s="141"/>
      <c r="F40" s="142"/>
      <c r="G40" s="142"/>
      <c r="H40" s="142"/>
      <c r="I40" s="142"/>
      <c r="J40" s="142"/>
      <c r="K40" s="142"/>
      <c r="L40" s="142"/>
      <c r="M40" s="143"/>
      <c r="N40" s="100"/>
      <c r="O40" s="29"/>
      <c r="P40" s="29"/>
      <c r="Q40" s="29"/>
      <c r="R40" s="29"/>
      <c r="S40" s="100"/>
      <c r="T40" s="100"/>
      <c r="U40" s="100"/>
      <c r="V40" s="100"/>
      <c r="W40" s="100"/>
      <c r="X40" s="100"/>
      <c r="Y40" s="100"/>
      <c r="Z40" s="100"/>
      <c r="AA40" s="100"/>
      <c r="AB40" s="100"/>
      <c r="AC40" s="100"/>
      <c r="AD40" s="100"/>
      <c r="AE40" s="100"/>
      <c r="AF40" s="100"/>
    </row>
    <row r="41" ht="13.5" customHeight="1">
      <c r="A41" s="144" t="s">
        <v>147</v>
      </c>
      <c r="B41" s="145"/>
      <c r="C41" s="145"/>
      <c r="D41" s="145"/>
      <c r="E41" s="145"/>
      <c r="F41" s="145"/>
      <c r="G41" s="145"/>
      <c r="H41" s="145"/>
      <c r="I41" s="145"/>
      <c r="J41" s="145"/>
      <c r="K41" s="86" t="s">
        <v>40</v>
      </c>
      <c r="L41" s="146" t="s">
        <v>41</v>
      </c>
      <c r="M41" s="82"/>
      <c r="N41" s="29"/>
      <c r="O41" s="29"/>
      <c r="P41" s="29"/>
      <c r="Q41" s="29"/>
      <c r="R41" s="29"/>
      <c r="S41" s="29"/>
      <c r="T41" s="29"/>
      <c r="U41" s="29"/>
      <c r="V41" s="29"/>
      <c r="W41" s="29"/>
      <c r="X41" s="29"/>
      <c r="Y41" s="29"/>
      <c r="Z41" s="29"/>
      <c r="AA41" s="29"/>
      <c r="AB41" s="29"/>
      <c r="AC41" s="29"/>
      <c r="AD41" s="29"/>
      <c r="AE41" s="29"/>
      <c r="AF41" s="29"/>
    </row>
    <row r="42" ht="15.0" customHeight="1">
      <c r="A42" s="147"/>
      <c r="B42" s="148"/>
      <c r="C42" s="148"/>
      <c r="D42" s="148"/>
      <c r="E42" s="148"/>
      <c r="F42" s="148"/>
      <c r="G42" s="148"/>
      <c r="H42" s="148"/>
      <c r="I42" s="148"/>
      <c r="J42" s="148"/>
      <c r="K42" s="149"/>
      <c r="L42" s="149"/>
      <c r="M42" s="150"/>
      <c r="N42" s="29"/>
      <c r="O42" s="29"/>
      <c r="P42" s="29"/>
      <c r="Q42" s="29"/>
      <c r="R42" s="29"/>
      <c r="S42" s="29"/>
      <c r="T42" s="29"/>
      <c r="U42" s="29"/>
      <c r="V42" s="29"/>
      <c r="W42" s="29"/>
      <c r="X42" s="29"/>
      <c r="Y42" s="29"/>
      <c r="Z42" s="29"/>
      <c r="AA42" s="29"/>
      <c r="AB42" s="29"/>
      <c r="AC42" s="29"/>
      <c r="AD42" s="29"/>
      <c r="AE42" s="29"/>
      <c r="AF42" s="29"/>
    </row>
    <row r="43" ht="15.0" customHeight="1">
      <c r="A43" s="144" t="s">
        <v>147</v>
      </c>
      <c r="B43" s="145"/>
      <c r="C43" s="145"/>
      <c r="D43" s="145"/>
      <c r="E43" s="145"/>
      <c r="F43" s="145"/>
      <c r="G43" s="145"/>
      <c r="H43" s="145"/>
      <c r="I43" s="145"/>
      <c r="J43" s="145"/>
      <c r="K43" s="86" t="s">
        <v>40</v>
      </c>
      <c r="L43" s="146" t="s">
        <v>41</v>
      </c>
      <c r="M43" s="82"/>
      <c r="N43" s="29"/>
      <c r="O43" s="29"/>
      <c r="P43" s="29"/>
      <c r="Q43" s="29"/>
      <c r="R43" s="29"/>
      <c r="S43" s="29"/>
      <c r="T43" s="29"/>
      <c r="U43" s="29"/>
      <c r="V43" s="29"/>
      <c r="W43" s="29"/>
      <c r="X43" s="29"/>
      <c r="Y43" s="29"/>
      <c r="Z43" s="29"/>
      <c r="AA43" s="29"/>
      <c r="AB43" s="29"/>
      <c r="AC43" s="29"/>
      <c r="AD43" s="29"/>
      <c r="AE43" s="29"/>
      <c r="AF43" s="29"/>
    </row>
    <row r="44" ht="15.0" customHeight="1">
      <c r="A44" s="147"/>
      <c r="B44" s="148"/>
      <c r="C44" s="148"/>
      <c r="D44" s="148"/>
      <c r="E44" s="148"/>
      <c r="F44" s="148"/>
      <c r="G44" s="148"/>
      <c r="H44" s="148"/>
      <c r="I44" s="148"/>
      <c r="J44" s="148"/>
      <c r="K44" s="149"/>
      <c r="L44" s="149"/>
      <c r="M44" s="150"/>
      <c r="N44" s="29"/>
      <c r="O44" s="29"/>
      <c r="P44" s="29"/>
      <c r="Q44" s="29"/>
      <c r="R44" s="29"/>
      <c r="S44" s="29"/>
      <c r="T44" s="29"/>
      <c r="U44" s="29"/>
      <c r="V44" s="29"/>
      <c r="W44" s="29"/>
      <c r="X44" s="29"/>
      <c r="Y44" s="29"/>
      <c r="Z44" s="29"/>
      <c r="AA44" s="29"/>
      <c r="AB44" s="29"/>
      <c r="AC44" s="29"/>
      <c r="AD44" s="29"/>
      <c r="AE44" s="29"/>
      <c r="AF44" s="29"/>
    </row>
    <row r="45" ht="15.0" customHeight="1">
      <c r="A45" s="144" t="s">
        <v>147</v>
      </c>
      <c r="B45" s="145"/>
      <c r="C45" s="145"/>
      <c r="D45" s="145"/>
      <c r="E45" s="145"/>
      <c r="F45" s="145"/>
      <c r="G45" s="145"/>
      <c r="H45" s="145"/>
      <c r="I45" s="145"/>
      <c r="J45" s="145"/>
      <c r="K45" s="86" t="s">
        <v>40</v>
      </c>
      <c r="L45" s="146" t="s">
        <v>41</v>
      </c>
      <c r="M45" s="82"/>
      <c r="N45" s="29"/>
      <c r="O45" s="29"/>
      <c r="P45" s="29"/>
      <c r="Q45" s="29"/>
      <c r="R45" s="29"/>
      <c r="S45" s="29"/>
      <c r="T45" s="29"/>
      <c r="U45" s="29"/>
      <c r="V45" s="29"/>
      <c r="W45" s="29"/>
      <c r="X45" s="29"/>
      <c r="Y45" s="29"/>
      <c r="Z45" s="29"/>
      <c r="AA45" s="29"/>
      <c r="AB45" s="29"/>
      <c r="AC45" s="29"/>
      <c r="AD45" s="29"/>
      <c r="AE45" s="29"/>
      <c r="AF45" s="29"/>
    </row>
    <row r="46" ht="15.0" customHeight="1">
      <c r="A46" s="151"/>
      <c r="B46" s="19"/>
      <c r="C46" s="19"/>
      <c r="D46" s="19"/>
      <c r="E46" s="19"/>
      <c r="F46" s="19"/>
      <c r="G46" s="19"/>
      <c r="H46" s="19"/>
      <c r="I46" s="19"/>
      <c r="J46" s="19"/>
      <c r="K46" s="152"/>
      <c r="L46" s="152"/>
      <c r="M46" s="153"/>
      <c r="N46" s="29"/>
      <c r="O46" s="29"/>
      <c r="P46" s="29"/>
      <c r="Q46" s="29"/>
      <c r="R46" s="29"/>
      <c r="S46" s="29"/>
      <c r="T46" s="29"/>
      <c r="U46" s="29"/>
      <c r="V46" s="29"/>
      <c r="W46" s="29"/>
      <c r="X46" s="29"/>
      <c r="Y46" s="29"/>
      <c r="Z46" s="29"/>
      <c r="AA46" s="29"/>
      <c r="AB46" s="29"/>
      <c r="AC46" s="29"/>
      <c r="AD46" s="29"/>
      <c r="AE46" s="29"/>
      <c r="AF46" s="29"/>
    </row>
    <row r="47" ht="12.0" customHeight="1">
      <c r="A47" s="154" t="s">
        <v>148</v>
      </c>
      <c r="B47" s="8"/>
      <c r="C47" s="8"/>
      <c r="D47" s="8"/>
      <c r="E47" s="8"/>
      <c r="F47" s="8"/>
      <c r="G47" s="8"/>
      <c r="H47" s="8"/>
      <c r="I47" s="8"/>
      <c r="J47" s="8"/>
      <c r="K47" s="8"/>
      <c r="L47" s="8"/>
      <c r="M47" s="155"/>
      <c r="N47" s="100"/>
      <c r="O47" s="29"/>
      <c r="P47" s="29"/>
      <c r="Q47" s="29"/>
      <c r="R47" s="29"/>
      <c r="S47" s="100"/>
      <c r="T47" s="100"/>
      <c r="U47" s="100"/>
      <c r="V47" s="100"/>
      <c r="W47" s="100"/>
      <c r="X47" s="100"/>
      <c r="Y47" s="100"/>
      <c r="Z47" s="100"/>
      <c r="AA47" s="100"/>
      <c r="AB47" s="100"/>
      <c r="AC47" s="100"/>
      <c r="AD47" s="100"/>
      <c r="AE47" s="100"/>
      <c r="AF47" s="100"/>
    </row>
    <row r="48" ht="12.0" customHeight="1">
      <c r="A48" s="118" t="s">
        <v>149</v>
      </c>
      <c r="B48" s="46"/>
      <c r="C48" s="46"/>
      <c r="D48" s="46"/>
      <c r="E48" s="46"/>
      <c r="F48" s="47"/>
      <c r="G48" s="156" t="s">
        <v>150</v>
      </c>
      <c r="H48" s="46"/>
      <c r="I48" s="46"/>
      <c r="J48" s="46"/>
      <c r="K48" s="46"/>
      <c r="L48" s="46"/>
      <c r="M48" s="47"/>
      <c r="N48" s="29"/>
      <c r="O48" s="29"/>
      <c r="P48" s="29"/>
      <c r="Q48" s="29"/>
      <c r="R48" s="29"/>
      <c r="S48" s="29"/>
      <c r="T48" s="29"/>
      <c r="U48" s="29"/>
      <c r="V48" s="29"/>
      <c r="W48" s="29"/>
      <c r="X48" s="29"/>
      <c r="Y48" s="29"/>
      <c r="Z48" s="29"/>
      <c r="AA48" s="29"/>
      <c r="AB48" s="29"/>
      <c r="AC48" s="29"/>
      <c r="AD48" s="29"/>
      <c r="AE48" s="29"/>
      <c r="AF48" s="29"/>
    </row>
    <row r="49" ht="13.5" customHeight="1">
      <c r="A49" s="85" t="s">
        <v>151</v>
      </c>
      <c r="B49" s="80" t="s">
        <v>64</v>
      </c>
      <c r="C49" s="81"/>
      <c r="D49" s="81"/>
      <c r="E49" s="81"/>
      <c r="F49" s="82"/>
      <c r="G49" s="157" t="s">
        <v>151</v>
      </c>
      <c r="H49" s="52"/>
      <c r="I49" s="80" t="s">
        <v>58</v>
      </c>
      <c r="J49" s="81"/>
      <c r="K49" s="81"/>
      <c r="L49" s="81"/>
      <c r="M49" s="82"/>
      <c r="N49" s="29"/>
      <c r="O49" s="29"/>
      <c r="P49" s="29"/>
      <c r="Q49" s="29"/>
      <c r="R49" s="29"/>
      <c r="S49" s="29"/>
      <c r="T49" s="29"/>
      <c r="U49" s="29"/>
      <c r="V49" s="29"/>
      <c r="W49" s="29"/>
      <c r="X49" s="29"/>
      <c r="Y49" s="29"/>
      <c r="Z49" s="29"/>
      <c r="AA49" s="29"/>
      <c r="AB49" s="29"/>
      <c r="AC49" s="29"/>
      <c r="AD49" s="29"/>
      <c r="AE49" s="29"/>
      <c r="AF49" s="29"/>
    </row>
    <row r="50" ht="13.5" customHeight="1">
      <c r="A50" s="85" t="s">
        <v>152</v>
      </c>
      <c r="B50" s="80" t="s">
        <v>153</v>
      </c>
      <c r="C50" s="81"/>
      <c r="D50" s="81"/>
      <c r="E50" s="81"/>
      <c r="F50" s="82"/>
      <c r="G50" s="157" t="s">
        <v>152</v>
      </c>
      <c r="H50" s="52"/>
      <c r="I50" s="80" t="s">
        <v>154</v>
      </c>
      <c r="J50" s="81"/>
      <c r="K50" s="81"/>
      <c r="L50" s="81"/>
      <c r="M50" s="82"/>
      <c r="N50" s="29"/>
      <c r="O50" s="29"/>
      <c r="P50" s="29"/>
      <c r="Q50" s="29"/>
      <c r="R50" s="29"/>
      <c r="S50" s="29"/>
      <c r="T50" s="29"/>
      <c r="U50" s="29"/>
      <c r="V50" s="29"/>
      <c r="W50" s="29"/>
      <c r="X50" s="29"/>
      <c r="Y50" s="29"/>
      <c r="Z50" s="29"/>
      <c r="AA50" s="29"/>
      <c r="AB50" s="29"/>
      <c r="AC50" s="29"/>
      <c r="AD50" s="29"/>
      <c r="AE50" s="29"/>
      <c r="AF50" s="29"/>
    </row>
    <row r="51" ht="18.0" customHeight="1">
      <c r="A51" s="158" t="s">
        <v>155</v>
      </c>
      <c r="B51" s="159"/>
      <c r="C51" s="67"/>
      <c r="D51" s="67"/>
      <c r="E51" s="67"/>
      <c r="F51" s="68"/>
      <c r="G51" s="160" t="s">
        <v>155</v>
      </c>
      <c r="H51" s="161"/>
      <c r="I51" s="159"/>
      <c r="J51" s="67"/>
      <c r="K51" s="67"/>
      <c r="L51" s="67"/>
      <c r="M51" s="68"/>
      <c r="N51" s="29"/>
      <c r="O51" s="29"/>
      <c r="P51" s="29"/>
      <c r="Q51" s="29"/>
      <c r="R51" s="29"/>
      <c r="S51" s="29"/>
      <c r="T51" s="29"/>
      <c r="U51" s="29"/>
      <c r="V51" s="29"/>
      <c r="W51" s="29"/>
      <c r="X51" s="29"/>
      <c r="Y51" s="29"/>
      <c r="Z51" s="29"/>
      <c r="AA51" s="29"/>
      <c r="AB51" s="29"/>
      <c r="AC51" s="29"/>
      <c r="AD51" s="29"/>
      <c r="AE51" s="29"/>
      <c r="AF51" s="29"/>
    </row>
    <row r="52" ht="12.0" customHeight="1">
      <c r="A52" s="162" t="s">
        <v>156</v>
      </c>
      <c r="B52" s="163"/>
      <c r="C52" s="163"/>
      <c r="D52" s="163"/>
      <c r="E52" s="163"/>
      <c r="F52" s="164"/>
      <c r="G52" s="165" t="s">
        <v>157</v>
      </c>
      <c r="H52" s="163"/>
      <c r="I52" s="163"/>
      <c r="J52" s="163"/>
      <c r="K52" s="163"/>
      <c r="L52" s="163"/>
      <c r="M52" s="164"/>
      <c r="N52" s="29"/>
      <c r="O52" s="29"/>
      <c r="P52" s="29"/>
      <c r="Q52" s="29"/>
      <c r="R52" s="29"/>
      <c r="S52" s="29"/>
      <c r="T52" s="29"/>
      <c r="U52" s="29"/>
      <c r="V52" s="29"/>
      <c r="W52" s="29"/>
      <c r="X52" s="29"/>
      <c r="Y52" s="29"/>
      <c r="Z52" s="29"/>
      <c r="AA52" s="29"/>
      <c r="AB52" s="29"/>
      <c r="AC52" s="29"/>
      <c r="AD52" s="29"/>
      <c r="AE52" s="29"/>
      <c r="AF52" s="29"/>
    </row>
    <row r="53" ht="13.5" customHeight="1">
      <c r="A53" s="85" t="s">
        <v>151</v>
      </c>
      <c r="B53" s="166" t="s">
        <v>158</v>
      </c>
      <c r="C53" s="81"/>
      <c r="D53" s="81"/>
      <c r="E53" s="81"/>
      <c r="F53" s="82"/>
      <c r="G53" s="167" t="s">
        <v>151</v>
      </c>
      <c r="H53" s="52"/>
      <c r="I53" s="80" t="s">
        <v>159</v>
      </c>
      <c r="J53" s="81"/>
      <c r="K53" s="81"/>
      <c r="L53" s="81"/>
      <c r="M53" s="82"/>
      <c r="N53" s="29"/>
      <c r="O53" s="29"/>
      <c r="P53" s="29"/>
      <c r="Q53" s="29"/>
      <c r="R53" s="29"/>
      <c r="S53" s="29"/>
      <c r="T53" s="29"/>
      <c r="U53" s="29"/>
      <c r="V53" s="29"/>
      <c r="W53" s="29"/>
      <c r="X53" s="29"/>
      <c r="Y53" s="29"/>
      <c r="Z53" s="29"/>
      <c r="AA53" s="29"/>
      <c r="AB53" s="29"/>
      <c r="AC53" s="29"/>
      <c r="AD53" s="29"/>
      <c r="AE53" s="29"/>
      <c r="AF53" s="29"/>
    </row>
    <row r="54" ht="13.5" customHeight="1">
      <c r="A54" s="85" t="s">
        <v>152</v>
      </c>
      <c r="B54" s="168" t="s">
        <v>160</v>
      </c>
      <c r="C54" s="148"/>
      <c r="D54" s="148"/>
      <c r="E54" s="148"/>
      <c r="F54" s="169"/>
      <c r="G54" s="167" t="s">
        <v>152</v>
      </c>
      <c r="H54" s="52"/>
      <c r="I54" s="80" t="s">
        <v>161</v>
      </c>
      <c r="J54" s="81"/>
      <c r="K54" s="81"/>
      <c r="L54" s="81"/>
      <c r="M54" s="82"/>
      <c r="N54" s="29"/>
      <c r="O54" s="29"/>
      <c r="P54" s="29"/>
      <c r="Q54" s="29"/>
      <c r="R54" s="29"/>
      <c r="S54" s="29"/>
      <c r="T54" s="29"/>
      <c r="U54" s="29"/>
      <c r="V54" s="29"/>
      <c r="W54" s="29"/>
      <c r="X54" s="29"/>
      <c r="Y54" s="29"/>
      <c r="Z54" s="29"/>
      <c r="AA54" s="29"/>
      <c r="AB54" s="29"/>
      <c r="AC54" s="29"/>
      <c r="AD54" s="29"/>
      <c r="AE54" s="29"/>
      <c r="AF54" s="29"/>
    </row>
    <row r="55" ht="18.0" customHeight="1">
      <c r="A55" s="158" t="s">
        <v>155</v>
      </c>
      <c r="B55" s="159"/>
      <c r="C55" s="67"/>
      <c r="D55" s="67"/>
      <c r="E55" s="67"/>
      <c r="F55" s="68"/>
      <c r="G55" s="160" t="s">
        <v>155</v>
      </c>
      <c r="H55" s="161"/>
      <c r="I55" s="159"/>
      <c r="J55" s="67"/>
      <c r="K55" s="67"/>
      <c r="L55" s="67"/>
      <c r="M55" s="68"/>
      <c r="N55" s="29"/>
      <c r="O55" s="29"/>
      <c r="P55" s="29"/>
      <c r="Q55" s="29"/>
      <c r="R55" s="29"/>
      <c r="S55" s="29"/>
      <c r="T55" s="29"/>
      <c r="U55" s="29"/>
      <c r="V55" s="29"/>
      <c r="W55" s="29"/>
      <c r="X55" s="29"/>
      <c r="Y55" s="29"/>
      <c r="Z55" s="29"/>
      <c r="AA55" s="29"/>
      <c r="AB55" s="29"/>
      <c r="AC55" s="29"/>
      <c r="AD55" s="29"/>
      <c r="AE55" s="29"/>
      <c r="AF55" s="29"/>
    </row>
    <row r="56" ht="33.75" customHeight="1">
      <c r="A56" s="170" t="s">
        <v>162</v>
      </c>
      <c r="B56" s="13"/>
      <c r="C56" s="13"/>
      <c r="D56" s="13"/>
      <c r="E56" s="13"/>
      <c r="F56" s="13"/>
      <c r="G56" s="13"/>
      <c r="H56" s="13"/>
      <c r="I56" s="13"/>
      <c r="J56" s="13"/>
      <c r="K56" s="13"/>
      <c r="L56" s="13"/>
      <c r="M56" s="14"/>
      <c r="N56" s="29"/>
      <c r="O56" s="29"/>
      <c r="P56" s="29"/>
      <c r="Q56" s="29"/>
      <c r="R56" s="29"/>
      <c r="S56" s="29"/>
      <c r="T56" s="29"/>
      <c r="U56" s="29"/>
      <c r="V56" s="29"/>
      <c r="W56" s="29"/>
      <c r="X56" s="29"/>
      <c r="Y56" s="29"/>
      <c r="Z56" s="29"/>
      <c r="AA56" s="29"/>
      <c r="AB56" s="29"/>
      <c r="AC56" s="29"/>
      <c r="AD56" s="29"/>
      <c r="AE56" s="29"/>
      <c r="AF56" s="29"/>
    </row>
    <row r="57" ht="15.0" customHeight="1">
      <c r="A57" s="171" t="s">
        <v>163</v>
      </c>
      <c r="B57" s="38"/>
      <c r="C57" s="38"/>
      <c r="D57" s="38"/>
      <c r="E57" s="38"/>
      <c r="F57" s="38"/>
      <c r="G57" s="38"/>
      <c r="H57" s="38"/>
      <c r="I57" s="38"/>
      <c r="J57" s="38"/>
      <c r="K57" s="38"/>
      <c r="L57" s="38"/>
      <c r="M57" s="172"/>
      <c r="N57" s="29"/>
      <c r="O57" s="29"/>
      <c r="P57" s="29"/>
      <c r="Q57" s="29"/>
      <c r="R57" s="29"/>
      <c r="S57" s="29"/>
      <c r="T57" s="29"/>
      <c r="U57" s="29"/>
      <c r="V57" s="29"/>
      <c r="W57" s="29"/>
      <c r="X57" s="29"/>
      <c r="Y57" s="29"/>
      <c r="Z57" s="29"/>
      <c r="AA57" s="29"/>
      <c r="AB57" s="29"/>
      <c r="AC57" s="29"/>
      <c r="AD57" s="29"/>
      <c r="AE57" s="29"/>
      <c r="AF57" s="29"/>
    </row>
    <row r="58" ht="18.0" customHeight="1">
      <c r="A58" s="173" t="s">
        <v>164</v>
      </c>
      <c r="B58" s="46"/>
      <c r="C58" s="46"/>
      <c r="D58" s="46"/>
      <c r="E58" s="46"/>
      <c r="F58" s="46"/>
      <c r="G58" s="46"/>
      <c r="H58" s="46"/>
      <c r="I58" s="46"/>
      <c r="J58" s="46"/>
      <c r="K58" s="46"/>
      <c r="L58" s="46"/>
      <c r="M58" s="47"/>
      <c r="N58" s="29"/>
      <c r="O58" s="29"/>
      <c r="P58" s="29"/>
      <c r="Q58" s="29"/>
      <c r="R58" s="29"/>
      <c r="S58" s="29"/>
      <c r="T58" s="29"/>
      <c r="U58" s="29"/>
      <c r="V58" s="29"/>
      <c r="W58" s="29"/>
      <c r="X58" s="29"/>
      <c r="Y58" s="29"/>
      <c r="Z58" s="29"/>
      <c r="AA58" s="29"/>
      <c r="AB58" s="29"/>
      <c r="AC58" s="29"/>
      <c r="AD58" s="29"/>
      <c r="AE58" s="29"/>
      <c r="AF58" s="29"/>
    </row>
    <row r="59" ht="13.5" customHeight="1">
      <c r="A59" s="174" t="s">
        <v>165</v>
      </c>
      <c r="B59" s="52"/>
      <c r="C59" s="87" t="s">
        <v>166</v>
      </c>
      <c r="D59" s="81"/>
      <c r="E59" s="81"/>
      <c r="F59" s="81"/>
      <c r="G59" s="81"/>
      <c r="H59" s="87" t="s">
        <v>167</v>
      </c>
      <c r="I59" s="81"/>
      <c r="J59" s="52"/>
      <c r="K59" s="87" t="s">
        <v>168</v>
      </c>
      <c r="L59" s="81"/>
      <c r="M59" s="82"/>
      <c r="N59" s="29"/>
      <c r="O59" s="29"/>
      <c r="P59" s="29"/>
      <c r="Q59" s="29"/>
      <c r="R59" s="29"/>
      <c r="S59" s="29"/>
      <c r="T59" s="29"/>
      <c r="U59" s="29"/>
      <c r="V59" s="29"/>
      <c r="W59" s="29"/>
      <c r="X59" s="29"/>
      <c r="Y59" s="29"/>
      <c r="Z59" s="29"/>
      <c r="AA59" s="29"/>
      <c r="AB59" s="29"/>
      <c r="AC59" s="29"/>
      <c r="AD59" s="29"/>
      <c r="AE59" s="29"/>
      <c r="AF59" s="29"/>
    </row>
    <row r="60" ht="13.5" customHeight="1">
      <c r="A60" s="175" t="s">
        <v>169</v>
      </c>
      <c r="B60" s="109"/>
      <c r="C60" s="176" t="s">
        <v>159</v>
      </c>
      <c r="D60" s="109"/>
      <c r="E60" s="109"/>
      <c r="F60" s="109"/>
      <c r="G60" s="109"/>
      <c r="H60" s="176" t="s">
        <v>35</v>
      </c>
      <c r="I60" s="109"/>
      <c r="J60" s="177"/>
      <c r="K60" s="176"/>
      <c r="L60" s="109"/>
      <c r="M60" s="110"/>
      <c r="N60" s="29"/>
      <c r="O60" s="29"/>
      <c r="P60" s="29"/>
      <c r="Q60" s="29"/>
      <c r="R60" s="29"/>
      <c r="S60" s="29"/>
      <c r="T60" s="29"/>
      <c r="U60" s="29"/>
      <c r="V60" s="29"/>
      <c r="W60" s="29"/>
      <c r="X60" s="29"/>
      <c r="Y60" s="29"/>
      <c r="Z60" s="29"/>
      <c r="AA60" s="29"/>
      <c r="AB60" s="29"/>
      <c r="AC60" s="29"/>
      <c r="AD60" s="29"/>
      <c r="AE60" s="29"/>
      <c r="AF60" s="29"/>
    </row>
    <row r="61" ht="13.5" customHeight="1">
      <c r="A61" s="178" t="s">
        <v>170</v>
      </c>
      <c r="B61" s="179"/>
      <c r="C61" s="180"/>
      <c r="D61" s="179"/>
      <c r="E61" s="179"/>
      <c r="F61" s="179"/>
      <c r="G61" s="179"/>
      <c r="H61" s="180"/>
      <c r="I61" s="179"/>
      <c r="J61" s="181"/>
      <c r="K61" s="180"/>
      <c r="L61" s="179"/>
      <c r="M61" s="182"/>
      <c r="N61" s="29"/>
      <c r="O61" s="29"/>
      <c r="P61" s="29"/>
      <c r="Q61" s="29"/>
      <c r="R61" s="29"/>
      <c r="S61" s="29"/>
      <c r="T61" s="29"/>
      <c r="U61" s="29"/>
      <c r="V61" s="29"/>
      <c r="W61" s="29"/>
      <c r="X61" s="29"/>
      <c r="Y61" s="29"/>
      <c r="Z61" s="29"/>
      <c r="AA61" s="29"/>
      <c r="AB61" s="29"/>
      <c r="AC61" s="29"/>
      <c r="AD61" s="29"/>
      <c r="AE61" s="29"/>
      <c r="AF61" s="29"/>
    </row>
    <row r="62" ht="13.5" customHeight="1">
      <c r="A62" s="183" t="s">
        <v>171</v>
      </c>
      <c r="B62" s="184"/>
      <c r="C62" s="185"/>
      <c r="D62" s="186"/>
      <c r="E62" s="186"/>
      <c r="F62" s="184"/>
      <c r="G62" s="109"/>
      <c r="H62" s="176"/>
      <c r="I62" s="109"/>
      <c r="J62" s="177"/>
      <c r="K62" s="176"/>
      <c r="L62" s="109"/>
      <c r="M62" s="110"/>
      <c r="N62" s="29"/>
      <c r="O62" s="29"/>
      <c r="P62" s="29"/>
      <c r="Q62" s="29"/>
      <c r="R62" s="29"/>
      <c r="S62" s="29"/>
      <c r="T62" s="29"/>
      <c r="U62" s="29"/>
      <c r="V62" s="29"/>
      <c r="W62" s="29"/>
      <c r="X62" s="29"/>
      <c r="Y62" s="29"/>
      <c r="Z62" s="29"/>
      <c r="AA62" s="29"/>
      <c r="AB62" s="29"/>
      <c r="AC62" s="29"/>
      <c r="AD62" s="29"/>
      <c r="AE62" s="29"/>
      <c r="AF62" s="29"/>
    </row>
    <row r="63" ht="13.5" customHeight="1">
      <c r="A63" s="187" t="s">
        <v>172</v>
      </c>
      <c r="B63" s="188"/>
      <c r="C63" s="180"/>
      <c r="D63" s="189"/>
      <c r="E63" s="189"/>
      <c r="F63" s="188"/>
      <c r="G63" s="179"/>
      <c r="H63" s="180"/>
      <c r="I63" s="179"/>
      <c r="J63" s="181"/>
      <c r="K63" s="180"/>
      <c r="L63" s="179"/>
      <c r="M63" s="182"/>
      <c r="N63" s="29"/>
      <c r="O63" s="29"/>
      <c r="P63" s="29"/>
      <c r="Q63" s="29"/>
      <c r="R63" s="29"/>
      <c r="S63" s="29"/>
      <c r="T63" s="29"/>
      <c r="U63" s="29"/>
      <c r="V63" s="29"/>
      <c r="W63" s="29"/>
      <c r="X63" s="29"/>
      <c r="Y63" s="29"/>
      <c r="Z63" s="29"/>
      <c r="AA63" s="29"/>
      <c r="AB63" s="29"/>
      <c r="AC63" s="29"/>
      <c r="AD63" s="29"/>
      <c r="AE63" s="29"/>
      <c r="AF63" s="29"/>
    </row>
    <row r="64" ht="13.5" customHeight="1">
      <c r="A64" s="183" t="s">
        <v>173</v>
      </c>
      <c r="B64" s="184"/>
      <c r="C64" s="185" t="s">
        <v>174</v>
      </c>
      <c r="D64" s="184"/>
      <c r="E64" s="184"/>
      <c r="F64" s="184"/>
      <c r="G64" s="109"/>
      <c r="H64" s="176" t="s">
        <v>175</v>
      </c>
      <c r="I64" s="109"/>
      <c r="J64" s="177"/>
      <c r="K64" s="176"/>
      <c r="L64" s="109"/>
      <c r="M64" s="110"/>
      <c r="N64" s="29"/>
      <c r="O64" s="29"/>
      <c r="P64" s="29"/>
      <c r="Q64" s="29"/>
      <c r="R64" s="29"/>
      <c r="S64" s="29"/>
      <c r="T64" s="29"/>
      <c r="U64" s="29"/>
      <c r="V64" s="29"/>
      <c r="W64" s="29"/>
      <c r="X64" s="29"/>
      <c r="Y64" s="29"/>
      <c r="Z64" s="29"/>
      <c r="AA64" s="29"/>
      <c r="AB64" s="29"/>
      <c r="AC64" s="29"/>
      <c r="AD64" s="29"/>
      <c r="AE64" s="29"/>
      <c r="AF64" s="29"/>
    </row>
    <row r="65" ht="13.5" customHeight="1">
      <c r="A65" s="178" t="s">
        <v>176</v>
      </c>
      <c r="B65" s="179"/>
      <c r="C65" s="180" t="s">
        <v>177</v>
      </c>
      <c r="D65" s="179"/>
      <c r="E65" s="179"/>
      <c r="F65" s="179"/>
      <c r="G65" s="179"/>
      <c r="H65" s="180" t="s">
        <v>35</v>
      </c>
      <c r="I65" s="179"/>
      <c r="J65" s="181"/>
      <c r="K65" s="180"/>
      <c r="L65" s="179"/>
      <c r="M65" s="182"/>
      <c r="N65" s="29"/>
      <c r="O65" s="29"/>
      <c r="P65" s="29"/>
      <c r="Q65" s="29"/>
      <c r="R65" s="29"/>
      <c r="S65" s="29"/>
      <c r="T65" s="29"/>
      <c r="U65" s="29"/>
      <c r="V65" s="29"/>
      <c r="W65" s="29"/>
      <c r="X65" s="29"/>
      <c r="Y65" s="29"/>
      <c r="Z65" s="29"/>
      <c r="AA65" s="29"/>
      <c r="AB65" s="29"/>
      <c r="AC65" s="29"/>
      <c r="AD65" s="29"/>
      <c r="AE65" s="29"/>
      <c r="AF65" s="29"/>
    </row>
    <row r="66" ht="13.5" customHeight="1">
      <c r="A66" s="175" t="s">
        <v>176</v>
      </c>
      <c r="B66" s="109"/>
      <c r="C66" s="185" t="s">
        <v>178</v>
      </c>
      <c r="D66" s="190"/>
      <c r="E66" s="190"/>
      <c r="F66" s="109"/>
      <c r="G66" s="109"/>
      <c r="H66" s="176" t="s">
        <v>46</v>
      </c>
      <c r="I66" s="109"/>
      <c r="J66" s="177"/>
      <c r="K66" s="176"/>
      <c r="L66" s="109"/>
      <c r="M66" s="110"/>
      <c r="N66" s="29"/>
      <c r="O66" s="29"/>
      <c r="P66" s="29"/>
      <c r="Q66" s="29"/>
      <c r="R66" s="29"/>
      <c r="S66" s="29"/>
      <c r="T66" s="29"/>
      <c r="U66" s="29"/>
      <c r="V66" s="29"/>
      <c r="W66" s="29"/>
      <c r="X66" s="29"/>
      <c r="Y66" s="29"/>
      <c r="Z66" s="29"/>
      <c r="AA66" s="29"/>
      <c r="AB66" s="29"/>
      <c r="AC66" s="29"/>
      <c r="AD66" s="29"/>
      <c r="AE66" s="29"/>
      <c r="AF66" s="29"/>
    </row>
    <row r="67" ht="13.5" customHeight="1">
      <c r="A67" s="178" t="s">
        <v>179</v>
      </c>
      <c r="B67" s="179"/>
      <c r="C67" s="180" t="s">
        <v>180</v>
      </c>
      <c r="D67" s="179"/>
      <c r="E67" s="179"/>
      <c r="F67" s="179"/>
      <c r="G67" s="179"/>
      <c r="H67" s="180" t="s">
        <v>35</v>
      </c>
      <c r="I67" s="179"/>
      <c r="J67" s="181"/>
      <c r="K67" s="180"/>
      <c r="L67" s="179"/>
      <c r="M67" s="182"/>
      <c r="N67" s="29"/>
      <c r="O67" s="29"/>
      <c r="P67" s="29"/>
      <c r="Q67" s="29"/>
      <c r="R67" s="29"/>
      <c r="S67" s="29"/>
      <c r="T67" s="29"/>
      <c r="U67" s="29"/>
      <c r="V67" s="29"/>
      <c r="W67" s="29"/>
      <c r="X67" s="29"/>
      <c r="Y67" s="29"/>
      <c r="Z67" s="29"/>
      <c r="AA67" s="29"/>
      <c r="AB67" s="29"/>
      <c r="AC67" s="29"/>
      <c r="AD67" s="29"/>
      <c r="AE67" s="29"/>
      <c r="AF67" s="29"/>
    </row>
    <row r="68" ht="13.5" customHeight="1">
      <c r="A68" s="175" t="s">
        <v>181</v>
      </c>
      <c r="B68" s="109"/>
      <c r="C68" s="185" t="s">
        <v>182</v>
      </c>
      <c r="D68" s="190"/>
      <c r="E68" s="190"/>
      <c r="F68" s="109"/>
      <c r="G68" s="109"/>
      <c r="H68" s="176" t="s">
        <v>183</v>
      </c>
      <c r="I68" s="109"/>
      <c r="J68" s="177"/>
      <c r="K68" s="176"/>
      <c r="L68" s="109"/>
      <c r="M68" s="110"/>
      <c r="N68" s="29"/>
      <c r="O68" s="29"/>
      <c r="P68" s="29"/>
      <c r="Q68" s="29"/>
      <c r="R68" s="29"/>
      <c r="S68" s="29"/>
      <c r="T68" s="29"/>
      <c r="U68" s="29"/>
      <c r="V68" s="29"/>
      <c r="W68" s="29"/>
      <c r="X68" s="29"/>
      <c r="Y68" s="29"/>
      <c r="Z68" s="29"/>
      <c r="AA68" s="29"/>
      <c r="AB68" s="29"/>
      <c r="AC68" s="29"/>
      <c r="AD68" s="29"/>
      <c r="AE68" s="29"/>
      <c r="AF68" s="29"/>
    </row>
    <row r="69" ht="13.5" customHeight="1">
      <c r="A69" s="178" t="s">
        <v>184</v>
      </c>
      <c r="B69" s="179"/>
      <c r="C69" s="180" t="s">
        <v>185</v>
      </c>
      <c r="D69" s="179"/>
      <c r="E69" s="179"/>
      <c r="F69" s="179"/>
      <c r="G69" s="179"/>
      <c r="H69" s="180" t="s">
        <v>46</v>
      </c>
      <c r="I69" s="179"/>
      <c r="J69" s="181"/>
      <c r="K69" s="180"/>
      <c r="L69" s="179"/>
      <c r="M69" s="182"/>
      <c r="N69" s="29"/>
      <c r="O69" s="29"/>
      <c r="P69" s="29"/>
      <c r="Q69" s="29"/>
      <c r="R69" s="29"/>
      <c r="S69" s="29"/>
      <c r="T69" s="29"/>
      <c r="U69" s="29"/>
      <c r="V69" s="29"/>
      <c r="W69" s="29"/>
      <c r="X69" s="29"/>
      <c r="Y69" s="29"/>
      <c r="Z69" s="29"/>
      <c r="AA69" s="29"/>
      <c r="AB69" s="29"/>
      <c r="AC69" s="29"/>
      <c r="AD69" s="29"/>
      <c r="AE69" s="29"/>
      <c r="AF69" s="29"/>
    </row>
    <row r="70" ht="13.5" customHeight="1">
      <c r="A70" s="175" t="s">
        <v>184</v>
      </c>
      <c r="B70" s="109"/>
      <c r="C70" s="185" t="s">
        <v>186</v>
      </c>
      <c r="D70" s="109"/>
      <c r="E70" s="109"/>
      <c r="F70" s="109"/>
      <c r="G70" s="109"/>
      <c r="H70" s="176" t="s">
        <v>187</v>
      </c>
      <c r="I70" s="109"/>
      <c r="J70" s="177"/>
      <c r="K70" s="176"/>
      <c r="L70" s="109"/>
      <c r="M70" s="110"/>
      <c r="N70" s="29"/>
      <c r="O70" s="29"/>
      <c r="P70" s="29"/>
      <c r="Q70" s="29"/>
      <c r="R70" s="29"/>
      <c r="S70" s="29"/>
      <c r="T70" s="29"/>
      <c r="U70" s="29"/>
      <c r="V70" s="29"/>
      <c r="W70" s="29"/>
      <c r="X70" s="29"/>
      <c r="Y70" s="29"/>
      <c r="Z70" s="29"/>
      <c r="AA70" s="29"/>
      <c r="AB70" s="29"/>
      <c r="AC70" s="29"/>
      <c r="AD70" s="29"/>
      <c r="AE70" s="29"/>
      <c r="AF70" s="29"/>
    </row>
    <row r="71" ht="13.5" customHeight="1">
      <c r="A71" s="178" t="s">
        <v>188</v>
      </c>
      <c r="B71" s="179"/>
      <c r="C71" s="180" t="s">
        <v>189</v>
      </c>
      <c r="D71" s="191"/>
      <c r="E71" s="191"/>
      <c r="F71" s="179"/>
      <c r="G71" s="179"/>
      <c r="H71" s="180" t="s">
        <v>35</v>
      </c>
      <c r="I71" s="179"/>
      <c r="J71" s="181"/>
      <c r="K71" s="180"/>
      <c r="L71" s="179"/>
      <c r="M71" s="182"/>
      <c r="N71" s="29"/>
      <c r="O71" s="29"/>
      <c r="P71" s="29"/>
      <c r="Q71" s="29"/>
      <c r="R71" s="29"/>
      <c r="S71" s="29"/>
      <c r="T71" s="29"/>
      <c r="U71" s="29"/>
      <c r="V71" s="29"/>
      <c r="W71" s="29"/>
      <c r="X71" s="29"/>
      <c r="Y71" s="29"/>
      <c r="Z71" s="29"/>
      <c r="AA71" s="29"/>
      <c r="AB71" s="29"/>
      <c r="AC71" s="29"/>
      <c r="AD71" s="29"/>
      <c r="AE71" s="29"/>
      <c r="AF71" s="29"/>
    </row>
    <row r="72" ht="13.5" customHeight="1">
      <c r="A72" s="175" t="s">
        <v>188</v>
      </c>
      <c r="B72" s="109"/>
      <c r="C72" s="185" t="s">
        <v>190</v>
      </c>
      <c r="D72" s="190"/>
      <c r="E72" s="190"/>
      <c r="F72" s="109"/>
      <c r="G72" s="109"/>
      <c r="H72" s="176" t="s">
        <v>35</v>
      </c>
      <c r="I72" s="109"/>
      <c r="J72" s="177"/>
      <c r="K72" s="176"/>
      <c r="L72" s="109"/>
      <c r="M72" s="110"/>
      <c r="N72" s="29"/>
      <c r="O72" s="29"/>
      <c r="P72" s="29"/>
      <c r="Q72" s="29"/>
      <c r="R72" s="29"/>
      <c r="S72" s="29"/>
      <c r="T72" s="29"/>
      <c r="U72" s="29"/>
      <c r="V72" s="29"/>
      <c r="W72" s="29"/>
      <c r="X72" s="29"/>
      <c r="Y72" s="29"/>
      <c r="Z72" s="29"/>
      <c r="AA72" s="29"/>
      <c r="AB72" s="29"/>
      <c r="AC72" s="29"/>
      <c r="AD72" s="29"/>
      <c r="AE72" s="29"/>
      <c r="AF72" s="29"/>
    </row>
    <row r="73" ht="13.5" customHeight="1">
      <c r="A73" s="178" t="s">
        <v>191</v>
      </c>
      <c r="B73" s="179"/>
      <c r="C73" s="180"/>
      <c r="D73" s="191"/>
      <c r="E73" s="191"/>
      <c r="F73" s="179"/>
      <c r="G73" s="179"/>
      <c r="H73" s="180"/>
      <c r="I73" s="179"/>
      <c r="J73" s="181"/>
      <c r="K73" s="180"/>
      <c r="L73" s="179"/>
      <c r="M73" s="182"/>
      <c r="N73" s="29"/>
      <c r="O73" s="29"/>
      <c r="P73" s="29"/>
      <c r="Q73" s="29"/>
      <c r="R73" s="29"/>
      <c r="S73" s="29"/>
      <c r="T73" s="29"/>
      <c r="U73" s="29"/>
      <c r="V73" s="29"/>
      <c r="W73" s="29"/>
      <c r="X73" s="29"/>
      <c r="Y73" s="29"/>
      <c r="Z73" s="29"/>
      <c r="AA73" s="29"/>
      <c r="AB73" s="29"/>
      <c r="AC73" s="29"/>
      <c r="AD73" s="29"/>
      <c r="AE73" s="29"/>
      <c r="AF73" s="29"/>
    </row>
    <row r="74" ht="13.5" customHeight="1">
      <c r="A74" s="175" t="s">
        <v>192</v>
      </c>
      <c r="B74" s="109"/>
      <c r="C74" s="185"/>
      <c r="D74" s="190"/>
      <c r="E74" s="190"/>
      <c r="F74" s="109"/>
      <c r="G74" s="109"/>
      <c r="H74" s="176"/>
      <c r="I74" s="109"/>
      <c r="J74" s="177"/>
      <c r="K74" s="176"/>
      <c r="L74" s="109"/>
      <c r="M74" s="110"/>
      <c r="N74" s="29"/>
      <c r="O74" s="29"/>
      <c r="P74" s="29"/>
      <c r="Q74" s="29"/>
      <c r="R74" s="29"/>
      <c r="S74" s="29"/>
      <c r="T74" s="29"/>
      <c r="U74" s="29"/>
      <c r="V74" s="29"/>
      <c r="W74" s="29"/>
      <c r="X74" s="29"/>
      <c r="Y74" s="29"/>
      <c r="Z74" s="29"/>
      <c r="AA74" s="29"/>
      <c r="AB74" s="29"/>
      <c r="AC74" s="29"/>
      <c r="AD74" s="29"/>
      <c r="AE74" s="29"/>
      <c r="AF74" s="29"/>
    </row>
    <row r="75" ht="13.5" customHeight="1">
      <c r="A75" s="178"/>
      <c r="B75" s="179"/>
      <c r="C75" s="180"/>
      <c r="D75" s="179"/>
      <c r="E75" s="179"/>
      <c r="F75" s="179"/>
      <c r="G75" s="179"/>
      <c r="H75" s="180"/>
      <c r="I75" s="179"/>
      <c r="J75" s="181"/>
      <c r="K75" s="180"/>
      <c r="L75" s="179"/>
      <c r="M75" s="182"/>
      <c r="N75" s="29"/>
      <c r="O75" s="29"/>
      <c r="P75" s="29"/>
      <c r="Q75" s="29"/>
      <c r="R75" s="29"/>
      <c r="S75" s="29"/>
      <c r="T75" s="29"/>
      <c r="U75" s="29"/>
      <c r="V75" s="29"/>
      <c r="W75" s="29"/>
      <c r="X75" s="29"/>
      <c r="Y75" s="29"/>
      <c r="Z75" s="29"/>
      <c r="AA75" s="29"/>
      <c r="AB75" s="29"/>
      <c r="AC75" s="29"/>
      <c r="AD75" s="29"/>
      <c r="AE75" s="29"/>
      <c r="AF75" s="29"/>
    </row>
    <row r="76" ht="13.5" customHeight="1">
      <c r="A76" s="183"/>
      <c r="B76" s="109"/>
      <c r="C76" s="176"/>
      <c r="D76" s="109"/>
      <c r="E76" s="109"/>
      <c r="F76" s="109"/>
      <c r="G76" s="109"/>
      <c r="H76" s="176"/>
      <c r="I76" s="109"/>
      <c r="J76" s="177"/>
      <c r="K76" s="176"/>
      <c r="L76" s="109"/>
      <c r="M76" s="110"/>
      <c r="N76" s="29"/>
      <c r="O76" s="29"/>
      <c r="P76" s="29"/>
      <c r="Q76" s="29"/>
      <c r="R76" s="29"/>
      <c r="S76" s="29"/>
      <c r="T76" s="29"/>
      <c r="U76" s="29"/>
      <c r="V76" s="29"/>
      <c r="W76" s="29"/>
      <c r="X76" s="29"/>
      <c r="Y76" s="29"/>
      <c r="Z76" s="29"/>
      <c r="AA76" s="29"/>
      <c r="AB76" s="29"/>
      <c r="AC76" s="29"/>
      <c r="AD76" s="29"/>
      <c r="AE76" s="29"/>
      <c r="AF76" s="29"/>
    </row>
    <row r="77" ht="13.5" customHeight="1">
      <c r="A77" s="178"/>
      <c r="B77" s="179"/>
      <c r="C77" s="180"/>
      <c r="D77" s="179"/>
      <c r="E77" s="179"/>
      <c r="F77" s="179"/>
      <c r="G77" s="179"/>
      <c r="H77" s="180"/>
      <c r="I77" s="179"/>
      <c r="J77" s="181"/>
      <c r="K77" s="180"/>
      <c r="L77" s="179"/>
      <c r="M77" s="182"/>
      <c r="N77" s="29"/>
      <c r="O77" s="29"/>
      <c r="P77" s="29"/>
      <c r="Q77" s="29"/>
      <c r="R77" s="29"/>
      <c r="S77" s="29"/>
      <c r="T77" s="29"/>
      <c r="U77" s="29"/>
      <c r="V77" s="29"/>
      <c r="W77" s="29"/>
      <c r="X77" s="29"/>
      <c r="Y77" s="29"/>
      <c r="Z77" s="29"/>
      <c r="AA77" s="29"/>
      <c r="AB77" s="29"/>
      <c r="AC77" s="29"/>
      <c r="AD77" s="29"/>
      <c r="AE77" s="29"/>
      <c r="AF77" s="29"/>
    </row>
    <row r="78" ht="13.5" customHeight="1">
      <c r="A78" s="183"/>
      <c r="B78" s="109"/>
      <c r="C78" s="176"/>
      <c r="D78" s="109"/>
      <c r="E78" s="109"/>
      <c r="F78" s="109"/>
      <c r="G78" s="109"/>
      <c r="H78" s="176"/>
      <c r="I78" s="109"/>
      <c r="J78" s="177"/>
      <c r="K78" s="176"/>
      <c r="L78" s="109"/>
      <c r="M78" s="110"/>
      <c r="N78" s="29"/>
      <c r="O78" s="29"/>
      <c r="P78" s="29"/>
      <c r="Q78" s="29"/>
      <c r="R78" s="29"/>
      <c r="S78" s="29"/>
      <c r="T78" s="29"/>
      <c r="U78" s="29"/>
      <c r="V78" s="29"/>
      <c r="W78" s="29"/>
      <c r="X78" s="29"/>
      <c r="Y78" s="29"/>
      <c r="Z78" s="29"/>
      <c r="AA78" s="29"/>
      <c r="AB78" s="29"/>
      <c r="AC78" s="29"/>
      <c r="AD78" s="29"/>
      <c r="AE78" s="29"/>
      <c r="AF78" s="29"/>
    </row>
    <row r="79" ht="13.5" customHeight="1">
      <c r="A79" s="178"/>
      <c r="B79" s="179"/>
      <c r="C79" s="180"/>
      <c r="D79" s="179"/>
      <c r="E79" s="179"/>
      <c r="F79" s="179"/>
      <c r="G79" s="179"/>
      <c r="H79" s="180"/>
      <c r="I79" s="179"/>
      <c r="J79" s="181"/>
      <c r="K79" s="180"/>
      <c r="L79" s="179"/>
      <c r="M79" s="182"/>
      <c r="N79" s="29"/>
      <c r="O79" s="29"/>
      <c r="P79" s="29"/>
      <c r="Q79" s="29"/>
      <c r="R79" s="29"/>
      <c r="S79" s="29"/>
      <c r="T79" s="29"/>
      <c r="U79" s="29"/>
      <c r="V79" s="29"/>
      <c r="W79" s="29"/>
      <c r="X79" s="29"/>
      <c r="Y79" s="29"/>
      <c r="Z79" s="29"/>
      <c r="AA79" s="29"/>
      <c r="AB79" s="29"/>
      <c r="AC79" s="29"/>
      <c r="AD79" s="29"/>
      <c r="AE79" s="29"/>
      <c r="AF79" s="29"/>
    </row>
    <row r="80" ht="13.5" customHeight="1">
      <c r="A80" s="175" t="s">
        <v>156</v>
      </c>
      <c r="B80" s="109"/>
      <c r="C80" s="176" t="s">
        <v>158</v>
      </c>
      <c r="D80" s="109"/>
      <c r="E80" s="109"/>
      <c r="F80" s="109"/>
      <c r="G80" s="109"/>
      <c r="H80" s="176" t="s">
        <v>183</v>
      </c>
      <c r="I80" s="109"/>
      <c r="J80" s="177"/>
      <c r="K80" s="176"/>
      <c r="L80" s="109"/>
      <c r="M80" s="110"/>
      <c r="N80" s="29"/>
      <c r="O80" s="29"/>
      <c r="P80" s="29"/>
      <c r="Q80" s="29"/>
      <c r="R80" s="29"/>
      <c r="S80" s="29"/>
      <c r="T80" s="29"/>
      <c r="U80" s="29"/>
      <c r="V80" s="29"/>
      <c r="W80" s="29"/>
      <c r="X80" s="29"/>
      <c r="Y80" s="29"/>
      <c r="Z80" s="29"/>
      <c r="AA80" s="29"/>
      <c r="AB80" s="29"/>
      <c r="AC80" s="29"/>
      <c r="AD80" s="29"/>
      <c r="AE80" s="29"/>
      <c r="AF80" s="29"/>
    </row>
    <row r="81" ht="13.5" customHeight="1">
      <c r="A81" s="178" t="s">
        <v>193</v>
      </c>
      <c r="B81" s="179"/>
      <c r="C81" s="180" t="s">
        <v>194</v>
      </c>
      <c r="D81" s="191"/>
      <c r="E81" s="191"/>
      <c r="F81" s="179"/>
      <c r="G81" s="179"/>
      <c r="H81" s="180" t="s">
        <v>35</v>
      </c>
      <c r="I81" s="179"/>
      <c r="J81" s="181"/>
      <c r="K81" s="180"/>
      <c r="L81" s="179"/>
      <c r="M81" s="182"/>
      <c r="N81" s="29"/>
      <c r="O81" s="29"/>
      <c r="P81" s="29"/>
      <c r="Q81" s="29"/>
      <c r="R81" s="29"/>
      <c r="S81" s="29"/>
      <c r="T81" s="29"/>
      <c r="U81" s="29"/>
      <c r="V81" s="29"/>
      <c r="W81" s="29"/>
      <c r="X81" s="29"/>
      <c r="Y81" s="29"/>
      <c r="Z81" s="29"/>
      <c r="AA81" s="29"/>
      <c r="AB81" s="29"/>
      <c r="AC81" s="29"/>
      <c r="AD81" s="29"/>
      <c r="AE81" s="29"/>
      <c r="AF81" s="29"/>
    </row>
    <row r="82" ht="13.5" customHeight="1">
      <c r="A82" s="175" t="s">
        <v>195</v>
      </c>
      <c r="B82" s="109"/>
      <c r="C82" s="176" t="s">
        <v>196</v>
      </c>
      <c r="D82" s="109"/>
      <c r="E82" s="109"/>
      <c r="F82" s="109"/>
      <c r="G82" s="109"/>
      <c r="H82" s="176" t="s">
        <v>46</v>
      </c>
      <c r="I82" s="109"/>
      <c r="J82" s="177"/>
      <c r="K82" s="176"/>
      <c r="L82" s="109"/>
      <c r="M82" s="110"/>
      <c r="N82" s="29"/>
      <c r="O82" s="29"/>
      <c r="P82" s="29"/>
      <c r="Q82" s="29"/>
      <c r="R82" s="29"/>
      <c r="S82" s="29"/>
      <c r="T82" s="29"/>
      <c r="U82" s="29"/>
      <c r="V82" s="29"/>
      <c r="W82" s="29"/>
      <c r="X82" s="29"/>
      <c r="Y82" s="29"/>
      <c r="Z82" s="29"/>
      <c r="AA82" s="29"/>
      <c r="AB82" s="29"/>
      <c r="AC82" s="29"/>
      <c r="AD82" s="29"/>
      <c r="AE82" s="29"/>
      <c r="AF82" s="29"/>
    </row>
    <row r="83" ht="13.5" customHeight="1">
      <c r="A83" s="178" t="s">
        <v>195</v>
      </c>
      <c r="B83" s="179"/>
      <c r="C83" s="180" t="s">
        <v>197</v>
      </c>
      <c r="D83" s="179"/>
      <c r="E83" s="179"/>
      <c r="F83" s="179"/>
      <c r="G83" s="179"/>
      <c r="H83" s="180" t="s">
        <v>46</v>
      </c>
      <c r="I83" s="179"/>
      <c r="J83" s="181"/>
      <c r="K83" s="180"/>
      <c r="L83" s="179"/>
      <c r="M83" s="182"/>
      <c r="N83" s="29"/>
      <c r="O83" s="29"/>
      <c r="P83" s="29"/>
      <c r="Q83" s="29"/>
      <c r="R83" s="29"/>
      <c r="S83" s="29"/>
      <c r="T83" s="29"/>
      <c r="U83" s="29"/>
      <c r="V83" s="29"/>
      <c r="W83" s="29"/>
      <c r="X83" s="29"/>
      <c r="Y83" s="29"/>
      <c r="Z83" s="29"/>
      <c r="AA83" s="29"/>
      <c r="AB83" s="29"/>
      <c r="AC83" s="29"/>
      <c r="AD83" s="29"/>
      <c r="AE83" s="29"/>
      <c r="AF83" s="29"/>
    </row>
    <row r="84" ht="13.5" customHeight="1">
      <c r="A84" s="175" t="s">
        <v>198</v>
      </c>
      <c r="B84" s="109"/>
      <c r="C84" s="176" t="s">
        <v>199</v>
      </c>
      <c r="D84" s="190"/>
      <c r="E84" s="190"/>
      <c r="F84" s="109"/>
      <c r="G84" s="109"/>
      <c r="H84" s="176" t="s">
        <v>46</v>
      </c>
      <c r="I84" s="109"/>
      <c r="J84" s="177"/>
      <c r="K84" s="176"/>
      <c r="L84" s="109"/>
      <c r="M84" s="110"/>
      <c r="N84" s="29"/>
      <c r="O84" s="29"/>
      <c r="P84" s="29"/>
      <c r="Q84" s="29"/>
      <c r="R84" s="29"/>
      <c r="S84" s="29"/>
      <c r="T84" s="29"/>
      <c r="U84" s="29"/>
      <c r="V84" s="29"/>
      <c r="W84" s="29"/>
      <c r="X84" s="29"/>
      <c r="Y84" s="29"/>
      <c r="Z84" s="29"/>
      <c r="AA84" s="29"/>
      <c r="AB84" s="29"/>
      <c r="AC84" s="29"/>
      <c r="AD84" s="29"/>
      <c r="AE84" s="29"/>
      <c r="AF84" s="29"/>
    </row>
    <row r="85" ht="13.5" customHeight="1">
      <c r="A85" s="178" t="s">
        <v>198</v>
      </c>
      <c r="B85" s="179"/>
      <c r="C85" s="180" t="s">
        <v>200</v>
      </c>
      <c r="D85" s="191"/>
      <c r="E85" s="191"/>
      <c r="F85" s="179"/>
      <c r="G85" s="179"/>
      <c r="H85" s="180" t="s">
        <v>201</v>
      </c>
      <c r="I85" s="179"/>
      <c r="J85" s="181"/>
      <c r="K85" s="180"/>
      <c r="L85" s="179"/>
      <c r="M85" s="182"/>
      <c r="N85" s="29"/>
      <c r="O85" s="29"/>
      <c r="P85" s="29"/>
      <c r="Q85" s="29"/>
      <c r="R85" s="29"/>
      <c r="S85" s="29"/>
      <c r="T85" s="29"/>
      <c r="U85" s="29"/>
      <c r="V85" s="29"/>
      <c r="W85" s="29"/>
      <c r="X85" s="29"/>
      <c r="Y85" s="29"/>
      <c r="Z85" s="29"/>
      <c r="AA85" s="29"/>
      <c r="AB85" s="29"/>
      <c r="AC85" s="29"/>
      <c r="AD85" s="29"/>
      <c r="AE85" s="29"/>
      <c r="AF85" s="29"/>
    </row>
    <row r="86" ht="13.5" customHeight="1">
      <c r="A86" s="175" t="s">
        <v>198</v>
      </c>
      <c r="B86" s="109"/>
      <c r="C86" s="176" t="s">
        <v>202</v>
      </c>
      <c r="D86" s="190"/>
      <c r="E86" s="190"/>
      <c r="F86" s="109"/>
      <c r="G86" s="109"/>
      <c r="H86" s="176" t="s">
        <v>46</v>
      </c>
      <c r="I86" s="109"/>
      <c r="J86" s="177"/>
      <c r="K86" s="176"/>
      <c r="L86" s="109"/>
      <c r="M86" s="110"/>
      <c r="N86" s="29"/>
      <c r="O86" s="29"/>
      <c r="P86" s="29"/>
      <c r="Q86" s="29"/>
      <c r="R86" s="29"/>
      <c r="S86" s="29"/>
      <c r="T86" s="29"/>
      <c r="U86" s="29"/>
      <c r="V86" s="29"/>
      <c r="W86" s="29"/>
      <c r="X86" s="29"/>
      <c r="Y86" s="29"/>
      <c r="Z86" s="29"/>
      <c r="AA86" s="29"/>
      <c r="AB86" s="29"/>
      <c r="AC86" s="29"/>
      <c r="AD86" s="29"/>
      <c r="AE86" s="29"/>
      <c r="AF86" s="29"/>
    </row>
    <row r="87" ht="13.5" customHeight="1">
      <c r="A87" s="192" t="s">
        <v>203</v>
      </c>
      <c r="B87" s="193"/>
      <c r="C87" s="180" t="s">
        <v>204</v>
      </c>
      <c r="D87" s="194"/>
      <c r="E87" s="195"/>
      <c r="F87" s="193"/>
      <c r="G87" s="193"/>
      <c r="H87" s="180" t="s">
        <v>47</v>
      </c>
      <c r="I87" s="196"/>
      <c r="J87" s="197"/>
      <c r="K87" s="198"/>
      <c r="L87" s="193"/>
      <c r="M87" s="199"/>
      <c r="N87" s="29"/>
      <c r="O87" s="29"/>
      <c r="P87" s="29"/>
      <c r="Q87" s="29"/>
      <c r="R87" s="29"/>
      <c r="S87" s="29"/>
      <c r="T87" s="29"/>
      <c r="U87" s="29"/>
      <c r="V87" s="29"/>
      <c r="W87" s="29"/>
      <c r="X87" s="29"/>
      <c r="Y87" s="29"/>
      <c r="Z87" s="29"/>
      <c r="AA87" s="29"/>
      <c r="AB87" s="29"/>
      <c r="AC87" s="29"/>
      <c r="AD87" s="29"/>
      <c r="AE87" s="29"/>
      <c r="AF87" s="29"/>
    </row>
    <row r="88" ht="13.5" customHeight="1">
      <c r="A88" s="200" t="s">
        <v>205</v>
      </c>
      <c r="B88" s="42"/>
      <c r="C88" s="42"/>
      <c r="D88" s="42"/>
      <c r="E88" s="42"/>
      <c r="F88" s="42"/>
      <c r="G88" s="42"/>
      <c r="H88" s="42"/>
      <c r="I88" s="42"/>
      <c r="J88" s="42"/>
      <c r="K88" s="42"/>
      <c r="L88" s="42"/>
      <c r="M88" s="43"/>
      <c r="N88" s="29"/>
      <c r="O88" s="29"/>
      <c r="P88" s="29"/>
      <c r="Q88" s="29"/>
      <c r="R88" s="29"/>
      <c r="S88" s="29"/>
      <c r="T88" s="29"/>
      <c r="U88" s="29"/>
      <c r="V88" s="29"/>
      <c r="W88" s="29"/>
      <c r="X88" s="29"/>
      <c r="Y88" s="29"/>
      <c r="Z88" s="29"/>
      <c r="AA88" s="29"/>
      <c r="AB88" s="29"/>
      <c r="AC88" s="29"/>
      <c r="AD88" s="29"/>
      <c r="AE88" s="29"/>
      <c r="AF88" s="29"/>
    </row>
    <row r="89" ht="39.0" customHeight="1">
      <c r="A89" s="201"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8"/>
      <c r="C89" s="8"/>
      <c r="D89" s="8"/>
      <c r="E89" s="8"/>
      <c r="F89" s="8"/>
      <c r="G89" s="8"/>
      <c r="H89" s="8"/>
      <c r="I89" s="8"/>
      <c r="J89" s="8"/>
      <c r="K89" s="8"/>
      <c r="L89" s="8"/>
      <c r="M89" s="8"/>
      <c r="N89" s="29"/>
      <c r="O89" s="29"/>
      <c r="P89" s="29"/>
      <c r="Q89" s="29"/>
      <c r="R89" s="29"/>
      <c r="S89" s="29"/>
      <c r="T89" s="29"/>
      <c r="U89" s="29"/>
      <c r="V89" s="29"/>
      <c r="W89" s="29"/>
      <c r="X89" s="29"/>
      <c r="Y89" s="29"/>
      <c r="Z89" s="29"/>
      <c r="AA89" s="29"/>
      <c r="AB89" s="29"/>
      <c r="AC89" s="29"/>
      <c r="AD89" s="29"/>
      <c r="AE89" s="29"/>
      <c r="AF89" s="29"/>
    </row>
    <row r="90" ht="15.0" customHeight="1">
      <c r="A90" s="202" t="str">
        <f t="shared" si="1"/>
        <v>IGRF Rev. 190101 © 2019 Women's Flat Track Derby Association (WFTDA)</v>
      </c>
      <c r="B90" s="8"/>
      <c r="C90" s="8"/>
      <c r="D90" s="8"/>
      <c r="E90" s="8"/>
      <c r="F90" s="8"/>
      <c r="G90" s="8"/>
      <c r="H90" s="8"/>
      <c r="I90" s="8"/>
      <c r="J90" s="8"/>
      <c r="K90" s="8"/>
      <c r="L90" s="8"/>
      <c r="M90" s="8"/>
      <c r="N90" s="29"/>
      <c r="O90" s="29"/>
      <c r="P90" s="29"/>
      <c r="Q90" s="29"/>
      <c r="R90" s="29"/>
      <c r="S90" s="29"/>
      <c r="T90" s="29"/>
      <c r="U90" s="29"/>
      <c r="V90" s="29"/>
      <c r="W90" s="29"/>
      <c r="X90" s="29"/>
      <c r="Y90" s="29"/>
      <c r="Z90" s="29"/>
      <c r="AA90" s="29"/>
      <c r="AB90" s="29"/>
      <c r="AC90" s="29"/>
      <c r="AD90" s="29"/>
      <c r="AE90" s="29"/>
      <c r="AF90" s="29"/>
    </row>
    <row r="91" ht="13.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row>
    <row r="92" ht="13.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row>
    <row r="93" ht="13.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row>
    <row r="94" ht="13.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row>
    <row r="95" ht="13.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row>
    <row r="96" ht="13.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row>
    <row r="97" ht="13.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row>
    <row r="98" ht="13.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row>
    <row r="99" ht="13.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row>
    <row r="100" ht="13.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row>
    <row r="101" ht="13.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row>
    <row r="102" ht="13.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row>
    <row r="103" ht="13.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row>
    <row r="104" ht="13.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row>
    <row r="105" ht="13.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row>
    <row r="106" ht="13.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row>
    <row r="107" ht="13.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row>
    <row r="108" ht="13.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row>
    <row r="109" ht="13.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row>
    <row r="110" ht="13.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row>
    <row r="111" ht="13.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row>
    <row r="112" ht="13.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row>
    <row r="113" ht="13.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row>
    <row r="114" ht="13.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row>
    <row r="115" ht="13.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row>
    <row r="116" ht="13.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row>
    <row r="117" ht="13.5" customHeight="1">
      <c r="A117" s="40"/>
      <c r="B117" s="40"/>
      <c r="C117" s="40"/>
      <c r="D117" s="40"/>
      <c r="E117" s="40"/>
      <c r="F117" s="40"/>
      <c r="G117" s="40"/>
      <c r="H117" s="40"/>
      <c r="I117" s="40"/>
      <c r="J117" s="40"/>
      <c r="K117" s="40"/>
      <c r="L117" s="40"/>
      <c r="M117" s="40"/>
      <c r="N117" s="29"/>
      <c r="O117" s="29"/>
      <c r="P117" s="29"/>
      <c r="Q117" s="29"/>
      <c r="R117" s="29"/>
      <c r="S117" s="29"/>
      <c r="T117" s="29"/>
      <c r="U117" s="29"/>
      <c r="V117" s="29"/>
      <c r="W117" s="29"/>
      <c r="X117" s="29"/>
      <c r="Y117" s="29"/>
      <c r="Z117" s="29"/>
      <c r="AA117" s="29"/>
      <c r="AB117" s="29"/>
      <c r="AC117" s="29"/>
      <c r="AD117" s="29"/>
      <c r="AE117" s="29"/>
      <c r="AF117" s="29"/>
    </row>
    <row r="118" ht="13.5" customHeight="1">
      <c r="A118" s="40"/>
      <c r="B118" s="40"/>
      <c r="C118" s="40"/>
      <c r="D118" s="40"/>
      <c r="E118" s="40"/>
      <c r="F118" s="40"/>
      <c r="G118" s="40"/>
      <c r="H118" s="40"/>
      <c r="I118" s="40"/>
      <c r="J118" s="40"/>
      <c r="K118" s="40"/>
      <c r="L118" s="40"/>
      <c r="M118" s="40"/>
      <c r="N118" s="29"/>
      <c r="O118" s="29"/>
      <c r="P118" s="29"/>
      <c r="Q118" s="29"/>
      <c r="R118" s="29"/>
      <c r="S118" s="29"/>
      <c r="T118" s="29"/>
      <c r="U118" s="29"/>
      <c r="V118" s="29"/>
      <c r="W118" s="29"/>
      <c r="X118" s="29"/>
      <c r="Y118" s="29"/>
      <c r="Z118" s="29"/>
      <c r="AA118" s="29"/>
      <c r="AB118" s="29"/>
      <c r="AC118" s="29"/>
      <c r="AD118" s="29"/>
      <c r="AE118" s="29"/>
      <c r="AF118" s="29"/>
    </row>
    <row r="119" ht="13.5" customHeight="1">
      <c r="A119" s="40"/>
      <c r="B119" s="40"/>
      <c r="C119" s="40"/>
      <c r="D119" s="40"/>
      <c r="E119" s="40"/>
      <c r="F119" s="40"/>
      <c r="G119" s="40"/>
      <c r="H119" s="40"/>
      <c r="I119" s="40"/>
      <c r="J119" s="40"/>
      <c r="K119" s="40"/>
      <c r="L119" s="40"/>
      <c r="M119" s="40"/>
      <c r="N119" s="29"/>
      <c r="O119" s="29"/>
      <c r="P119" s="29"/>
      <c r="Q119" s="29"/>
      <c r="R119" s="29"/>
      <c r="S119" s="29"/>
      <c r="T119" s="29"/>
      <c r="U119" s="29"/>
      <c r="V119" s="29"/>
      <c r="W119" s="29"/>
      <c r="X119" s="29"/>
      <c r="Y119" s="29"/>
      <c r="Z119" s="29"/>
      <c r="AA119" s="29"/>
      <c r="AB119" s="29"/>
      <c r="AC119" s="29"/>
      <c r="AD119" s="29"/>
      <c r="AE119" s="29"/>
      <c r="AF119" s="29"/>
    </row>
    <row r="120" ht="13.5" customHeight="1">
      <c r="A120" s="40"/>
      <c r="B120" s="40"/>
      <c r="C120" s="40"/>
      <c r="D120" s="40"/>
      <c r="E120" s="40"/>
      <c r="F120" s="40"/>
      <c r="G120" s="40"/>
      <c r="H120" s="40"/>
      <c r="I120" s="40"/>
      <c r="J120" s="40"/>
      <c r="K120" s="40"/>
      <c r="L120" s="40"/>
      <c r="M120" s="40"/>
      <c r="N120" s="29"/>
      <c r="O120" s="29"/>
      <c r="P120" s="29"/>
      <c r="Q120" s="29"/>
      <c r="R120" s="29"/>
      <c r="S120" s="29"/>
      <c r="T120" s="29"/>
      <c r="U120" s="29"/>
      <c r="V120" s="29"/>
      <c r="W120" s="29"/>
      <c r="X120" s="29"/>
      <c r="Y120" s="29"/>
      <c r="Z120" s="29"/>
      <c r="AA120" s="29"/>
      <c r="AB120" s="29"/>
      <c r="AC120" s="29"/>
      <c r="AD120" s="29"/>
      <c r="AE120" s="29"/>
      <c r="AF120" s="29"/>
    </row>
    <row r="121" ht="13.5" customHeight="1">
      <c r="A121" s="40"/>
      <c r="B121" s="40"/>
      <c r="C121" s="40"/>
      <c r="D121" s="40"/>
      <c r="E121" s="40"/>
      <c r="F121" s="40"/>
      <c r="G121" s="40"/>
      <c r="H121" s="40"/>
      <c r="I121" s="40"/>
      <c r="J121" s="40"/>
      <c r="K121" s="40"/>
      <c r="L121" s="40"/>
      <c r="M121" s="40"/>
      <c r="N121" s="29"/>
      <c r="O121" s="29"/>
      <c r="P121" s="29"/>
      <c r="Q121" s="29"/>
      <c r="R121" s="29"/>
      <c r="S121" s="29"/>
      <c r="T121" s="29"/>
      <c r="U121" s="29"/>
      <c r="V121" s="29"/>
      <c r="W121" s="29"/>
      <c r="X121" s="29"/>
      <c r="Y121" s="29"/>
      <c r="Z121" s="29"/>
      <c r="AA121" s="29"/>
      <c r="AB121" s="29"/>
      <c r="AC121" s="29"/>
      <c r="AD121" s="29"/>
      <c r="AE121" s="29"/>
      <c r="AF121" s="29"/>
    </row>
    <row r="122" ht="13.5" customHeight="1">
      <c r="A122" s="40"/>
      <c r="B122" s="40"/>
      <c r="C122" s="40"/>
      <c r="D122" s="40"/>
      <c r="E122" s="40"/>
      <c r="F122" s="40"/>
      <c r="G122" s="40"/>
      <c r="H122" s="40"/>
      <c r="I122" s="40"/>
      <c r="J122" s="40"/>
      <c r="K122" s="40"/>
      <c r="L122" s="40"/>
      <c r="M122" s="40"/>
      <c r="N122" s="29"/>
      <c r="O122" s="29"/>
      <c r="P122" s="29"/>
      <c r="Q122" s="29"/>
      <c r="R122" s="29"/>
      <c r="S122" s="29"/>
      <c r="T122" s="29"/>
      <c r="U122" s="29"/>
      <c r="V122" s="29"/>
      <c r="W122" s="29"/>
      <c r="X122" s="29"/>
      <c r="Y122" s="29"/>
      <c r="Z122" s="29"/>
      <c r="AA122" s="29"/>
      <c r="AB122" s="29"/>
      <c r="AC122" s="29"/>
      <c r="AD122" s="29"/>
      <c r="AE122" s="29"/>
      <c r="AF122" s="29"/>
    </row>
    <row r="123" ht="13.5" customHeight="1">
      <c r="A123" s="40"/>
      <c r="B123" s="40"/>
      <c r="C123" s="40"/>
      <c r="D123" s="40"/>
      <c r="E123" s="40"/>
      <c r="F123" s="40"/>
      <c r="G123" s="40"/>
      <c r="H123" s="40"/>
      <c r="I123" s="40"/>
      <c r="J123" s="40"/>
      <c r="K123" s="40"/>
      <c r="L123" s="40"/>
      <c r="M123" s="40"/>
      <c r="N123" s="29"/>
      <c r="O123" s="29"/>
      <c r="P123" s="29"/>
      <c r="Q123" s="29"/>
      <c r="R123" s="29"/>
      <c r="S123" s="29"/>
      <c r="T123" s="29"/>
      <c r="U123" s="29"/>
      <c r="V123" s="29"/>
      <c r="W123" s="29"/>
      <c r="X123" s="29"/>
      <c r="Y123" s="29"/>
      <c r="Z123" s="29"/>
      <c r="AA123" s="29"/>
      <c r="AB123" s="29"/>
      <c r="AC123" s="29"/>
      <c r="AD123" s="29"/>
      <c r="AE123" s="29"/>
      <c r="AF123" s="29"/>
    </row>
    <row r="124" ht="13.5" customHeight="1">
      <c r="A124" s="40"/>
      <c r="B124" s="40"/>
      <c r="C124" s="40"/>
      <c r="D124" s="40"/>
      <c r="E124" s="40"/>
      <c r="F124" s="40"/>
      <c r="G124" s="40"/>
      <c r="H124" s="40"/>
      <c r="I124" s="40"/>
      <c r="J124" s="40"/>
      <c r="K124" s="40"/>
      <c r="L124" s="40"/>
      <c r="M124" s="40"/>
      <c r="N124" s="29"/>
      <c r="O124" s="29"/>
      <c r="P124" s="29"/>
      <c r="Q124" s="29"/>
      <c r="R124" s="29"/>
      <c r="S124" s="29"/>
      <c r="T124" s="29"/>
      <c r="U124" s="29"/>
      <c r="V124" s="29"/>
      <c r="W124" s="29"/>
      <c r="X124" s="29"/>
      <c r="Y124" s="29"/>
      <c r="Z124" s="29"/>
      <c r="AA124" s="29"/>
      <c r="AB124" s="29"/>
      <c r="AC124" s="29"/>
      <c r="AD124" s="29"/>
      <c r="AE124" s="29"/>
      <c r="AF124" s="29"/>
    </row>
    <row r="125" ht="13.5" customHeight="1">
      <c r="A125" s="40"/>
      <c r="B125" s="40"/>
      <c r="C125" s="40"/>
      <c r="D125" s="40"/>
      <c r="E125" s="40"/>
      <c r="F125" s="40"/>
      <c r="G125" s="40"/>
      <c r="H125" s="40"/>
      <c r="I125" s="40"/>
      <c r="J125" s="40"/>
      <c r="K125" s="40"/>
      <c r="L125" s="40"/>
      <c r="M125" s="40"/>
      <c r="N125" s="29"/>
      <c r="O125" s="29"/>
      <c r="P125" s="29"/>
      <c r="Q125" s="29"/>
      <c r="R125" s="29"/>
      <c r="S125" s="29"/>
      <c r="T125" s="29"/>
      <c r="U125" s="29"/>
      <c r="V125" s="29"/>
      <c r="W125" s="29"/>
      <c r="X125" s="29"/>
      <c r="Y125" s="29"/>
      <c r="Z125" s="29"/>
      <c r="AA125" s="29"/>
      <c r="AB125" s="29"/>
      <c r="AC125" s="29"/>
      <c r="AD125" s="29"/>
      <c r="AE125" s="29"/>
      <c r="AF125" s="29"/>
    </row>
    <row r="126" ht="13.5" customHeight="1">
      <c r="A126" s="40"/>
      <c r="B126" s="40"/>
      <c r="C126" s="40"/>
      <c r="D126" s="40"/>
      <c r="E126" s="40"/>
      <c r="F126" s="40"/>
      <c r="G126" s="40"/>
      <c r="H126" s="40"/>
      <c r="I126" s="40"/>
      <c r="J126" s="40"/>
      <c r="K126" s="40"/>
      <c r="L126" s="40"/>
      <c r="M126" s="40"/>
      <c r="N126" s="29"/>
      <c r="O126" s="29"/>
      <c r="P126" s="29"/>
      <c r="Q126" s="29"/>
      <c r="R126" s="29"/>
      <c r="S126" s="29"/>
      <c r="T126" s="29"/>
      <c r="U126" s="29"/>
      <c r="V126" s="29"/>
      <c r="W126" s="29"/>
      <c r="X126" s="29"/>
      <c r="Y126" s="29"/>
      <c r="Z126" s="29"/>
      <c r="AA126" s="29"/>
      <c r="AB126" s="29"/>
      <c r="AC126" s="29"/>
      <c r="AD126" s="29"/>
      <c r="AE126" s="29"/>
      <c r="AF126" s="29"/>
    </row>
    <row r="127" ht="13.5" customHeight="1">
      <c r="A127" s="40"/>
      <c r="B127" s="40"/>
      <c r="C127" s="40"/>
      <c r="D127" s="40"/>
      <c r="E127" s="40"/>
      <c r="F127" s="40"/>
      <c r="G127" s="40"/>
      <c r="H127" s="40"/>
      <c r="I127" s="40"/>
      <c r="J127" s="40"/>
      <c r="K127" s="40"/>
      <c r="L127" s="40"/>
      <c r="M127" s="40"/>
      <c r="N127" s="29"/>
      <c r="O127" s="29"/>
      <c r="P127" s="29"/>
      <c r="Q127" s="29"/>
      <c r="R127" s="29"/>
      <c r="S127" s="29"/>
      <c r="T127" s="29"/>
      <c r="U127" s="29"/>
      <c r="V127" s="29"/>
      <c r="W127" s="29"/>
      <c r="X127" s="29"/>
      <c r="Y127" s="29"/>
      <c r="Z127" s="29"/>
      <c r="AA127" s="29"/>
      <c r="AB127" s="29"/>
      <c r="AC127" s="29"/>
      <c r="AD127" s="29"/>
      <c r="AE127" s="29"/>
      <c r="AF127" s="29"/>
    </row>
    <row r="128" ht="13.5" customHeight="1">
      <c r="A128" s="40"/>
      <c r="B128" s="40"/>
      <c r="C128" s="40"/>
      <c r="D128" s="40"/>
      <c r="E128" s="40"/>
      <c r="F128" s="40"/>
      <c r="G128" s="40"/>
      <c r="H128" s="40"/>
      <c r="I128" s="40"/>
      <c r="J128" s="40"/>
      <c r="K128" s="40"/>
      <c r="L128" s="40"/>
      <c r="M128" s="40"/>
      <c r="N128" s="29"/>
      <c r="O128" s="29"/>
      <c r="P128" s="29"/>
      <c r="Q128" s="29"/>
      <c r="R128" s="29"/>
      <c r="S128" s="29"/>
      <c r="T128" s="29"/>
      <c r="U128" s="29"/>
      <c r="V128" s="29"/>
      <c r="W128" s="29"/>
      <c r="X128" s="29"/>
      <c r="Y128" s="29"/>
      <c r="Z128" s="29"/>
      <c r="AA128" s="29"/>
      <c r="AB128" s="29"/>
      <c r="AC128" s="29"/>
      <c r="AD128" s="29"/>
      <c r="AE128" s="29"/>
      <c r="AF128" s="29"/>
    </row>
    <row r="129" ht="13.5" customHeight="1">
      <c r="A129" s="40"/>
      <c r="B129" s="40"/>
      <c r="C129" s="40"/>
      <c r="D129" s="40"/>
      <c r="E129" s="40"/>
      <c r="F129" s="40"/>
      <c r="G129" s="40"/>
      <c r="H129" s="40"/>
      <c r="I129" s="40"/>
      <c r="J129" s="40"/>
      <c r="K129" s="40"/>
      <c r="L129" s="40"/>
      <c r="M129" s="40"/>
      <c r="N129" s="29"/>
      <c r="O129" s="29"/>
      <c r="P129" s="29"/>
      <c r="Q129" s="29"/>
      <c r="R129" s="29"/>
      <c r="S129" s="29"/>
      <c r="T129" s="29"/>
      <c r="U129" s="29"/>
      <c r="V129" s="29"/>
      <c r="W129" s="29"/>
      <c r="X129" s="29"/>
      <c r="Y129" s="29"/>
      <c r="Z129" s="29"/>
      <c r="AA129" s="29"/>
      <c r="AB129" s="29"/>
      <c r="AC129" s="29"/>
      <c r="AD129" s="29"/>
      <c r="AE129" s="29"/>
      <c r="AF129" s="29"/>
    </row>
    <row r="130" ht="13.5" customHeight="1">
      <c r="A130" s="40"/>
      <c r="B130" s="40"/>
      <c r="C130" s="40"/>
      <c r="D130" s="40"/>
      <c r="E130" s="40"/>
      <c r="F130" s="40"/>
      <c r="G130" s="40"/>
      <c r="H130" s="40"/>
      <c r="I130" s="40"/>
      <c r="J130" s="40"/>
      <c r="K130" s="40"/>
      <c r="L130" s="40"/>
      <c r="M130" s="40"/>
      <c r="N130" s="29"/>
      <c r="O130" s="29"/>
      <c r="P130" s="29"/>
      <c r="Q130" s="29"/>
      <c r="R130" s="29"/>
      <c r="S130" s="29"/>
      <c r="T130" s="29"/>
      <c r="U130" s="29"/>
      <c r="V130" s="29"/>
      <c r="W130" s="29"/>
      <c r="X130" s="29"/>
      <c r="Y130" s="29"/>
      <c r="Z130" s="29"/>
      <c r="AA130" s="29"/>
      <c r="AB130" s="29"/>
      <c r="AC130" s="29"/>
      <c r="AD130" s="29"/>
      <c r="AE130" s="29"/>
      <c r="AF130" s="29"/>
    </row>
    <row r="131" ht="13.5" customHeight="1">
      <c r="A131" s="40"/>
      <c r="B131" s="40"/>
      <c r="C131" s="40"/>
      <c r="D131" s="40"/>
      <c r="E131" s="40"/>
      <c r="F131" s="40"/>
      <c r="G131" s="40"/>
      <c r="H131" s="40"/>
      <c r="I131" s="40"/>
      <c r="J131" s="40"/>
      <c r="K131" s="40"/>
      <c r="L131" s="40"/>
      <c r="M131" s="40"/>
      <c r="N131" s="29"/>
      <c r="O131" s="29"/>
      <c r="P131" s="29"/>
      <c r="Q131" s="29"/>
      <c r="R131" s="29"/>
      <c r="S131" s="29"/>
      <c r="T131" s="29"/>
      <c r="U131" s="29"/>
      <c r="V131" s="29"/>
      <c r="W131" s="29"/>
      <c r="X131" s="29"/>
      <c r="Y131" s="29"/>
      <c r="Z131" s="29"/>
      <c r="AA131" s="29"/>
      <c r="AB131" s="29"/>
      <c r="AC131" s="29"/>
      <c r="AD131" s="29"/>
      <c r="AE131" s="29"/>
      <c r="AF131" s="29"/>
    </row>
    <row r="132" ht="13.5" customHeight="1">
      <c r="A132" s="40"/>
      <c r="B132" s="40"/>
      <c r="C132" s="40"/>
      <c r="D132" s="40"/>
      <c r="E132" s="40"/>
      <c r="F132" s="40"/>
      <c r="G132" s="40"/>
      <c r="H132" s="40"/>
      <c r="I132" s="40"/>
      <c r="J132" s="40"/>
      <c r="K132" s="40"/>
      <c r="L132" s="40"/>
      <c r="M132" s="40"/>
      <c r="N132" s="29"/>
      <c r="O132" s="29"/>
      <c r="P132" s="29"/>
      <c r="Q132" s="29"/>
      <c r="R132" s="29"/>
      <c r="S132" s="29"/>
      <c r="T132" s="29"/>
      <c r="U132" s="29"/>
      <c r="V132" s="29"/>
      <c r="W132" s="29"/>
      <c r="X132" s="29"/>
      <c r="Y132" s="29"/>
      <c r="Z132" s="29"/>
      <c r="AA132" s="29"/>
      <c r="AB132" s="29"/>
      <c r="AC132" s="29"/>
      <c r="AD132" s="29"/>
      <c r="AE132" s="29"/>
      <c r="AF132" s="29"/>
    </row>
    <row r="133" ht="13.5" customHeight="1">
      <c r="A133" s="40"/>
      <c r="B133" s="40"/>
      <c r="C133" s="40"/>
      <c r="D133" s="40"/>
      <c r="E133" s="40"/>
      <c r="F133" s="40"/>
      <c r="G133" s="40"/>
      <c r="H133" s="40"/>
      <c r="I133" s="40"/>
      <c r="J133" s="40"/>
      <c r="K133" s="40"/>
      <c r="L133" s="40"/>
      <c r="M133" s="40"/>
      <c r="N133" s="29"/>
      <c r="O133" s="29"/>
      <c r="P133" s="29"/>
      <c r="Q133" s="29"/>
      <c r="R133" s="29"/>
      <c r="S133" s="29"/>
      <c r="T133" s="29"/>
      <c r="U133" s="29"/>
      <c r="V133" s="29"/>
      <c r="W133" s="29"/>
      <c r="X133" s="29"/>
      <c r="Y133" s="29"/>
      <c r="Z133" s="29"/>
      <c r="AA133" s="29"/>
      <c r="AB133" s="29"/>
      <c r="AC133" s="29"/>
      <c r="AD133" s="29"/>
      <c r="AE133" s="29"/>
      <c r="AF133" s="29"/>
    </row>
    <row r="134" ht="13.5" customHeight="1">
      <c r="A134" s="40"/>
      <c r="B134" s="40"/>
      <c r="C134" s="40"/>
      <c r="D134" s="40"/>
      <c r="E134" s="40"/>
      <c r="F134" s="40"/>
      <c r="G134" s="40"/>
      <c r="H134" s="40"/>
      <c r="I134" s="40"/>
      <c r="J134" s="40"/>
      <c r="K134" s="40"/>
      <c r="L134" s="40"/>
      <c r="M134" s="40"/>
      <c r="N134" s="29"/>
      <c r="O134" s="29"/>
      <c r="P134" s="29"/>
      <c r="Q134" s="29"/>
      <c r="R134" s="29"/>
      <c r="S134" s="29"/>
      <c r="T134" s="29"/>
      <c r="U134" s="29"/>
      <c r="V134" s="29"/>
      <c r="W134" s="29"/>
      <c r="X134" s="29"/>
      <c r="Y134" s="29"/>
      <c r="Z134" s="29"/>
      <c r="AA134" s="29"/>
      <c r="AB134" s="29"/>
      <c r="AC134" s="29"/>
      <c r="AD134" s="29"/>
      <c r="AE134" s="29"/>
      <c r="AF134" s="29"/>
    </row>
    <row r="135" ht="13.5" customHeight="1">
      <c r="A135" s="40"/>
      <c r="B135" s="40"/>
      <c r="C135" s="40"/>
      <c r="D135" s="40"/>
      <c r="E135" s="40"/>
      <c r="F135" s="40"/>
      <c r="G135" s="40"/>
      <c r="H135" s="40"/>
      <c r="I135" s="40"/>
      <c r="J135" s="40"/>
      <c r="K135" s="40"/>
      <c r="L135" s="40"/>
      <c r="M135" s="40"/>
      <c r="N135" s="29"/>
      <c r="O135" s="29"/>
      <c r="P135" s="29"/>
      <c r="Q135" s="29"/>
      <c r="R135" s="29"/>
      <c r="S135" s="29"/>
      <c r="T135" s="29"/>
      <c r="U135" s="29"/>
      <c r="V135" s="29"/>
      <c r="W135" s="29"/>
      <c r="X135" s="29"/>
      <c r="Y135" s="29"/>
      <c r="Z135" s="29"/>
      <c r="AA135" s="29"/>
      <c r="AB135" s="29"/>
      <c r="AC135" s="29"/>
      <c r="AD135" s="29"/>
      <c r="AE135" s="29"/>
      <c r="AF135" s="29"/>
    </row>
    <row r="136" ht="13.5" customHeight="1">
      <c r="A136" s="40"/>
      <c r="B136" s="40"/>
      <c r="C136" s="40"/>
      <c r="D136" s="40"/>
      <c r="E136" s="40"/>
      <c r="F136" s="40"/>
      <c r="G136" s="40"/>
      <c r="H136" s="40"/>
      <c r="I136" s="40"/>
      <c r="J136" s="40"/>
      <c r="K136" s="40"/>
      <c r="L136" s="40"/>
      <c r="M136" s="40"/>
      <c r="N136" s="29"/>
      <c r="O136" s="29"/>
      <c r="P136" s="29"/>
      <c r="Q136" s="29"/>
      <c r="R136" s="29"/>
      <c r="S136" s="29"/>
      <c r="T136" s="29"/>
      <c r="U136" s="29"/>
      <c r="V136" s="29"/>
      <c r="W136" s="29"/>
      <c r="X136" s="29"/>
      <c r="Y136" s="29"/>
      <c r="Z136" s="29"/>
      <c r="AA136" s="29"/>
      <c r="AB136" s="29"/>
      <c r="AC136" s="29"/>
      <c r="AD136" s="29"/>
      <c r="AE136" s="29"/>
      <c r="AF136" s="29"/>
    </row>
    <row r="137" ht="13.5" customHeight="1">
      <c r="A137" s="40"/>
      <c r="B137" s="40"/>
      <c r="C137" s="40"/>
      <c r="D137" s="40"/>
      <c r="E137" s="40"/>
      <c r="F137" s="40"/>
      <c r="G137" s="40"/>
      <c r="H137" s="40"/>
      <c r="I137" s="40"/>
      <c r="J137" s="40"/>
      <c r="K137" s="40"/>
      <c r="L137" s="40"/>
      <c r="M137" s="40"/>
      <c r="N137" s="29"/>
      <c r="O137" s="29"/>
      <c r="P137" s="29"/>
      <c r="Q137" s="29"/>
      <c r="R137" s="29"/>
      <c r="S137" s="29"/>
      <c r="T137" s="29"/>
      <c r="U137" s="29"/>
      <c r="V137" s="29"/>
      <c r="W137" s="29"/>
      <c r="X137" s="29"/>
      <c r="Y137" s="29"/>
      <c r="Z137" s="29"/>
      <c r="AA137" s="29"/>
      <c r="AB137" s="29"/>
      <c r="AC137" s="29"/>
      <c r="AD137" s="29"/>
      <c r="AE137" s="29"/>
      <c r="AF137" s="29"/>
    </row>
    <row r="138" ht="13.5" customHeight="1">
      <c r="A138" s="40"/>
      <c r="B138" s="40"/>
      <c r="C138" s="40"/>
      <c r="D138" s="40"/>
      <c r="E138" s="40"/>
      <c r="F138" s="40"/>
      <c r="G138" s="40"/>
      <c r="H138" s="40"/>
      <c r="I138" s="40"/>
      <c r="J138" s="40"/>
      <c r="K138" s="40"/>
      <c r="L138" s="40"/>
      <c r="M138" s="40"/>
      <c r="N138" s="29"/>
      <c r="O138" s="29"/>
      <c r="P138" s="29"/>
      <c r="Q138" s="29"/>
      <c r="R138" s="29"/>
      <c r="S138" s="29"/>
      <c r="T138" s="29"/>
      <c r="U138" s="29"/>
      <c r="V138" s="29"/>
      <c r="W138" s="29"/>
      <c r="X138" s="29"/>
      <c r="Y138" s="29"/>
      <c r="Z138" s="29"/>
      <c r="AA138" s="29"/>
      <c r="AB138" s="29"/>
      <c r="AC138" s="29"/>
      <c r="AD138" s="29"/>
      <c r="AE138" s="29"/>
      <c r="AF138" s="29"/>
    </row>
    <row r="139" ht="13.5" customHeight="1">
      <c r="A139" s="40"/>
      <c r="B139" s="40"/>
      <c r="C139" s="40"/>
      <c r="D139" s="40"/>
      <c r="E139" s="40"/>
      <c r="F139" s="40"/>
      <c r="G139" s="40"/>
      <c r="H139" s="40"/>
      <c r="I139" s="40"/>
      <c r="J139" s="40"/>
      <c r="K139" s="40"/>
      <c r="L139" s="40"/>
      <c r="M139" s="40"/>
      <c r="N139" s="29"/>
      <c r="O139" s="29"/>
      <c r="P139" s="29"/>
      <c r="Q139" s="29"/>
      <c r="R139" s="29"/>
      <c r="S139" s="29"/>
      <c r="T139" s="29"/>
      <c r="U139" s="29"/>
      <c r="V139" s="29"/>
      <c r="W139" s="29"/>
      <c r="X139" s="29"/>
      <c r="Y139" s="29"/>
      <c r="Z139" s="29"/>
      <c r="AA139" s="29"/>
      <c r="AB139" s="29"/>
      <c r="AC139" s="29"/>
      <c r="AD139" s="29"/>
      <c r="AE139" s="29"/>
      <c r="AF139" s="29"/>
    </row>
    <row r="140" ht="13.5" customHeight="1">
      <c r="A140" s="40"/>
      <c r="B140" s="40"/>
      <c r="C140" s="40"/>
      <c r="D140" s="40"/>
      <c r="E140" s="40"/>
      <c r="F140" s="40"/>
      <c r="G140" s="40"/>
      <c r="H140" s="40"/>
      <c r="I140" s="40"/>
      <c r="J140" s="40"/>
      <c r="K140" s="40"/>
      <c r="L140" s="40"/>
      <c r="M140" s="40"/>
      <c r="N140" s="29"/>
      <c r="O140" s="29"/>
      <c r="P140" s="29"/>
      <c r="Q140" s="29"/>
      <c r="R140" s="29"/>
      <c r="S140" s="29"/>
      <c r="T140" s="29"/>
      <c r="U140" s="29"/>
      <c r="V140" s="29"/>
      <c r="W140" s="29"/>
      <c r="X140" s="29"/>
      <c r="Y140" s="29"/>
      <c r="Z140" s="29"/>
      <c r="AA140" s="29"/>
      <c r="AB140" s="29"/>
      <c r="AC140" s="29"/>
      <c r="AD140" s="29"/>
      <c r="AE140" s="29"/>
      <c r="AF140" s="29"/>
    </row>
    <row r="141" ht="13.5" customHeight="1">
      <c r="A141" s="40"/>
      <c r="B141" s="40"/>
      <c r="C141" s="40"/>
      <c r="D141" s="40"/>
      <c r="E141" s="40"/>
      <c r="F141" s="40"/>
      <c r="G141" s="40"/>
      <c r="H141" s="40"/>
      <c r="I141" s="40"/>
      <c r="J141" s="40"/>
      <c r="K141" s="40"/>
      <c r="L141" s="40"/>
      <c r="M141" s="40"/>
      <c r="N141" s="29"/>
      <c r="O141" s="29"/>
      <c r="P141" s="29"/>
      <c r="Q141" s="29"/>
      <c r="R141" s="29"/>
      <c r="S141" s="29"/>
      <c r="T141" s="29"/>
      <c r="U141" s="29"/>
      <c r="V141" s="29"/>
      <c r="W141" s="29"/>
      <c r="X141" s="29"/>
      <c r="Y141" s="29"/>
      <c r="Z141" s="29"/>
      <c r="AA141" s="29"/>
      <c r="AB141" s="29"/>
      <c r="AC141" s="29"/>
      <c r="AD141" s="29"/>
      <c r="AE141" s="29"/>
      <c r="AF141" s="29"/>
    </row>
    <row r="142" ht="13.5" customHeight="1">
      <c r="A142" s="40"/>
      <c r="B142" s="40"/>
      <c r="C142" s="40"/>
      <c r="D142" s="40"/>
      <c r="E142" s="40"/>
      <c r="F142" s="40"/>
      <c r="G142" s="40"/>
      <c r="H142" s="40"/>
      <c r="I142" s="40"/>
      <c r="J142" s="40"/>
      <c r="K142" s="40"/>
      <c r="L142" s="40"/>
      <c r="M142" s="40"/>
      <c r="N142" s="29"/>
      <c r="O142" s="29"/>
      <c r="P142" s="29"/>
      <c r="Q142" s="29"/>
      <c r="R142" s="29"/>
      <c r="S142" s="29"/>
      <c r="T142" s="29"/>
      <c r="U142" s="29"/>
      <c r="V142" s="29"/>
      <c r="W142" s="29"/>
      <c r="X142" s="29"/>
      <c r="Y142" s="29"/>
      <c r="Z142" s="29"/>
      <c r="AA142" s="29"/>
      <c r="AB142" s="29"/>
      <c r="AC142" s="29"/>
      <c r="AD142" s="29"/>
      <c r="AE142" s="29"/>
      <c r="AF142" s="29"/>
    </row>
    <row r="143" ht="13.5" customHeight="1">
      <c r="A143" s="40"/>
      <c r="B143" s="40"/>
      <c r="C143" s="40"/>
      <c r="D143" s="40"/>
      <c r="E143" s="40"/>
      <c r="F143" s="40"/>
      <c r="G143" s="40"/>
      <c r="H143" s="40"/>
      <c r="I143" s="40"/>
      <c r="J143" s="40"/>
      <c r="K143" s="40"/>
      <c r="L143" s="40"/>
      <c r="M143" s="40"/>
      <c r="N143" s="29"/>
      <c r="O143" s="29"/>
      <c r="P143" s="29"/>
      <c r="Q143" s="29"/>
      <c r="R143" s="29"/>
      <c r="S143" s="29"/>
      <c r="T143" s="29"/>
      <c r="U143" s="29"/>
      <c r="V143" s="29"/>
      <c r="W143" s="29"/>
      <c r="X143" s="29"/>
      <c r="Y143" s="29"/>
      <c r="Z143" s="29"/>
      <c r="AA143" s="29"/>
      <c r="AB143" s="29"/>
      <c r="AC143" s="29"/>
      <c r="AD143" s="29"/>
      <c r="AE143" s="29"/>
      <c r="AF143" s="29"/>
    </row>
    <row r="144" ht="13.5" customHeight="1">
      <c r="A144" s="40"/>
      <c r="B144" s="40"/>
      <c r="C144" s="40"/>
      <c r="D144" s="40"/>
      <c r="E144" s="40"/>
      <c r="F144" s="40"/>
      <c r="G144" s="40"/>
      <c r="H144" s="40"/>
      <c r="I144" s="40"/>
      <c r="J144" s="40"/>
      <c r="K144" s="40"/>
      <c r="L144" s="40"/>
      <c r="M144" s="40"/>
      <c r="N144" s="29"/>
      <c r="O144" s="29"/>
      <c r="P144" s="29"/>
      <c r="Q144" s="29"/>
      <c r="R144" s="29"/>
      <c r="S144" s="29"/>
      <c r="T144" s="29"/>
      <c r="U144" s="29"/>
      <c r="V144" s="29"/>
      <c r="W144" s="29"/>
      <c r="X144" s="29"/>
      <c r="Y144" s="29"/>
      <c r="Z144" s="29"/>
      <c r="AA144" s="29"/>
      <c r="AB144" s="29"/>
      <c r="AC144" s="29"/>
      <c r="AD144" s="29"/>
      <c r="AE144" s="29"/>
      <c r="AF144" s="29"/>
    </row>
    <row r="145" ht="13.5" customHeight="1">
      <c r="A145" s="40"/>
      <c r="B145" s="40"/>
      <c r="C145" s="40"/>
      <c r="D145" s="40"/>
      <c r="E145" s="40"/>
      <c r="F145" s="40"/>
      <c r="G145" s="40"/>
      <c r="H145" s="40"/>
      <c r="I145" s="40"/>
      <c r="J145" s="40"/>
      <c r="K145" s="40"/>
      <c r="L145" s="40"/>
      <c r="M145" s="40"/>
      <c r="N145" s="29"/>
      <c r="O145" s="29"/>
      <c r="P145" s="29"/>
      <c r="Q145" s="29"/>
      <c r="R145" s="29"/>
      <c r="S145" s="29"/>
      <c r="T145" s="29"/>
      <c r="U145" s="29"/>
      <c r="V145" s="29"/>
      <c r="W145" s="29"/>
      <c r="X145" s="29"/>
      <c r="Y145" s="29"/>
      <c r="Z145" s="29"/>
      <c r="AA145" s="29"/>
      <c r="AB145" s="29"/>
      <c r="AC145" s="29"/>
      <c r="AD145" s="29"/>
      <c r="AE145" s="29"/>
      <c r="AF145" s="29"/>
    </row>
    <row r="146" ht="13.5" customHeight="1">
      <c r="A146" s="40"/>
      <c r="B146" s="40"/>
      <c r="C146" s="40"/>
      <c r="D146" s="40"/>
      <c r="E146" s="40"/>
      <c r="F146" s="40"/>
      <c r="G146" s="40"/>
      <c r="H146" s="40"/>
      <c r="I146" s="40"/>
      <c r="J146" s="40"/>
      <c r="K146" s="40"/>
      <c r="L146" s="40"/>
      <c r="M146" s="40"/>
      <c r="N146" s="29"/>
      <c r="O146" s="29"/>
      <c r="P146" s="29"/>
      <c r="Q146" s="29"/>
      <c r="R146" s="29"/>
      <c r="S146" s="29"/>
      <c r="T146" s="29"/>
      <c r="U146" s="29"/>
      <c r="V146" s="29"/>
      <c r="W146" s="29"/>
      <c r="X146" s="29"/>
      <c r="Y146" s="29"/>
      <c r="Z146" s="29"/>
      <c r="AA146" s="29"/>
      <c r="AB146" s="29"/>
      <c r="AC146" s="29"/>
      <c r="AD146" s="29"/>
      <c r="AE146" s="29"/>
      <c r="AF146" s="29"/>
    </row>
    <row r="147" ht="13.5" customHeight="1">
      <c r="A147" s="40"/>
      <c r="B147" s="40"/>
      <c r="C147" s="40"/>
      <c r="D147" s="40"/>
      <c r="E147" s="40"/>
      <c r="F147" s="40"/>
      <c r="G147" s="40"/>
      <c r="H147" s="40"/>
      <c r="I147" s="40"/>
      <c r="J147" s="40"/>
      <c r="K147" s="40"/>
      <c r="L147" s="40"/>
      <c r="M147" s="40"/>
      <c r="N147" s="29"/>
      <c r="O147" s="29"/>
      <c r="P147" s="29"/>
      <c r="Q147" s="29"/>
      <c r="R147" s="29"/>
      <c r="S147" s="29"/>
      <c r="T147" s="29"/>
      <c r="U147" s="29"/>
      <c r="V147" s="29"/>
      <c r="W147" s="29"/>
      <c r="X147" s="29"/>
      <c r="Y147" s="29"/>
      <c r="Z147" s="29"/>
      <c r="AA147" s="29"/>
      <c r="AB147" s="29"/>
      <c r="AC147" s="29"/>
      <c r="AD147" s="29"/>
      <c r="AE147" s="29"/>
      <c r="AF147" s="29"/>
    </row>
    <row r="148" ht="13.5" customHeight="1">
      <c r="A148" s="40"/>
      <c r="B148" s="40"/>
      <c r="C148" s="40"/>
      <c r="D148" s="40"/>
      <c r="E148" s="40"/>
      <c r="F148" s="40"/>
      <c r="G148" s="40"/>
      <c r="H148" s="40"/>
      <c r="I148" s="40"/>
      <c r="J148" s="40"/>
      <c r="K148" s="40"/>
      <c r="L148" s="40"/>
      <c r="M148" s="40"/>
      <c r="N148" s="29"/>
      <c r="O148" s="29"/>
      <c r="P148" s="29"/>
      <c r="Q148" s="29"/>
      <c r="R148" s="29"/>
      <c r="S148" s="29"/>
      <c r="T148" s="29"/>
      <c r="U148" s="29"/>
      <c r="V148" s="29"/>
      <c r="W148" s="29"/>
      <c r="X148" s="29"/>
      <c r="Y148" s="29"/>
      <c r="Z148" s="29"/>
      <c r="AA148" s="29"/>
      <c r="AB148" s="29"/>
      <c r="AC148" s="29"/>
      <c r="AD148" s="29"/>
      <c r="AE148" s="29"/>
      <c r="AF148" s="29"/>
    </row>
    <row r="149" ht="13.5" customHeight="1">
      <c r="A149" s="40"/>
      <c r="B149" s="40"/>
      <c r="C149" s="40"/>
      <c r="D149" s="40"/>
      <c r="E149" s="40"/>
      <c r="F149" s="40"/>
      <c r="G149" s="40"/>
      <c r="H149" s="40"/>
      <c r="I149" s="40"/>
      <c r="J149" s="40"/>
      <c r="K149" s="40"/>
      <c r="L149" s="40"/>
      <c r="M149" s="40"/>
      <c r="N149" s="29"/>
      <c r="O149" s="29"/>
      <c r="P149" s="29"/>
      <c r="Q149" s="29"/>
      <c r="R149" s="29"/>
      <c r="S149" s="29"/>
      <c r="T149" s="29"/>
      <c r="U149" s="29"/>
      <c r="V149" s="29"/>
      <c r="W149" s="29"/>
      <c r="X149" s="29"/>
      <c r="Y149" s="29"/>
      <c r="Z149" s="29"/>
      <c r="AA149" s="29"/>
      <c r="AB149" s="29"/>
      <c r="AC149" s="29"/>
      <c r="AD149" s="29"/>
      <c r="AE149" s="29"/>
      <c r="AF149" s="29"/>
    </row>
    <row r="150" ht="13.5" customHeight="1">
      <c r="A150" s="40"/>
      <c r="B150" s="40"/>
      <c r="C150" s="40"/>
      <c r="D150" s="40"/>
      <c r="E150" s="40"/>
      <c r="F150" s="40"/>
      <c r="G150" s="40"/>
      <c r="H150" s="40"/>
      <c r="I150" s="40"/>
      <c r="J150" s="40"/>
      <c r="K150" s="40"/>
      <c r="L150" s="40"/>
      <c r="M150" s="40"/>
      <c r="N150" s="29"/>
      <c r="O150" s="29"/>
      <c r="P150" s="29"/>
      <c r="Q150" s="29"/>
      <c r="R150" s="29"/>
      <c r="S150" s="29"/>
      <c r="T150" s="29"/>
      <c r="U150" s="29"/>
      <c r="V150" s="29"/>
      <c r="W150" s="29"/>
      <c r="X150" s="29"/>
      <c r="Y150" s="29"/>
      <c r="Z150" s="29"/>
      <c r="AA150" s="29"/>
      <c r="AB150" s="29"/>
      <c r="AC150" s="29"/>
      <c r="AD150" s="29"/>
      <c r="AE150" s="29"/>
      <c r="AF150" s="29"/>
    </row>
    <row r="151" ht="13.5" customHeight="1">
      <c r="A151" s="40"/>
      <c r="B151" s="40"/>
      <c r="C151" s="40"/>
      <c r="D151" s="40"/>
      <c r="E151" s="40"/>
      <c r="F151" s="40"/>
      <c r="G151" s="40"/>
      <c r="H151" s="40"/>
      <c r="I151" s="40"/>
      <c r="J151" s="40"/>
      <c r="K151" s="40"/>
      <c r="L151" s="40"/>
      <c r="M151" s="40"/>
      <c r="N151" s="29"/>
      <c r="O151" s="29"/>
      <c r="P151" s="29"/>
      <c r="Q151" s="29"/>
      <c r="R151" s="29"/>
      <c r="S151" s="29"/>
      <c r="T151" s="29"/>
      <c r="U151" s="29"/>
      <c r="V151" s="29"/>
      <c r="W151" s="29"/>
      <c r="X151" s="29"/>
      <c r="Y151" s="29"/>
      <c r="Z151" s="29"/>
      <c r="AA151" s="29"/>
      <c r="AB151" s="29"/>
      <c r="AC151" s="29"/>
      <c r="AD151" s="29"/>
      <c r="AE151" s="29"/>
      <c r="AF151" s="29"/>
    </row>
    <row r="152" ht="13.5" customHeight="1">
      <c r="A152" s="40"/>
      <c r="B152" s="40"/>
      <c r="C152" s="40"/>
      <c r="D152" s="40"/>
      <c r="E152" s="40"/>
      <c r="F152" s="40"/>
      <c r="G152" s="40"/>
      <c r="H152" s="40"/>
      <c r="I152" s="40"/>
      <c r="J152" s="40"/>
      <c r="K152" s="40"/>
      <c r="L152" s="40"/>
      <c r="M152" s="40"/>
      <c r="N152" s="29"/>
      <c r="O152" s="29"/>
      <c r="P152" s="29"/>
      <c r="Q152" s="29"/>
      <c r="R152" s="29"/>
      <c r="S152" s="29"/>
      <c r="T152" s="29"/>
      <c r="U152" s="29"/>
      <c r="V152" s="29"/>
      <c r="W152" s="29"/>
      <c r="X152" s="29"/>
      <c r="Y152" s="29"/>
      <c r="Z152" s="29"/>
      <c r="AA152" s="29"/>
      <c r="AB152" s="29"/>
      <c r="AC152" s="29"/>
      <c r="AD152" s="29"/>
      <c r="AE152" s="29"/>
      <c r="AF152" s="29"/>
    </row>
    <row r="153" ht="13.5" customHeight="1">
      <c r="A153" s="40"/>
      <c r="B153" s="40"/>
      <c r="C153" s="40"/>
      <c r="D153" s="40"/>
      <c r="E153" s="40"/>
      <c r="F153" s="40"/>
      <c r="G153" s="40"/>
      <c r="H153" s="40"/>
      <c r="I153" s="40"/>
      <c r="J153" s="40"/>
      <c r="K153" s="40"/>
      <c r="L153" s="40"/>
      <c r="M153" s="40"/>
      <c r="N153" s="29"/>
      <c r="O153" s="29"/>
      <c r="P153" s="29"/>
      <c r="Q153" s="29"/>
      <c r="R153" s="29"/>
      <c r="S153" s="29"/>
      <c r="T153" s="29"/>
      <c r="U153" s="29"/>
      <c r="V153" s="29"/>
      <c r="W153" s="29"/>
      <c r="X153" s="29"/>
      <c r="Y153" s="29"/>
      <c r="Z153" s="29"/>
      <c r="AA153" s="29"/>
      <c r="AB153" s="29"/>
      <c r="AC153" s="29"/>
      <c r="AD153" s="29"/>
      <c r="AE153" s="29"/>
      <c r="AF153" s="29"/>
    </row>
    <row r="154" ht="13.5" customHeight="1">
      <c r="A154" s="40"/>
      <c r="B154" s="40"/>
      <c r="C154" s="40"/>
      <c r="D154" s="40"/>
      <c r="E154" s="40"/>
      <c r="F154" s="40"/>
      <c r="G154" s="40"/>
      <c r="H154" s="40"/>
      <c r="I154" s="40"/>
      <c r="J154" s="40"/>
      <c r="K154" s="40"/>
      <c r="L154" s="40"/>
      <c r="M154" s="40"/>
      <c r="N154" s="29"/>
      <c r="O154" s="29"/>
      <c r="P154" s="29"/>
      <c r="Q154" s="29"/>
      <c r="R154" s="29"/>
      <c r="S154" s="29"/>
      <c r="T154" s="29"/>
      <c r="U154" s="29"/>
      <c r="V154" s="29"/>
      <c r="W154" s="29"/>
      <c r="X154" s="29"/>
      <c r="Y154" s="29"/>
      <c r="Z154" s="29"/>
      <c r="AA154" s="29"/>
      <c r="AB154" s="29"/>
      <c r="AC154" s="29"/>
      <c r="AD154" s="29"/>
      <c r="AE154" s="29"/>
      <c r="AF154" s="29"/>
    </row>
    <row r="155" ht="13.5" customHeight="1">
      <c r="A155" s="40"/>
      <c r="B155" s="40"/>
      <c r="C155" s="40"/>
      <c r="D155" s="40"/>
      <c r="E155" s="40"/>
      <c r="F155" s="40"/>
      <c r="G155" s="40"/>
      <c r="H155" s="40"/>
      <c r="I155" s="40"/>
      <c r="J155" s="40"/>
      <c r="K155" s="40"/>
      <c r="L155" s="40"/>
      <c r="M155" s="40"/>
      <c r="N155" s="29"/>
      <c r="O155" s="29"/>
      <c r="P155" s="29"/>
      <c r="Q155" s="29"/>
      <c r="R155" s="29"/>
      <c r="S155" s="29"/>
      <c r="T155" s="29"/>
      <c r="U155" s="29"/>
      <c r="V155" s="29"/>
      <c r="W155" s="29"/>
      <c r="X155" s="29"/>
      <c r="Y155" s="29"/>
      <c r="Z155" s="29"/>
      <c r="AA155" s="29"/>
      <c r="AB155" s="29"/>
      <c r="AC155" s="29"/>
      <c r="AD155" s="29"/>
      <c r="AE155" s="29"/>
      <c r="AF155" s="29"/>
    </row>
    <row r="156" ht="13.5" customHeight="1">
      <c r="A156" s="40"/>
      <c r="B156" s="40"/>
      <c r="C156" s="40"/>
      <c r="D156" s="40"/>
      <c r="E156" s="40"/>
      <c r="F156" s="40"/>
      <c r="G156" s="40"/>
      <c r="H156" s="40"/>
      <c r="I156" s="40"/>
      <c r="J156" s="40"/>
      <c r="K156" s="40"/>
      <c r="L156" s="40"/>
      <c r="M156" s="40"/>
      <c r="N156" s="29"/>
      <c r="O156" s="29"/>
      <c r="P156" s="29"/>
      <c r="Q156" s="29"/>
      <c r="R156" s="29"/>
      <c r="S156" s="29"/>
      <c r="T156" s="29"/>
      <c r="U156" s="29"/>
      <c r="V156" s="29"/>
      <c r="W156" s="29"/>
      <c r="X156" s="29"/>
      <c r="Y156" s="29"/>
      <c r="Z156" s="29"/>
      <c r="AA156" s="29"/>
      <c r="AB156" s="29"/>
      <c r="AC156" s="29"/>
      <c r="AD156" s="29"/>
      <c r="AE156" s="29"/>
      <c r="AF156" s="29"/>
    </row>
    <row r="157" ht="13.5" customHeight="1">
      <c r="A157" s="40"/>
      <c r="B157" s="40"/>
      <c r="C157" s="40"/>
      <c r="D157" s="40"/>
      <c r="E157" s="40"/>
      <c r="F157" s="40"/>
      <c r="G157" s="40"/>
      <c r="H157" s="40"/>
      <c r="I157" s="40"/>
      <c r="J157" s="40"/>
      <c r="K157" s="40"/>
      <c r="L157" s="40"/>
      <c r="M157" s="40"/>
      <c r="N157" s="29"/>
      <c r="O157" s="29"/>
      <c r="P157" s="29"/>
      <c r="Q157" s="29"/>
      <c r="R157" s="29"/>
      <c r="S157" s="29"/>
      <c r="T157" s="29"/>
      <c r="U157" s="29"/>
      <c r="V157" s="29"/>
      <c r="W157" s="29"/>
      <c r="X157" s="29"/>
      <c r="Y157" s="29"/>
      <c r="Z157" s="29"/>
      <c r="AA157" s="29"/>
      <c r="AB157" s="29"/>
      <c r="AC157" s="29"/>
      <c r="AD157" s="29"/>
      <c r="AE157" s="29"/>
      <c r="AF157" s="29"/>
    </row>
    <row r="158" ht="13.5" customHeight="1">
      <c r="A158" s="40"/>
      <c r="B158" s="40"/>
      <c r="C158" s="40"/>
      <c r="D158" s="40"/>
      <c r="E158" s="40"/>
      <c r="F158" s="40"/>
      <c r="G158" s="40"/>
      <c r="H158" s="40"/>
      <c r="I158" s="40"/>
      <c r="J158" s="40"/>
      <c r="K158" s="40"/>
      <c r="L158" s="40"/>
      <c r="M158" s="40"/>
      <c r="N158" s="29"/>
      <c r="O158" s="29"/>
      <c r="P158" s="29"/>
      <c r="Q158" s="29"/>
      <c r="R158" s="29"/>
      <c r="S158" s="29"/>
      <c r="T158" s="29"/>
      <c r="U158" s="29"/>
      <c r="V158" s="29"/>
      <c r="W158" s="29"/>
      <c r="X158" s="29"/>
      <c r="Y158" s="29"/>
      <c r="Z158" s="29"/>
      <c r="AA158" s="29"/>
      <c r="AB158" s="29"/>
      <c r="AC158" s="29"/>
      <c r="AD158" s="29"/>
      <c r="AE158" s="29"/>
      <c r="AF158" s="29"/>
    </row>
    <row r="159" ht="13.5" customHeight="1">
      <c r="A159" s="40"/>
      <c r="B159" s="40"/>
      <c r="C159" s="40"/>
      <c r="D159" s="40"/>
      <c r="E159" s="40"/>
      <c r="F159" s="40"/>
      <c r="G159" s="40"/>
      <c r="H159" s="40"/>
      <c r="I159" s="40"/>
      <c r="J159" s="40"/>
      <c r="K159" s="40"/>
      <c r="L159" s="40"/>
      <c r="M159" s="40"/>
      <c r="N159" s="29"/>
      <c r="O159" s="29"/>
      <c r="P159" s="29"/>
      <c r="Q159" s="29"/>
      <c r="R159" s="29"/>
      <c r="S159" s="29"/>
      <c r="T159" s="29"/>
      <c r="U159" s="29"/>
      <c r="V159" s="29"/>
      <c r="W159" s="29"/>
      <c r="X159" s="29"/>
      <c r="Y159" s="29"/>
      <c r="Z159" s="29"/>
      <c r="AA159" s="29"/>
      <c r="AB159" s="29"/>
      <c r="AC159" s="29"/>
      <c r="AD159" s="29"/>
      <c r="AE159" s="29"/>
      <c r="AF159" s="29"/>
    </row>
    <row r="160" ht="13.5" customHeight="1">
      <c r="A160" s="40"/>
      <c r="B160" s="40"/>
      <c r="C160" s="40"/>
      <c r="D160" s="40"/>
      <c r="E160" s="40"/>
      <c r="F160" s="40"/>
      <c r="G160" s="40"/>
      <c r="H160" s="40"/>
      <c r="I160" s="40"/>
      <c r="J160" s="40"/>
      <c r="K160" s="40"/>
      <c r="L160" s="40"/>
      <c r="M160" s="40"/>
      <c r="N160" s="29"/>
      <c r="O160" s="29"/>
      <c r="P160" s="29"/>
      <c r="Q160" s="29"/>
      <c r="R160" s="29"/>
      <c r="S160" s="29"/>
      <c r="T160" s="29"/>
      <c r="U160" s="29"/>
      <c r="V160" s="29"/>
      <c r="W160" s="29"/>
      <c r="X160" s="29"/>
      <c r="Y160" s="29"/>
      <c r="Z160" s="29"/>
      <c r="AA160" s="29"/>
      <c r="AB160" s="29"/>
      <c r="AC160" s="29"/>
      <c r="AD160" s="29"/>
      <c r="AE160" s="29"/>
      <c r="AF160" s="29"/>
    </row>
    <row r="161" ht="13.5" customHeight="1">
      <c r="A161" s="40"/>
      <c r="B161" s="40"/>
      <c r="C161" s="40"/>
      <c r="D161" s="40"/>
      <c r="E161" s="40"/>
      <c r="F161" s="40"/>
      <c r="G161" s="40"/>
      <c r="H161" s="40"/>
      <c r="I161" s="40"/>
      <c r="J161" s="40"/>
      <c r="K161" s="40"/>
      <c r="L161" s="40"/>
      <c r="M161" s="40"/>
      <c r="N161" s="29"/>
      <c r="O161" s="29"/>
      <c r="P161" s="29"/>
      <c r="Q161" s="29"/>
      <c r="R161" s="29"/>
      <c r="S161" s="29"/>
      <c r="T161" s="29"/>
      <c r="U161" s="29"/>
      <c r="V161" s="29"/>
      <c r="W161" s="29"/>
      <c r="X161" s="29"/>
      <c r="Y161" s="29"/>
      <c r="Z161" s="29"/>
      <c r="AA161" s="29"/>
      <c r="AB161" s="29"/>
      <c r="AC161" s="29"/>
      <c r="AD161" s="29"/>
      <c r="AE161" s="29"/>
      <c r="AF161" s="29"/>
    </row>
    <row r="162" ht="13.5" customHeight="1">
      <c r="A162" s="40"/>
      <c r="B162" s="40"/>
      <c r="C162" s="40"/>
      <c r="D162" s="40"/>
      <c r="E162" s="40"/>
      <c r="F162" s="40"/>
      <c r="G162" s="40"/>
      <c r="H162" s="40"/>
      <c r="I162" s="40"/>
      <c r="J162" s="40"/>
      <c r="K162" s="40"/>
      <c r="L162" s="40"/>
      <c r="M162" s="40"/>
      <c r="N162" s="29"/>
      <c r="O162" s="29"/>
      <c r="P162" s="29"/>
      <c r="Q162" s="29"/>
      <c r="R162" s="29"/>
      <c r="S162" s="29"/>
      <c r="T162" s="29"/>
      <c r="U162" s="29"/>
      <c r="V162" s="29"/>
      <c r="W162" s="29"/>
      <c r="X162" s="29"/>
      <c r="Y162" s="29"/>
      <c r="Z162" s="29"/>
      <c r="AA162" s="29"/>
      <c r="AB162" s="29"/>
      <c r="AC162" s="29"/>
      <c r="AD162" s="29"/>
      <c r="AE162" s="29"/>
      <c r="AF162" s="29"/>
    </row>
    <row r="163" ht="13.5" customHeight="1">
      <c r="A163" s="40"/>
      <c r="B163" s="40"/>
      <c r="C163" s="40"/>
      <c r="D163" s="40"/>
      <c r="E163" s="40"/>
      <c r="F163" s="40"/>
      <c r="G163" s="40"/>
      <c r="H163" s="40"/>
      <c r="I163" s="40"/>
      <c r="J163" s="40"/>
      <c r="K163" s="40"/>
      <c r="L163" s="40"/>
      <c r="M163" s="40"/>
      <c r="N163" s="29"/>
      <c r="O163" s="29"/>
      <c r="P163" s="29"/>
      <c r="Q163" s="29"/>
      <c r="R163" s="29"/>
      <c r="S163" s="29"/>
      <c r="T163" s="29"/>
      <c r="U163" s="29"/>
      <c r="V163" s="29"/>
      <c r="W163" s="29"/>
      <c r="X163" s="29"/>
      <c r="Y163" s="29"/>
      <c r="Z163" s="29"/>
      <c r="AA163" s="29"/>
      <c r="AB163" s="29"/>
      <c r="AC163" s="29"/>
      <c r="AD163" s="29"/>
      <c r="AE163" s="29"/>
      <c r="AF163" s="29"/>
    </row>
    <row r="164" ht="13.5" customHeight="1">
      <c r="A164" s="40"/>
      <c r="B164" s="40"/>
      <c r="C164" s="40"/>
      <c r="D164" s="40"/>
      <c r="E164" s="40"/>
      <c r="F164" s="40"/>
      <c r="G164" s="40"/>
      <c r="H164" s="40"/>
      <c r="I164" s="40"/>
      <c r="J164" s="40"/>
      <c r="K164" s="40"/>
      <c r="L164" s="40"/>
      <c r="M164" s="40"/>
      <c r="N164" s="29"/>
      <c r="O164" s="29"/>
      <c r="P164" s="29"/>
      <c r="Q164" s="29"/>
      <c r="R164" s="29"/>
      <c r="S164" s="29"/>
      <c r="T164" s="29"/>
      <c r="U164" s="29"/>
      <c r="V164" s="29"/>
      <c r="W164" s="29"/>
      <c r="X164" s="29"/>
      <c r="Y164" s="29"/>
      <c r="Z164" s="29"/>
      <c r="AA164" s="29"/>
      <c r="AB164" s="29"/>
      <c r="AC164" s="29"/>
      <c r="AD164" s="29"/>
      <c r="AE164" s="29"/>
      <c r="AF164" s="29"/>
    </row>
    <row r="165" ht="13.5" customHeight="1">
      <c r="A165" s="40"/>
      <c r="B165" s="40"/>
      <c r="C165" s="40"/>
      <c r="D165" s="40"/>
      <c r="E165" s="40"/>
      <c r="F165" s="40"/>
      <c r="G165" s="40"/>
      <c r="H165" s="40"/>
      <c r="I165" s="40"/>
      <c r="J165" s="40"/>
      <c r="K165" s="40"/>
      <c r="L165" s="40"/>
      <c r="M165" s="40"/>
      <c r="N165" s="29"/>
      <c r="O165" s="29"/>
      <c r="P165" s="29"/>
      <c r="Q165" s="29"/>
      <c r="R165" s="29"/>
      <c r="S165" s="29"/>
      <c r="T165" s="29"/>
      <c r="U165" s="29"/>
      <c r="V165" s="29"/>
      <c r="W165" s="29"/>
      <c r="X165" s="29"/>
      <c r="Y165" s="29"/>
      <c r="Z165" s="29"/>
      <c r="AA165" s="29"/>
      <c r="AB165" s="29"/>
      <c r="AC165" s="29"/>
      <c r="AD165" s="29"/>
      <c r="AE165" s="29"/>
      <c r="AF165" s="29"/>
    </row>
    <row r="166" ht="13.5" customHeight="1">
      <c r="A166" s="40"/>
      <c r="B166" s="40"/>
      <c r="C166" s="40"/>
      <c r="D166" s="40"/>
      <c r="E166" s="40"/>
      <c r="F166" s="40"/>
      <c r="G166" s="40"/>
      <c r="H166" s="40"/>
      <c r="I166" s="40"/>
      <c r="J166" s="40"/>
      <c r="K166" s="40"/>
      <c r="L166" s="40"/>
      <c r="M166" s="40"/>
      <c r="N166" s="29"/>
      <c r="O166" s="29"/>
      <c r="P166" s="29"/>
      <c r="Q166" s="29"/>
      <c r="R166" s="29"/>
      <c r="S166" s="29"/>
      <c r="T166" s="29"/>
      <c r="U166" s="29"/>
      <c r="V166" s="29"/>
      <c r="W166" s="29"/>
      <c r="X166" s="29"/>
      <c r="Y166" s="29"/>
      <c r="Z166" s="29"/>
      <c r="AA166" s="29"/>
      <c r="AB166" s="29"/>
      <c r="AC166" s="29"/>
      <c r="AD166" s="29"/>
      <c r="AE166" s="29"/>
      <c r="AF166" s="29"/>
    </row>
    <row r="167" ht="13.5" customHeight="1">
      <c r="A167" s="40"/>
      <c r="B167" s="40"/>
      <c r="C167" s="40"/>
      <c r="D167" s="40"/>
      <c r="E167" s="40"/>
      <c r="F167" s="40"/>
      <c r="G167" s="40"/>
      <c r="H167" s="40"/>
      <c r="I167" s="40"/>
      <c r="J167" s="40"/>
      <c r="K167" s="40"/>
      <c r="L167" s="40"/>
      <c r="M167" s="40"/>
      <c r="N167" s="29"/>
      <c r="O167" s="29"/>
      <c r="P167" s="29"/>
      <c r="Q167" s="29"/>
      <c r="R167" s="29"/>
      <c r="S167" s="29"/>
      <c r="T167" s="29"/>
      <c r="U167" s="29"/>
      <c r="V167" s="29"/>
      <c r="W167" s="29"/>
      <c r="X167" s="29"/>
      <c r="Y167" s="29"/>
      <c r="Z167" s="29"/>
      <c r="AA167" s="29"/>
      <c r="AB167" s="29"/>
      <c r="AC167" s="29"/>
      <c r="AD167" s="29"/>
      <c r="AE167" s="29"/>
      <c r="AF167" s="29"/>
    </row>
    <row r="168" ht="13.5" customHeight="1">
      <c r="A168" s="40"/>
      <c r="B168" s="40"/>
      <c r="C168" s="40"/>
      <c r="D168" s="40"/>
      <c r="E168" s="40"/>
      <c r="F168" s="40"/>
      <c r="G168" s="40"/>
      <c r="H168" s="40"/>
      <c r="I168" s="40"/>
      <c r="J168" s="40"/>
      <c r="K168" s="40"/>
      <c r="L168" s="40"/>
      <c r="M168" s="40"/>
      <c r="N168" s="29"/>
      <c r="O168" s="29"/>
      <c r="P168" s="29"/>
      <c r="Q168" s="29"/>
      <c r="R168" s="29"/>
      <c r="S168" s="29"/>
      <c r="T168" s="29"/>
      <c r="U168" s="29"/>
      <c r="V168" s="29"/>
      <c r="W168" s="29"/>
      <c r="X168" s="29"/>
      <c r="Y168" s="29"/>
      <c r="Z168" s="29"/>
      <c r="AA168" s="29"/>
      <c r="AB168" s="29"/>
      <c r="AC168" s="29"/>
      <c r="AD168" s="29"/>
      <c r="AE168" s="29"/>
      <c r="AF168" s="29"/>
    </row>
    <row r="169" ht="13.5" customHeight="1">
      <c r="A169" s="40"/>
      <c r="B169" s="40"/>
      <c r="C169" s="40"/>
      <c r="D169" s="40"/>
      <c r="E169" s="40"/>
      <c r="F169" s="40"/>
      <c r="G169" s="40"/>
      <c r="H169" s="40"/>
      <c r="I169" s="40"/>
      <c r="J169" s="40"/>
      <c r="K169" s="40"/>
      <c r="L169" s="40"/>
      <c r="M169" s="40"/>
      <c r="N169" s="29"/>
      <c r="O169" s="29"/>
      <c r="P169" s="29"/>
      <c r="Q169" s="29"/>
      <c r="R169" s="29"/>
      <c r="S169" s="29"/>
      <c r="T169" s="29"/>
      <c r="U169" s="29"/>
      <c r="V169" s="29"/>
      <c r="W169" s="29"/>
      <c r="X169" s="29"/>
      <c r="Y169" s="29"/>
      <c r="Z169" s="29"/>
      <c r="AA169" s="29"/>
      <c r="AB169" s="29"/>
      <c r="AC169" s="29"/>
      <c r="AD169" s="29"/>
      <c r="AE169" s="29"/>
      <c r="AF169" s="29"/>
    </row>
    <row r="170" ht="13.5" customHeight="1">
      <c r="A170" s="40"/>
      <c r="B170" s="40"/>
      <c r="C170" s="40"/>
      <c r="D170" s="40"/>
      <c r="E170" s="40"/>
      <c r="F170" s="40"/>
      <c r="G170" s="40"/>
      <c r="H170" s="40"/>
      <c r="I170" s="40"/>
      <c r="J170" s="40"/>
      <c r="K170" s="40"/>
      <c r="L170" s="40"/>
      <c r="M170" s="40"/>
      <c r="N170" s="29"/>
      <c r="O170" s="29"/>
      <c r="P170" s="29"/>
      <c r="Q170" s="29"/>
      <c r="R170" s="29"/>
      <c r="S170" s="29"/>
      <c r="T170" s="29"/>
      <c r="U170" s="29"/>
      <c r="V170" s="29"/>
      <c r="W170" s="29"/>
      <c r="X170" s="29"/>
      <c r="Y170" s="29"/>
      <c r="Z170" s="29"/>
      <c r="AA170" s="29"/>
      <c r="AB170" s="29"/>
      <c r="AC170" s="29"/>
      <c r="AD170" s="29"/>
      <c r="AE170" s="29"/>
      <c r="AF170" s="29"/>
    </row>
    <row r="171" ht="13.5" customHeight="1">
      <c r="A171" s="40"/>
      <c r="B171" s="40"/>
      <c r="C171" s="40"/>
      <c r="D171" s="40"/>
      <c r="E171" s="40"/>
      <c r="F171" s="40"/>
      <c r="G171" s="40"/>
      <c r="H171" s="40"/>
      <c r="I171" s="40"/>
      <c r="J171" s="40"/>
      <c r="K171" s="40"/>
      <c r="L171" s="40"/>
      <c r="M171" s="40"/>
      <c r="N171" s="29"/>
      <c r="O171" s="29"/>
      <c r="P171" s="29"/>
      <c r="Q171" s="29"/>
      <c r="R171" s="29"/>
      <c r="S171" s="29"/>
      <c r="T171" s="29"/>
      <c r="U171" s="29"/>
      <c r="V171" s="29"/>
      <c r="W171" s="29"/>
      <c r="X171" s="29"/>
      <c r="Y171" s="29"/>
      <c r="Z171" s="29"/>
      <c r="AA171" s="29"/>
      <c r="AB171" s="29"/>
      <c r="AC171" s="29"/>
      <c r="AD171" s="29"/>
      <c r="AE171" s="29"/>
      <c r="AF171" s="29"/>
    </row>
    <row r="172" ht="13.5" customHeight="1">
      <c r="A172" s="40"/>
      <c r="B172" s="40"/>
      <c r="C172" s="40"/>
      <c r="D172" s="40"/>
      <c r="E172" s="40"/>
      <c r="F172" s="40"/>
      <c r="G172" s="40"/>
      <c r="H172" s="40"/>
      <c r="I172" s="40"/>
      <c r="J172" s="40"/>
      <c r="K172" s="40"/>
      <c r="L172" s="40"/>
      <c r="M172" s="40"/>
      <c r="N172" s="29"/>
      <c r="O172" s="29"/>
      <c r="P172" s="29"/>
      <c r="Q172" s="29"/>
      <c r="R172" s="29"/>
      <c r="S172" s="29"/>
      <c r="T172" s="29"/>
      <c r="U172" s="29"/>
      <c r="V172" s="29"/>
      <c r="W172" s="29"/>
      <c r="X172" s="29"/>
      <c r="Y172" s="29"/>
      <c r="Z172" s="29"/>
      <c r="AA172" s="29"/>
      <c r="AB172" s="29"/>
      <c r="AC172" s="29"/>
      <c r="AD172" s="29"/>
      <c r="AE172" s="29"/>
      <c r="AF172" s="29"/>
    </row>
    <row r="173" ht="13.5" customHeight="1">
      <c r="A173" s="40"/>
      <c r="B173" s="40"/>
      <c r="C173" s="40"/>
      <c r="D173" s="40"/>
      <c r="E173" s="40"/>
      <c r="F173" s="40"/>
      <c r="G173" s="40"/>
      <c r="H173" s="40"/>
      <c r="I173" s="40"/>
      <c r="J173" s="40"/>
      <c r="K173" s="40"/>
      <c r="L173" s="40"/>
      <c r="M173" s="40"/>
      <c r="N173" s="29"/>
      <c r="O173" s="29"/>
      <c r="P173" s="29"/>
      <c r="Q173" s="29"/>
      <c r="R173" s="29"/>
      <c r="S173" s="29"/>
      <c r="T173" s="29"/>
      <c r="U173" s="29"/>
      <c r="V173" s="29"/>
      <c r="W173" s="29"/>
      <c r="X173" s="29"/>
      <c r="Y173" s="29"/>
      <c r="Z173" s="29"/>
      <c r="AA173" s="29"/>
      <c r="AB173" s="29"/>
      <c r="AC173" s="29"/>
      <c r="AD173" s="29"/>
      <c r="AE173" s="29"/>
      <c r="AF173" s="29"/>
    </row>
    <row r="174" ht="13.5" customHeight="1">
      <c r="A174" s="40"/>
      <c r="B174" s="40"/>
      <c r="C174" s="40"/>
      <c r="D174" s="40"/>
      <c r="E174" s="40"/>
      <c r="F174" s="40"/>
      <c r="G174" s="40"/>
      <c r="H174" s="40"/>
      <c r="I174" s="40"/>
      <c r="J174" s="40"/>
      <c r="K174" s="40"/>
      <c r="L174" s="40"/>
      <c r="M174" s="40"/>
      <c r="N174" s="29"/>
      <c r="O174" s="29"/>
      <c r="P174" s="29"/>
      <c r="Q174" s="29"/>
      <c r="R174" s="29"/>
      <c r="S174" s="29"/>
      <c r="T174" s="29"/>
      <c r="U174" s="29"/>
      <c r="V174" s="29"/>
      <c r="W174" s="29"/>
      <c r="X174" s="29"/>
      <c r="Y174" s="29"/>
      <c r="Z174" s="29"/>
      <c r="AA174" s="29"/>
      <c r="AB174" s="29"/>
      <c r="AC174" s="29"/>
      <c r="AD174" s="29"/>
      <c r="AE174" s="29"/>
      <c r="AF174" s="29"/>
    </row>
    <row r="175" ht="13.5" customHeight="1">
      <c r="A175" s="40"/>
      <c r="B175" s="40"/>
      <c r="C175" s="40"/>
      <c r="D175" s="40"/>
      <c r="E175" s="40"/>
      <c r="F175" s="40"/>
      <c r="G175" s="40"/>
      <c r="H175" s="40"/>
      <c r="I175" s="40"/>
      <c r="J175" s="40"/>
      <c r="K175" s="40"/>
      <c r="L175" s="40"/>
      <c r="M175" s="40"/>
      <c r="N175" s="29"/>
      <c r="O175" s="29"/>
      <c r="P175" s="29"/>
      <c r="Q175" s="29"/>
      <c r="R175" s="29"/>
      <c r="S175" s="29"/>
      <c r="T175" s="29"/>
      <c r="U175" s="29"/>
      <c r="V175" s="29"/>
      <c r="W175" s="29"/>
      <c r="X175" s="29"/>
      <c r="Y175" s="29"/>
      <c r="Z175" s="29"/>
      <c r="AA175" s="29"/>
      <c r="AB175" s="29"/>
      <c r="AC175" s="29"/>
      <c r="AD175" s="29"/>
      <c r="AE175" s="29"/>
      <c r="AF175" s="29"/>
    </row>
    <row r="176" ht="13.5" customHeight="1">
      <c r="A176" s="40"/>
      <c r="B176" s="40"/>
      <c r="C176" s="40"/>
      <c r="D176" s="40"/>
      <c r="E176" s="40"/>
      <c r="F176" s="40"/>
      <c r="G176" s="40"/>
      <c r="H176" s="40"/>
      <c r="I176" s="40"/>
      <c r="J176" s="40"/>
      <c r="K176" s="40"/>
      <c r="L176" s="40"/>
      <c r="M176" s="40"/>
      <c r="N176" s="29"/>
      <c r="O176" s="29"/>
      <c r="P176" s="29"/>
      <c r="Q176" s="29"/>
      <c r="R176" s="29"/>
      <c r="S176" s="29"/>
      <c r="T176" s="29"/>
      <c r="U176" s="29"/>
      <c r="V176" s="29"/>
      <c r="W176" s="29"/>
      <c r="X176" s="29"/>
      <c r="Y176" s="29"/>
      <c r="Z176" s="29"/>
      <c r="AA176" s="29"/>
      <c r="AB176" s="29"/>
      <c r="AC176" s="29"/>
      <c r="AD176" s="29"/>
      <c r="AE176" s="29"/>
      <c r="AF176" s="29"/>
    </row>
    <row r="177" ht="13.5" customHeight="1">
      <c r="A177" s="40"/>
      <c r="B177" s="40"/>
      <c r="C177" s="40"/>
      <c r="D177" s="40"/>
      <c r="E177" s="40"/>
      <c r="F177" s="40"/>
      <c r="G177" s="40"/>
      <c r="H177" s="40"/>
      <c r="I177" s="40"/>
      <c r="J177" s="40"/>
      <c r="K177" s="40"/>
      <c r="L177" s="40"/>
      <c r="M177" s="40"/>
      <c r="N177" s="29"/>
      <c r="O177" s="29"/>
      <c r="P177" s="29"/>
      <c r="Q177" s="29"/>
      <c r="R177" s="29"/>
      <c r="S177" s="29"/>
      <c r="T177" s="29"/>
      <c r="U177" s="29"/>
      <c r="V177" s="29"/>
      <c r="W177" s="29"/>
      <c r="X177" s="29"/>
      <c r="Y177" s="29"/>
      <c r="Z177" s="29"/>
      <c r="AA177" s="29"/>
      <c r="AB177" s="29"/>
      <c r="AC177" s="29"/>
      <c r="AD177" s="29"/>
      <c r="AE177" s="29"/>
      <c r="AF177" s="29"/>
    </row>
    <row r="178" ht="13.5" customHeight="1">
      <c r="A178" s="40"/>
      <c r="B178" s="40"/>
      <c r="C178" s="40"/>
      <c r="D178" s="40"/>
      <c r="E178" s="40"/>
      <c r="F178" s="40"/>
      <c r="G178" s="40"/>
      <c r="H178" s="40"/>
      <c r="I178" s="40"/>
      <c r="J178" s="40"/>
      <c r="K178" s="40"/>
      <c r="L178" s="40"/>
      <c r="M178" s="40"/>
      <c r="N178" s="29"/>
      <c r="O178" s="29"/>
      <c r="P178" s="29"/>
      <c r="Q178" s="29"/>
      <c r="R178" s="29"/>
      <c r="S178" s="29"/>
      <c r="T178" s="29"/>
      <c r="U178" s="29"/>
      <c r="V178" s="29"/>
      <c r="W178" s="29"/>
      <c r="X178" s="29"/>
      <c r="Y178" s="29"/>
      <c r="Z178" s="29"/>
      <c r="AA178" s="29"/>
      <c r="AB178" s="29"/>
      <c r="AC178" s="29"/>
      <c r="AD178" s="29"/>
      <c r="AE178" s="29"/>
      <c r="AF178" s="29"/>
    </row>
    <row r="179" ht="13.5" customHeight="1">
      <c r="A179" s="40"/>
      <c r="B179" s="40"/>
      <c r="C179" s="40"/>
      <c r="D179" s="40"/>
      <c r="E179" s="40"/>
      <c r="F179" s="40"/>
      <c r="G179" s="40"/>
      <c r="H179" s="40"/>
      <c r="I179" s="40"/>
      <c r="J179" s="40"/>
      <c r="K179" s="40"/>
      <c r="L179" s="40"/>
      <c r="M179" s="40"/>
      <c r="N179" s="29"/>
      <c r="O179" s="29"/>
      <c r="P179" s="29"/>
      <c r="Q179" s="29"/>
      <c r="R179" s="29"/>
      <c r="S179" s="29"/>
      <c r="T179" s="29"/>
      <c r="U179" s="29"/>
      <c r="V179" s="29"/>
      <c r="W179" s="29"/>
      <c r="X179" s="29"/>
      <c r="Y179" s="29"/>
      <c r="Z179" s="29"/>
      <c r="AA179" s="29"/>
      <c r="AB179" s="29"/>
      <c r="AC179" s="29"/>
      <c r="AD179" s="29"/>
      <c r="AE179" s="29"/>
      <c r="AF179" s="29"/>
    </row>
    <row r="180" ht="13.5" customHeight="1">
      <c r="A180" s="40"/>
      <c r="B180" s="40"/>
      <c r="C180" s="40"/>
      <c r="D180" s="40"/>
      <c r="E180" s="40"/>
      <c r="F180" s="40"/>
      <c r="G180" s="40"/>
      <c r="H180" s="40"/>
      <c r="I180" s="40"/>
      <c r="J180" s="40"/>
      <c r="K180" s="40"/>
      <c r="L180" s="40"/>
      <c r="M180" s="40"/>
      <c r="N180" s="29"/>
      <c r="O180" s="29"/>
      <c r="P180" s="29"/>
      <c r="Q180" s="29"/>
      <c r="R180" s="29"/>
      <c r="S180" s="29"/>
      <c r="T180" s="29"/>
      <c r="U180" s="29"/>
      <c r="V180" s="29"/>
      <c r="W180" s="29"/>
      <c r="X180" s="29"/>
      <c r="Y180" s="29"/>
      <c r="Z180" s="29"/>
      <c r="AA180" s="29"/>
      <c r="AB180" s="29"/>
      <c r="AC180" s="29"/>
      <c r="AD180" s="29"/>
      <c r="AE180" s="29"/>
      <c r="AF180" s="29"/>
    </row>
    <row r="181" ht="13.5" customHeight="1">
      <c r="A181" s="40"/>
      <c r="B181" s="40"/>
      <c r="C181" s="40"/>
      <c r="D181" s="40"/>
      <c r="E181" s="40"/>
      <c r="F181" s="40"/>
      <c r="G181" s="40"/>
      <c r="H181" s="40"/>
      <c r="I181" s="40"/>
      <c r="J181" s="40"/>
      <c r="K181" s="40"/>
      <c r="L181" s="40"/>
      <c r="M181" s="40"/>
      <c r="N181" s="29"/>
      <c r="O181" s="29"/>
      <c r="P181" s="29"/>
      <c r="Q181" s="29"/>
      <c r="R181" s="29"/>
      <c r="S181" s="29"/>
      <c r="T181" s="29"/>
      <c r="U181" s="29"/>
      <c r="V181" s="29"/>
      <c r="W181" s="29"/>
      <c r="X181" s="29"/>
      <c r="Y181" s="29"/>
      <c r="Z181" s="29"/>
      <c r="AA181" s="29"/>
      <c r="AB181" s="29"/>
      <c r="AC181" s="29"/>
      <c r="AD181" s="29"/>
      <c r="AE181" s="29"/>
      <c r="AF181" s="29"/>
    </row>
    <row r="182" ht="13.5" customHeight="1">
      <c r="A182" s="40"/>
      <c r="B182" s="40"/>
      <c r="C182" s="40"/>
      <c r="D182" s="40"/>
      <c r="E182" s="40"/>
      <c r="F182" s="40"/>
      <c r="G182" s="40"/>
      <c r="H182" s="40"/>
      <c r="I182" s="40"/>
      <c r="J182" s="40"/>
      <c r="K182" s="40"/>
      <c r="L182" s="40"/>
      <c r="M182" s="40"/>
      <c r="N182" s="29"/>
      <c r="O182" s="29"/>
      <c r="P182" s="29"/>
      <c r="Q182" s="29"/>
      <c r="R182" s="29"/>
      <c r="S182" s="29"/>
      <c r="T182" s="29"/>
      <c r="U182" s="29"/>
      <c r="V182" s="29"/>
      <c r="W182" s="29"/>
      <c r="X182" s="29"/>
      <c r="Y182" s="29"/>
      <c r="Z182" s="29"/>
      <c r="AA182" s="29"/>
      <c r="AB182" s="29"/>
      <c r="AC182" s="29"/>
      <c r="AD182" s="29"/>
      <c r="AE182" s="29"/>
      <c r="AF182" s="29"/>
    </row>
    <row r="183" ht="13.5" customHeight="1">
      <c r="A183" s="40"/>
      <c r="B183" s="40"/>
      <c r="C183" s="40"/>
      <c r="D183" s="40"/>
      <c r="E183" s="40"/>
      <c r="F183" s="40"/>
      <c r="G183" s="40"/>
      <c r="H183" s="40"/>
      <c r="I183" s="40"/>
      <c r="J183" s="40"/>
      <c r="K183" s="40"/>
      <c r="L183" s="40"/>
      <c r="M183" s="40"/>
      <c r="N183" s="29"/>
      <c r="O183" s="29"/>
      <c r="P183" s="29"/>
      <c r="Q183" s="29"/>
      <c r="R183" s="29"/>
      <c r="S183" s="29"/>
      <c r="T183" s="29"/>
      <c r="U183" s="29"/>
      <c r="V183" s="29"/>
      <c r="W183" s="29"/>
      <c r="X183" s="29"/>
      <c r="Y183" s="29"/>
      <c r="Z183" s="29"/>
      <c r="AA183" s="29"/>
      <c r="AB183" s="29"/>
      <c r="AC183" s="29"/>
      <c r="AD183" s="29"/>
      <c r="AE183" s="29"/>
      <c r="AF183" s="29"/>
    </row>
    <row r="184" ht="13.5" customHeight="1">
      <c r="A184" s="40"/>
      <c r="B184" s="40"/>
      <c r="C184" s="40"/>
      <c r="D184" s="40"/>
      <c r="E184" s="40"/>
      <c r="F184" s="40"/>
      <c r="G184" s="40"/>
      <c r="H184" s="40"/>
      <c r="I184" s="40"/>
      <c r="J184" s="40"/>
      <c r="K184" s="40"/>
      <c r="L184" s="40"/>
      <c r="M184" s="40"/>
      <c r="N184" s="29"/>
      <c r="O184" s="29"/>
      <c r="P184" s="29"/>
      <c r="Q184" s="29"/>
      <c r="R184" s="29"/>
      <c r="S184" s="29"/>
      <c r="T184" s="29"/>
      <c r="U184" s="29"/>
      <c r="V184" s="29"/>
      <c r="W184" s="29"/>
      <c r="X184" s="29"/>
      <c r="Y184" s="29"/>
      <c r="Z184" s="29"/>
      <c r="AA184" s="29"/>
      <c r="AB184" s="29"/>
      <c r="AC184" s="29"/>
      <c r="AD184" s="29"/>
      <c r="AE184" s="29"/>
      <c r="AF184" s="29"/>
    </row>
    <row r="185" ht="13.5" customHeight="1">
      <c r="A185" s="40"/>
      <c r="B185" s="40"/>
      <c r="C185" s="40"/>
      <c r="D185" s="40"/>
      <c r="E185" s="40"/>
      <c r="F185" s="40"/>
      <c r="G185" s="40"/>
      <c r="H185" s="40"/>
      <c r="I185" s="40"/>
      <c r="J185" s="40"/>
      <c r="K185" s="40"/>
      <c r="L185" s="40"/>
      <c r="M185" s="40"/>
      <c r="N185" s="29"/>
      <c r="O185" s="29"/>
      <c r="P185" s="29"/>
      <c r="Q185" s="29"/>
      <c r="R185" s="29"/>
      <c r="S185" s="29"/>
      <c r="T185" s="29"/>
      <c r="U185" s="29"/>
      <c r="V185" s="29"/>
      <c r="W185" s="29"/>
      <c r="X185" s="29"/>
      <c r="Y185" s="29"/>
      <c r="Z185" s="29"/>
      <c r="AA185" s="29"/>
      <c r="AB185" s="29"/>
      <c r="AC185" s="29"/>
      <c r="AD185" s="29"/>
      <c r="AE185" s="29"/>
      <c r="AF185" s="29"/>
    </row>
    <row r="186" ht="13.5" customHeight="1">
      <c r="A186" s="40"/>
      <c r="B186" s="40"/>
      <c r="C186" s="40"/>
      <c r="D186" s="40"/>
      <c r="E186" s="40"/>
      <c r="F186" s="40"/>
      <c r="G186" s="40"/>
      <c r="H186" s="40"/>
      <c r="I186" s="40"/>
      <c r="J186" s="40"/>
      <c r="K186" s="40"/>
      <c r="L186" s="40"/>
      <c r="M186" s="40"/>
      <c r="N186" s="29"/>
      <c r="O186" s="29"/>
      <c r="P186" s="29"/>
      <c r="Q186" s="29"/>
      <c r="R186" s="29"/>
      <c r="S186" s="29"/>
      <c r="T186" s="29"/>
      <c r="U186" s="29"/>
      <c r="V186" s="29"/>
      <c r="W186" s="29"/>
      <c r="X186" s="29"/>
      <c r="Y186" s="29"/>
      <c r="Z186" s="29"/>
      <c r="AA186" s="29"/>
      <c r="AB186" s="29"/>
      <c r="AC186" s="29"/>
      <c r="AD186" s="29"/>
      <c r="AE186" s="29"/>
      <c r="AF186" s="29"/>
    </row>
    <row r="187" ht="13.5" customHeight="1">
      <c r="A187" s="40"/>
      <c r="B187" s="40"/>
      <c r="C187" s="40"/>
      <c r="D187" s="40"/>
      <c r="E187" s="40"/>
      <c r="F187" s="40"/>
      <c r="G187" s="40"/>
      <c r="H187" s="40"/>
      <c r="I187" s="40"/>
      <c r="J187" s="40"/>
      <c r="K187" s="40"/>
      <c r="L187" s="40"/>
      <c r="M187" s="40"/>
      <c r="N187" s="29"/>
      <c r="O187" s="29"/>
      <c r="P187" s="29"/>
      <c r="Q187" s="29"/>
      <c r="R187" s="29"/>
      <c r="S187" s="29"/>
      <c r="T187" s="29"/>
      <c r="U187" s="29"/>
      <c r="V187" s="29"/>
      <c r="W187" s="29"/>
      <c r="X187" s="29"/>
      <c r="Y187" s="29"/>
      <c r="Z187" s="29"/>
      <c r="AA187" s="29"/>
      <c r="AB187" s="29"/>
      <c r="AC187" s="29"/>
      <c r="AD187" s="29"/>
      <c r="AE187" s="29"/>
      <c r="AF187" s="29"/>
    </row>
    <row r="188" ht="13.5" customHeight="1">
      <c r="A188" s="40"/>
      <c r="B188" s="40"/>
      <c r="C188" s="40"/>
      <c r="D188" s="40"/>
      <c r="E188" s="40"/>
      <c r="F188" s="40"/>
      <c r="G188" s="40"/>
      <c r="H188" s="40"/>
      <c r="I188" s="40"/>
      <c r="J188" s="40"/>
      <c r="K188" s="40"/>
      <c r="L188" s="40"/>
      <c r="M188" s="40"/>
      <c r="N188" s="29"/>
      <c r="O188" s="29"/>
      <c r="P188" s="29"/>
      <c r="Q188" s="29"/>
      <c r="R188" s="29"/>
      <c r="S188" s="29"/>
      <c r="T188" s="29"/>
      <c r="U188" s="29"/>
      <c r="V188" s="29"/>
      <c r="W188" s="29"/>
      <c r="X188" s="29"/>
      <c r="Y188" s="29"/>
      <c r="Z188" s="29"/>
      <c r="AA188" s="29"/>
      <c r="AB188" s="29"/>
      <c r="AC188" s="29"/>
      <c r="AD188" s="29"/>
      <c r="AE188" s="29"/>
      <c r="AF188" s="29"/>
    </row>
    <row r="189" ht="13.5" customHeight="1">
      <c r="A189" s="40"/>
      <c r="B189" s="40"/>
      <c r="C189" s="40"/>
      <c r="D189" s="40"/>
      <c r="E189" s="40"/>
      <c r="F189" s="40"/>
      <c r="G189" s="40"/>
      <c r="H189" s="40"/>
      <c r="I189" s="40"/>
      <c r="J189" s="40"/>
      <c r="K189" s="40"/>
      <c r="L189" s="40"/>
      <c r="M189" s="40"/>
      <c r="N189" s="29"/>
      <c r="O189" s="29"/>
      <c r="P189" s="29"/>
      <c r="Q189" s="29"/>
      <c r="R189" s="29"/>
      <c r="S189" s="29"/>
      <c r="T189" s="29"/>
      <c r="U189" s="29"/>
      <c r="V189" s="29"/>
      <c r="W189" s="29"/>
      <c r="X189" s="29"/>
      <c r="Y189" s="29"/>
      <c r="Z189" s="29"/>
      <c r="AA189" s="29"/>
      <c r="AB189" s="29"/>
      <c r="AC189" s="29"/>
      <c r="AD189" s="29"/>
      <c r="AE189" s="29"/>
      <c r="AF189" s="29"/>
    </row>
    <row r="190" ht="13.5" customHeight="1">
      <c r="A190" s="40"/>
      <c r="B190" s="40"/>
      <c r="C190" s="40"/>
      <c r="D190" s="40"/>
      <c r="E190" s="40"/>
      <c r="F190" s="40"/>
      <c r="G190" s="40"/>
      <c r="H190" s="40"/>
      <c r="I190" s="40"/>
      <c r="J190" s="40"/>
      <c r="K190" s="40"/>
      <c r="L190" s="40"/>
      <c r="M190" s="40"/>
      <c r="N190" s="29"/>
      <c r="O190" s="29"/>
      <c r="P190" s="29"/>
      <c r="Q190" s="29"/>
      <c r="R190" s="29"/>
      <c r="S190" s="29"/>
      <c r="T190" s="29"/>
      <c r="U190" s="29"/>
      <c r="V190" s="29"/>
      <c r="W190" s="29"/>
      <c r="X190" s="29"/>
      <c r="Y190" s="29"/>
      <c r="Z190" s="29"/>
      <c r="AA190" s="29"/>
      <c r="AB190" s="29"/>
      <c r="AC190" s="29"/>
      <c r="AD190" s="29"/>
      <c r="AE190" s="29"/>
      <c r="AF190" s="29"/>
    </row>
    <row r="191" ht="13.5" customHeight="1">
      <c r="A191" s="40"/>
      <c r="B191" s="40"/>
      <c r="C191" s="40"/>
      <c r="D191" s="40"/>
      <c r="E191" s="40"/>
      <c r="F191" s="40"/>
      <c r="G191" s="40"/>
      <c r="H191" s="40"/>
      <c r="I191" s="40"/>
      <c r="J191" s="40"/>
      <c r="K191" s="40"/>
      <c r="L191" s="40"/>
      <c r="M191" s="40"/>
      <c r="N191" s="29"/>
      <c r="O191" s="29"/>
      <c r="P191" s="29"/>
      <c r="Q191" s="29"/>
      <c r="R191" s="29"/>
      <c r="S191" s="29"/>
      <c r="T191" s="29"/>
      <c r="U191" s="29"/>
      <c r="V191" s="29"/>
      <c r="W191" s="29"/>
      <c r="X191" s="29"/>
      <c r="Y191" s="29"/>
      <c r="Z191" s="29"/>
      <c r="AA191" s="29"/>
      <c r="AB191" s="29"/>
      <c r="AC191" s="29"/>
      <c r="AD191" s="29"/>
      <c r="AE191" s="29"/>
      <c r="AF191" s="29"/>
    </row>
    <row r="192" ht="13.5" customHeight="1">
      <c r="A192" s="40"/>
      <c r="B192" s="40"/>
      <c r="C192" s="40"/>
      <c r="D192" s="40"/>
      <c r="E192" s="40"/>
      <c r="F192" s="40"/>
      <c r="G192" s="40"/>
      <c r="H192" s="40"/>
      <c r="I192" s="40"/>
      <c r="J192" s="40"/>
      <c r="K192" s="40"/>
      <c r="L192" s="40"/>
      <c r="M192" s="40"/>
      <c r="N192" s="29"/>
      <c r="O192" s="29"/>
      <c r="P192" s="29"/>
      <c r="Q192" s="29"/>
      <c r="R192" s="29"/>
      <c r="S192" s="29"/>
      <c r="T192" s="29"/>
      <c r="U192" s="29"/>
      <c r="V192" s="29"/>
      <c r="W192" s="29"/>
      <c r="X192" s="29"/>
      <c r="Y192" s="29"/>
      <c r="Z192" s="29"/>
      <c r="AA192" s="29"/>
      <c r="AB192" s="29"/>
      <c r="AC192" s="29"/>
      <c r="AD192" s="29"/>
      <c r="AE192" s="29"/>
      <c r="AF192" s="29"/>
    </row>
    <row r="193" ht="13.5" customHeight="1">
      <c r="A193" s="40"/>
      <c r="B193" s="40"/>
      <c r="C193" s="40"/>
      <c r="D193" s="40"/>
      <c r="E193" s="40"/>
      <c r="F193" s="40"/>
      <c r="G193" s="40"/>
      <c r="H193" s="40"/>
      <c r="I193" s="40"/>
      <c r="J193" s="40"/>
      <c r="K193" s="40"/>
      <c r="L193" s="40"/>
      <c r="M193" s="40"/>
      <c r="N193" s="29"/>
      <c r="O193" s="29"/>
      <c r="P193" s="29"/>
      <c r="Q193" s="29"/>
      <c r="R193" s="29"/>
      <c r="S193" s="29"/>
      <c r="T193" s="29"/>
      <c r="U193" s="29"/>
      <c r="V193" s="29"/>
      <c r="W193" s="29"/>
      <c r="X193" s="29"/>
      <c r="Y193" s="29"/>
      <c r="Z193" s="29"/>
      <c r="AA193" s="29"/>
      <c r="AB193" s="29"/>
      <c r="AC193" s="29"/>
      <c r="AD193" s="29"/>
      <c r="AE193" s="29"/>
      <c r="AF193" s="29"/>
    </row>
    <row r="194" ht="13.5" customHeight="1">
      <c r="A194" s="40"/>
      <c r="B194" s="40"/>
      <c r="C194" s="40"/>
      <c r="D194" s="40"/>
      <c r="E194" s="40"/>
      <c r="F194" s="40"/>
      <c r="G194" s="40"/>
      <c r="H194" s="40"/>
      <c r="I194" s="40"/>
      <c r="J194" s="40"/>
      <c r="K194" s="40"/>
      <c r="L194" s="40"/>
      <c r="M194" s="40"/>
      <c r="N194" s="29"/>
      <c r="O194" s="29"/>
      <c r="P194" s="29"/>
      <c r="Q194" s="29"/>
      <c r="R194" s="29"/>
      <c r="S194" s="29"/>
      <c r="T194" s="29"/>
      <c r="U194" s="29"/>
      <c r="V194" s="29"/>
      <c r="W194" s="29"/>
      <c r="X194" s="29"/>
      <c r="Y194" s="29"/>
      <c r="Z194" s="29"/>
      <c r="AA194" s="29"/>
      <c r="AB194" s="29"/>
      <c r="AC194" s="29"/>
      <c r="AD194" s="29"/>
      <c r="AE194" s="29"/>
      <c r="AF194" s="29"/>
    </row>
    <row r="195" ht="13.5" customHeight="1">
      <c r="A195" s="40"/>
      <c r="B195" s="40"/>
      <c r="C195" s="40"/>
      <c r="D195" s="40"/>
      <c r="E195" s="40"/>
      <c r="F195" s="40"/>
      <c r="G195" s="40"/>
      <c r="H195" s="40"/>
      <c r="I195" s="40"/>
      <c r="J195" s="40"/>
      <c r="K195" s="40"/>
      <c r="L195" s="40"/>
      <c r="M195" s="40"/>
      <c r="N195" s="29"/>
      <c r="O195" s="29"/>
      <c r="P195" s="29"/>
      <c r="Q195" s="29"/>
      <c r="R195" s="29"/>
      <c r="S195" s="29"/>
      <c r="T195" s="29"/>
      <c r="U195" s="29"/>
      <c r="V195" s="29"/>
      <c r="W195" s="29"/>
      <c r="X195" s="29"/>
      <c r="Y195" s="29"/>
      <c r="Z195" s="29"/>
      <c r="AA195" s="29"/>
      <c r="AB195" s="29"/>
      <c r="AC195" s="29"/>
      <c r="AD195" s="29"/>
      <c r="AE195" s="29"/>
      <c r="AF195" s="29"/>
    </row>
    <row r="196" ht="13.5" customHeight="1">
      <c r="A196" s="40"/>
      <c r="B196" s="40"/>
      <c r="C196" s="40"/>
      <c r="D196" s="40"/>
      <c r="E196" s="40"/>
      <c r="F196" s="40"/>
      <c r="G196" s="40"/>
      <c r="H196" s="40"/>
      <c r="I196" s="40"/>
      <c r="J196" s="40"/>
      <c r="K196" s="40"/>
      <c r="L196" s="40"/>
      <c r="M196" s="40"/>
      <c r="N196" s="29"/>
      <c r="O196" s="29"/>
      <c r="P196" s="29"/>
      <c r="Q196" s="29"/>
      <c r="R196" s="29"/>
      <c r="S196" s="29"/>
      <c r="T196" s="29"/>
      <c r="U196" s="29"/>
      <c r="V196" s="29"/>
      <c r="W196" s="29"/>
      <c r="X196" s="29"/>
      <c r="Y196" s="29"/>
      <c r="Z196" s="29"/>
      <c r="AA196" s="29"/>
      <c r="AB196" s="29"/>
      <c r="AC196" s="29"/>
      <c r="AD196" s="29"/>
      <c r="AE196" s="29"/>
      <c r="AF196" s="29"/>
    </row>
    <row r="197" ht="13.5" customHeight="1">
      <c r="A197" s="40"/>
      <c r="B197" s="40"/>
      <c r="C197" s="40"/>
      <c r="D197" s="40"/>
      <c r="E197" s="40"/>
      <c r="F197" s="40"/>
      <c r="G197" s="40"/>
      <c r="H197" s="40"/>
      <c r="I197" s="40"/>
      <c r="J197" s="40"/>
      <c r="K197" s="40"/>
      <c r="L197" s="40"/>
      <c r="M197" s="40"/>
      <c r="N197" s="29"/>
      <c r="O197" s="29"/>
      <c r="P197" s="29"/>
      <c r="Q197" s="29"/>
      <c r="R197" s="29"/>
      <c r="S197" s="29"/>
      <c r="T197" s="29"/>
      <c r="U197" s="29"/>
      <c r="V197" s="29"/>
      <c r="W197" s="29"/>
      <c r="X197" s="29"/>
      <c r="Y197" s="29"/>
      <c r="Z197" s="29"/>
      <c r="AA197" s="29"/>
      <c r="AB197" s="29"/>
      <c r="AC197" s="29"/>
      <c r="AD197" s="29"/>
      <c r="AE197" s="29"/>
      <c r="AF197" s="29"/>
    </row>
    <row r="198" ht="13.5" customHeight="1">
      <c r="A198" s="40"/>
      <c r="B198" s="40"/>
      <c r="C198" s="40"/>
      <c r="D198" s="40"/>
      <c r="E198" s="40"/>
      <c r="F198" s="40"/>
      <c r="G198" s="40"/>
      <c r="H198" s="40"/>
      <c r="I198" s="40"/>
      <c r="J198" s="40"/>
      <c r="K198" s="40"/>
      <c r="L198" s="40"/>
      <c r="M198" s="40"/>
      <c r="N198" s="29"/>
      <c r="O198" s="29"/>
      <c r="P198" s="29"/>
      <c r="Q198" s="29"/>
      <c r="R198" s="29"/>
      <c r="S198" s="29"/>
      <c r="T198" s="29"/>
      <c r="U198" s="29"/>
      <c r="V198" s="29"/>
      <c r="W198" s="29"/>
      <c r="X198" s="29"/>
      <c r="Y198" s="29"/>
      <c r="Z198" s="29"/>
      <c r="AA198" s="29"/>
      <c r="AB198" s="29"/>
      <c r="AC198" s="29"/>
      <c r="AD198" s="29"/>
      <c r="AE198" s="29"/>
      <c r="AF198" s="29"/>
    </row>
    <row r="199" ht="13.5" customHeight="1">
      <c r="A199" s="40"/>
      <c r="B199" s="40"/>
      <c r="C199" s="40"/>
      <c r="D199" s="40"/>
      <c r="E199" s="40"/>
      <c r="F199" s="40"/>
      <c r="G199" s="40"/>
      <c r="H199" s="40"/>
      <c r="I199" s="40"/>
      <c r="J199" s="40"/>
      <c r="K199" s="40"/>
      <c r="L199" s="40"/>
      <c r="M199" s="40"/>
      <c r="N199" s="29"/>
      <c r="O199" s="29"/>
      <c r="P199" s="29"/>
      <c r="Q199" s="29"/>
      <c r="R199" s="29"/>
      <c r="S199" s="29"/>
      <c r="T199" s="29"/>
      <c r="U199" s="29"/>
      <c r="V199" s="29"/>
      <c r="W199" s="29"/>
      <c r="X199" s="29"/>
      <c r="Y199" s="29"/>
      <c r="Z199" s="29"/>
      <c r="AA199" s="29"/>
      <c r="AB199" s="29"/>
      <c r="AC199" s="29"/>
      <c r="AD199" s="29"/>
      <c r="AE199" s="29"/>
      <c r="AF199" s="29"/>
    </row>
    <row r="200" ht="13.5" customHeight="1">
      <c r="A200" s="40"/>
      <c r="B200" s="40"/>
      <c r="C200" s="40"/>
      <c r="D200" s="40"/>
      <c r="E200" s="40"/>
      <c r="F200" s="40"/>
      <c r="G200" s="40"/>
      <c r="H200" s="40"/>
      <c r="I200" s="40"/>
      <c r="J200" s="40"/>
      <c r="K200" s="40"/>
      <c r="L200" s="40"/>
      <c r="M200" s="40"/>
      <c r="N200" s="29"/>
      <c r="O200" s="29"/>
      <c r="P200" s="29"/>
      <c r="Q200" s="29"/>
      <c r="R200" s="29"/>
      <c r="S200" s="29"/>
      <c r="T200" s="29"/>
      <c r="U200" s="29"/>
      <c r="V200" s="29"/>
      <c r="W200" s="29"/>
      <c r="X200" s="29"/>
      <c r="Y200" s="29"/>
      <c r="Z200" s="29"/>
      <c r="AA200" s="29"/>
      <c r="AB200" s="29"/>
      <c r="AC200" s="29"/>
      <c r="AD200" s="29"/>
      <c r="AE200" s="29"/>
      <c r="AF200" s="29"/>
    </row>
    <row r="201" ht="13.5" customHeight="1">
      <c r="A201" s="40"/>
      <c r="B201" s="40"/>
      <c r="C201" s="40"/>
      <c r="D201" s="40"/>
      <c r="E201" s="40"/>
      <c r="F201" s="40"/>
      <c r="G201" s="40"/>
      <c r="H201" s="40"/>
      <c r="I201" s="40"/>
      <c r="J201" s="40"/>
      <c r="K201" s="40"/>
      <c r="L201" s="40"/>
      <c r="M201" s="40"/>
      <c r="N201" s="29"/>
      <c r="O201" s="29"/>
      <c r="P201" s="29"/>
      <c r="Q201" s="29"/>
      <c r="R201" s="29"/>
      <c r="S201" s="29"/>
      <c r="T201" s="29"/>
      <c r="U201" s="29"/>
      <c r="V201" s="29"/>
      <c r="W201" s="29"/>
      <c r="X201" s="29"/>
      <c r="Y201" s="29"/>
      <c r="Z201" s="29"/>
      <c r="AA201" s="29"/>
      <c r="AB201" s="29"/>
      <c r="AC201" s="29"/>
      <c r="AD201" s="29"/>
      <c r="AE201" s="29"/>
      <c r="AF201" s="29"/>
    </row>
    <row r="202" ht="13.5" customHeight="1">
      <c r="A202" s="40"/>
      <c r="B202" s="40"/>
      <c r="C202" s="40"/>
      <c r="D202" s="40"/>
      <c r="E202" s="40"/>
      <c r="F202" s="40"/>
      <c r="G202" s="40"/>
      <c r="H202" s="40"/>
      <c r="I202" s="40"/>
      <c r="J202" s="40"/>
      <c r="K202" s="40"/>
      <c r="L202" s="40"/>
      <c r="M202" s="40"/>
      <c r="N202" s="29"/>
      <c r="O202" s="29"/>
      <c r="P202" s="29"/>
      <c r="Q202" s="29"/>
      <c r="R202" s="29"/>
      <c r="S202" s="29"/>
      <c r="T202" s="29"/>
      <c r="U202" s="29"/>
      <c r="V202" s="29"/>
      <c r="W202" s="29"/>
      <c r="X202" s="29"/>
      <c r="Y202" s="29"/>
      <c r="Z202" s="29"/>
      <c r="AA202" s="29"/>
      <c r="AB202" s="29"/>
      <c r="AC202" s="29"/>
      <c r="AD202" s="29"/>
      <c r="AE202" s="29"/>
      <c r="AF202" s="29"/>
    </row>
    <row r="203" ht="13.5" customHeight="1">
      <c r="A203" s="40"/>
      <c r="B203" s="40"/>
      <c r="C203" s="40"/>
      <c r="D203" s="40"/>
      <c r="E203" s="40"/>
      <c r="F203" s="40"/>
      <c r="G203" s="40"/>
      <c r="H203" s="40"/>
      <c r="I203" s="40"/>
      <c r="J203" s="40"/>
      <c r="K203" s="40"/>
      <c r="L203" s="40"/>
      <c r="M203" s="40"/>
      <c r="N203" s="29"/>
      <c r="O203" s="29"/>
      <c r="P203" s="29"/>
      <c r="Q203" s="29"/>
      <c r="R203" s="29"/>
      <c r="S203" s="29"/>
      <c r="T203" s="29"/>
      <c r="U203" s="29"/>
      <c r="V203" s="29"/>
      <c r="W203" s="29"/>
      <c r="X203" s="29"/>
      <c r="Y203" s="29"/>
      <c r="Z203" s="29"/>
      <c r="AA203" s="29"/>
      <c r="AB203" s="29"/>
      <c r="AC203" s="29"/>
      <c r="AD203" s="29"/>
      <c r="AE203" s="29"/>
      <c r="AF203" s="29"/>
    </row>
    <row r="204" ht="13.5" customHeight="1">
      <c r="A204" s="40"/>
      <c r="B204" s="40"/>
      <c r="C204" s="40"/>
      <c r="D204" s="40"/>
      <c r="E204" s="40"/>
      <c r="F204" s="40"/>
      <c r="G204" s="40"/>
      <c r="H204" s="40"/>
      <c r="I204" s="40"/>
      <c r="J204" s="40"/>
      <c r="K204" s="40"/>
      <c r="L204" s="40"/>
      <c r="M204" s="40"/>
      <c r="N204" s="29"/>
      <c r="O204" s="29"/>
      <c r="P204" s="29"/>
      <c r="Q204" s="29"/>
      <c r="R204" s="29"/>
      <c r="S204" s="29"/>
      <c r="T204" s="29"/>
      <c r="U204" s="29"/>
      <c r="V204" s="29"/>
      <c r="W204" s="29"/>
      <c r="X204" s="29"/>
      <c r="Y204" s="29"/>
      <c r="Z204" s="29"/>
      <c r="AA204" s="29"/>
      <c r="AB204" s="29"/>
      <c r="AC204" s="29"/>
      <c r="AD204" s="29"/>
      <c r="AE204" s="29"/>
      <c r="AF204" s="29"/>
    </row>
    <row r="205" ht="13.5" customHeight="1">
      <c r="A205" s="40"/>
      <c r="B205" s="40"/>
      <c r="C205" s="40"/>
      <c r="D205" s="40"/>
      <c r="E205" s="40"/>
      <c r="F205" s="40"/>
      <c r="G205" s="40"/>
      <c r="H205" s="40"/>
      <c r="I205" s="40"/>
      <c r="J205" s="40"/>
      <c r="K205" s="40"/>
      <c r="L205" s="40"/>
      <c r="M205" s="40"/>
      <c r="N205" s="29"/>
      <c r="O205" s="29"/>
      <c r="P205" s="29"/>
      <c r="Q205" s="29"/>
      <c r="R205" s="29"/>
      <c r="S205" s="29"/>
      <c r="T205" s="29"/>
      <c r="U205" s="29"/>
      <c r="V205" s="29"/>
      <c r="W205" s="29"/>
      <c r="X205" s="29"/>
      <c r="Y205" s="29"/>
      <c r="Z205" s="29"/>
      <c r="AA205" s="29"/>
      <c r="AB205" s="29"/>
      <c r="AC205" s="29"/>
      <c r="AD205" s="29"/>
      <c r="AE205" s="29"/>
      <c r="AF205" s="29"/>
    </row>
    <row r="206" ht="13.5" customHeight="1">
      <c r="A206" s="40"/>
      <c r="B206" s="40"/>
      <c r="C206" s="40"/>
      <c r="D206" s="40"/>
      <c r="E206" s="40"/>
      <c r="F206" s="40"/>
      <c r="G206" s="40"/>
      <c r="H206" s="40"/>
      <c r="I206" s="40"/>
      <c r="J206" s="40"/>
      <c r="K206" s="40"/>
      <c r="L206" s="40"/>
      <c r="M206" s="40"/>
      <c r="N206" s="29"/>
      <c r="O206" s="29"/>
      <c r="P206" s="29"/>
      <c r="Q206" s="29"/>
      <c r="R206" s="29"/>
      <c r="S206" s="29"/>
      <c r="T206" s="29"/>
      <c r="U206" s="29"/>
      <c r="V206" s="29"/>
      <c r="W206" s="29"/>
      <c r="X206" s="29"/>
      <c r="Y206" s="29"/>
      <c r="Z206" s="29"/>
      <c r="AA206" s="29"/>
      <c r="AB206" s="29"/>
      <c r="AC206" s="29"/>
      <c r="AD206" s="29"/>
      <c r="AE206" s="29"/>
      <c r="AF206" s="29"/>
    </row>
    <row r="207" ht="13.5" customHeight="1">
      <c r="A207" s="40"/>
      <c r="B207" s="40"/>
      <c r="C207" s="40"/>
      <c r="D207" s="40"/>
      <c r="E207" s="40"/>
      <c r="F207" s="40"/>
      <c r="G207" s="40"/>
      <c r="H207" s="40"/>
      <c r="I207" s="40"/>
      <c r="J207" s="40"/>
      <c r="K207" s="40"/>
      <c r="L207" s="40"/>
      <c r="M207" s="40"/>
      <c r="N207" s="29"/>
      <c r="O207" s="29"/>
      <c r="P207" s="29"/>
      <c r="Q207" s="29"/>
      <c r="R207" s="29"/>
      <c r="S207" s="29"/>
      <c r="T207" s="29"/>
      <c r="U207" s="29"/>
      <c r="V207" s="29"/>
      <c r="W207" s="29"/>
      <c r="X207" s="29"/>
      <c r="Y207" s="29"/>
      <c r="Z207" s="29"/>
      <c r="AA207" s="29"/>
      <c r="AB207" s="29"/>
      <c r="AC207" s="29"/>
      <c r="AD207" s="29"/>
      <c r="AE207" s="29"/>
      <c r="AF207" s="29"/>
    </row>
    <row r="208" ht="13.5" customHeight="1">
      <c r="A208" s="40"/>
      <c r="B208" s="40"/>
      <c r="C208" s="40"/>
      <c r="D208" s="40"/>
      <c r="E208" s="40"/>
      <c r="F208" s="40"/>
      <c r="G208" s="40"/>
      <c r="H208" s="40"/>
      <c r="I208" s="40"/>
      <c r="J208" s="40"/>
      <c r="K208" s="40"/>
      <c r="L208" s="40"/>
      <c r="M208" s="40"/>
      <c r="N208" s="29"/>
      <c r="O208" s="29"/>
      <c r="P208" s="29"/>
      <c r="Q208" s="29"/>
      <c r="R208" s="29"/>
      <c r="S208" s="29"/>
      <c r="T208" s="29"/>
      <c r="U208" s="29"/>
      <c r="V208" s="29"/>
      <c r="W208" s="29"/>
      <c r="X208" s="29"/>
      <c r="Y208" s="29"/>
      <c r="Z208" s="29"/>
      <c r="AA208" s="29"/>
      <c r="AB208" s="29"/>
      <c r="AC208" s="29"/>
      <c r="AD208" s="29"/>
      <c r="AE208" s="29"/>
      <c r="AF208" s="29"/>
    </row>
    <row r="209" ht="13.5" customHeight="1">
      <c r="A209" s="40"/>
      <c r="B209" s="40"/>
      <c r="C209" s="40"/>
      <c r="D209" s="40"/>
      <c r="E209" s="40"/>
      <c r="F209" s="40"/>
      <c r="G209" s="40"/>
      <c r="H209" s="40"/>
      <c r="I209" s="40"/>
      <c r="J209" s="40"/>
      <c r="K209" s="40"/>
      <c r="L209" s="40"/>
      <c r="M209" s="40"/>
      <c r="N209" s="29"/>
      <c r="O209" s="29"/>
      <c r="P209" s="29"/>
      <c r="Q209" s="29"/>
      <c r="R209" s="29"/>
      <c r="S209" s="29"/>
      <c r="T209" s="29"/>
      <c r="U209" s="29"/>
      <c r="V209" s="29"/>
      <c r="W209" s="29"/>
      <c r="X209" s="29"/>
      <c r="Y209" s="29"/>
      <c r="Z209" s="29"/>
      <c r="AA209" s="29"/>
      <c r="AB209" s="29"/>
      <c r="AC209" s="29"/>
      <c r="AD209" s="29"/>
      <c r="AE209" s="29"/>
      <c r="AF209" s="29"/>
    </row>
    <row r="210" ht="13.5" customHeight="1">
      <c r="A210" s="40"/>
      <c r="B210" s="40"/>
      <c r="C210" s="40"/>
      <c r="D210" s="40"/>
      <c r="E210" s="40"/>
      <c r="F210" s="40"/>
      <c r="G210" s="40"/>
      <c r="H210" s="40"/>
      <c r="I210" s="40"/>
      <c r="J210" s="40"/>
      <c r="K210" s="40"/>
      <c r="L210" s="40"/>
      <c r="M210" s="40"/>
      <c r="N210" s="29"/>
      <c r="O210" s="29"/>
      <c r="P210" s="29"/>
      <c r="Q210" s="29"/>
      <c r="R210" s="29"/>
      <c r="S210" s="29"/>
      <c r="T210" s="29"/>
      <c r="U210" s="29"/>
      <c r="V210" s="29"/>
      <c r="W210" s="29"/>
      <c r="X210" s="29"/>
      <c r="Y210" s="29"/>
      <c r="Z210" s="29"/>
      <c r="AA210" s="29"/>
      <c r="AB210" s="29"/>
      <c r="AC210" s="29"/>
      <c r="AD210" s="29"/>
      <c r="AE210" s="29"/>
      <c r="AF210" s="29"/>
    </row>
    <row r="211" ht="13.5" customHeight="1">
      <c r="A211" s="40"/>
      <c r="B211" s="40"/>
      <c r="C211" s="40"/>
      <c r="D211" s="40"/>
      <c r="E211" s="40"/>
      <c r="F211" s="40"/>
      <c r="G211" s="40"/>
      <c r="H211" s="40"/>
      <c r="I211" s="40"/>
      <c r="J211" s="40"/>
      <c r="K211" s="40"/>
      <c r="L211" s="40"/>
      <c r="M211" s="40"/>
      <c r="N211" s="29"/>
      <c r="O211" s="29"/>
      <c r="P211" s="29"/>
      <c r="Q211" s="29"/>
      <c r="R211" s="29"/>
      <c r="S211" s="29"/>
      <c r="T211" s="29"/>
      <c r="U211" s="29"/>
      <c r="V211" s="29"/>
      <c r="W211" s="29"/>
      <c r="X211" s="29"/>
      <c r="Y211" s="29"/>
      <c r="Z211" s="29"/>
      <c r="AA211" s="29"/>
      <c r="AB211" s="29"/>
      <c r="AC211" s="29"/>
      <c r="AD211" s="29"/>
      <c r="AE211" s="29"/>
      <c r="AF211" s="29"/>
    </row>
    <row r="212" ht="13.5" customHeight="1">
      <c r="A212" s="40"/>
      <c r="B212" s="40"/>
      <c r="C212" s="40"/>
      <c r="D212" s="40"/>
      <c r="E212" s="40"/>
      <c r="F212" s="40"/>
      <c r="G212" s="40"/>
      <c r="H212" s="40"/>
      <c r="I212" s="40"/>
      <c r="J212" s="40"/>
      <c r="K212" s="40"/>
      <c r="L212" s="40"/>
      <c r="M212" s="40"/>
      <c r="N212" s="29"/>
      <c r="O212" s="29"/>
      <c r="P212" s="29"/>
      <c r="Q212" s="29"/>
      <c r="R212" s="29"/>
      <c r="S212" s="29"/>
      <c r="T212" s="29"/>
      <c r="U212" s="29"/>
      <c r="V212" s="29"/>
      <c r="W212" s="29"/>
      <c r="X212" s="29"/>
      <c r="Y212" s="29"/>
      <c r="Z212" s="29"/>
      <c r="AA212" s="29"/>
      <c r="AB212" s="29"/>
      <c r="AC212" s="29"/>
      <c r="AD212" s="29"/>
      <c r="AE212" s="29"/>
      <c r="AF212" s="29"/>
    </row>
    <row r="213" ht="13.5" customHeight="1">
      <c r="A213" s="40"/>
      <c r="B213" s="40"/>
      <c r="C213" s="40"/>
      <c r="D213" s="40"/>
      <c r="E213" s="40"/>
      <c r="F213" s="40"/>
      <c r="G213" s="40"/>
      <c r="H213" s="40"/>
      <c r="I213" s="40"/>
      <c r="J213" s="40"/>
      <c r="K213" s="40"/>
      <c r="L213" s="40"/>
      <c r="M213" s="40"/>
      <c r="N213" s="29"/>
      <c r="O213" s="29"/>
      <c r="P213" s="29"/>
      <c r="Q213" s="29"/>
      <c r="R213" s="29"/>
      <c r="S213" s="29"/>
      <c r="T213" s="29"/>
      <c r="U213" s="29"/>
      <c r="V213" s="29"/>
      <c r="W213" s="29"/>
      <c r="X213" s="29"/>
      <c r="Y213" s="29"/>
      <c r="Z213" s="29"/>
      <c r="AA213" s="29"/>
      <c r="AB213" s="29"/>
      <c r="AC213" s="29"/>
      <c r="AD213" s="29"/>
      <c r="AE213" s="29"/>
      <c r="AF213" s="29"/>
    </row>
    <row r="214" ht="13.5" customHeight="1">
      <c r="A214" s="40"/>
      <c r="B214" s="40"/>
      <c r="C214" s="40"/>
      <c r="D214" s="40"/>
      <c r="E214" s="40"/>
      <c r="F214" s="40"/>
      <c r="G214" s="40"/>
      <c r="H214" s="40"/>
      <c r="I214" s="40"/>
      <c r="J214" s="40"/>
      <c r="K214" s="40"/>
      <c r="L214" s="40"/>
      <c r="M214" s="40"/>
      <c r="N214" s="29"/>
      <c r="O214" s="29"/>
      <c r="P214" s="29"/>
      <c r="Q214" s="29"/>
      <c r="R214" s="29"/>
      <c r="S214" s="29"/>
      <c r="T214" s="29"/>
      <c r="U214" s="29"/>
      <c r="V214" s="29"/>
      <c r="W214" s="29"/>
      <c r="X214" s="29"/>
      <c r="Y214" s="29"/>
      <c r="Z214" s="29"/>
      <c r="AA214" s="29"/>
      <c r="AB214" s="29"/>
      <c r="AC214" s="29"/>
      <c r="AD214" s="29"/>
      <c r="AE214" s="29"/>
      <c r="AF214" s="29"/>
    </row>
    <row r="215" ht="13.5" customHeight="1">
      <c r="A215" s="40"/>
      <c r="B215" s="40"/>
      <c r="C215" s="40"/>
      <c r="D215" s="40"/>
      <c r="E215" s="40"/>
      <c r="F215" s="40"/>
      <c r="G215" s="40"/>
      <c r="H215" s="40"/>
      <c r="I215" s="40"/>
      <c r="J215" s="40"/>
      <c r="K215" s="40"/>
      <c r="L215" s="40"/>
      <c r="M215" s="40"/>
      <c r="N215" s="29"/>
      <c r="O215" s="29"/>
      <c r="P215" s="29"/>
      <c r="Q215" s="29"/>
      <c r="R215" s="29"/>
      <c r="S215" s="29"/>
      <c r="T215" s="29"/>
      <c r="U215" s="29"/>
      <c r="V215" s="29"/>
      <c r="W215" s="29"/>
      <c r="X215" s="29"/>
      <c r="Y215" s="29"/>
      <c r="Z215" s="29"/>
      <c r="AA215" s="29"/>
      <c r="AB215" s="29"/>
      <c r="AC215" s="29"/>
      <c r="AD215" s="29"/>
      <c r="AE215" s="29"/>
      <c r="AF215" s="29"/>
    </row>
    <row r="216" ht="13.5" customHeight="1">
      <c r="A216" s="40"/>
      <c r="B216" s="40"/>
      <c r="C216" s="40"/>
      <c r="D216" s="40"/>
      <c r="E216" s="40"/>
      <c r="F216" s="40"/>
      <c r="G216" s="40"/>
      <c r="H216" s="40"/>
      <c r="I216" s="40"/>
      <c r="J216" s="40"/>
      <c r="K216" s="40"/>
      <c r="L216" s="40"/>
      <c r="M216" s="40"/>
      <c r="N216" s="29"/>
      <c r="O216" s="29"/>
      <c r="P216" s="29"/>
      <c r="Q216" s="29"/>
      <c r="R216" s="29"/>
      <c r="S216" s="29"/>
      <c r="T216" s="29"/>
      <c r="U216" s="29"/>
      <c r="V216" s="29"/>
      <c r="W216" s="29"/>
      <c r="X216" s="29"/>
      <c r="Y216" s="29"/>
      <c r="Z216" s="29"/>
      <c r="AA216" s="29"/>
      <c r="AB216" s="29"/>
      <c r="AC216" s="29"/>
      <c r="AD216" s="29"/>
      <c r="AE216" s="29"/>
      <c r="AF216" s="29"/>
    </row>
    <row r="217" ht="13.5" customHeight="1">
      <c r="A217" s="40"/>
      <c r="B217" s="40"/>
      <c r="C217" s="40"/>
      <c r="D217" s="40"/>
      <c r="E217" s="40"/>
      <c r="F217" s="40"/>
      <c r="G217" s="40"/>
      <c r="H217" s="40"/>
      <c r="I217" s="40"/>
      <c r="J217" s="40"/>
      <c r="K217" s="40"/>
      <c r="L217" s="40"/>
      <c r="M217" s="40"/>
      <c r="N217" s="29"/>
      <c r="O217" s="29"/>
      <c r="P217" s="29"/>
      <c r="Q217" s="29"/>
      <c r="R217" s="29"/>
      <c r="S217" s="29"/>
      <c r="T217" s="29"/>
      <c r="U217" s="29"/>
      <c r="V217" s="29"/>
      <c r="W217" s="29"/>
      <c r="X217" s="29"/>
      <c r="Y217" s="29"/>
      <c r="Z217" s="29"/>
      <c r="AA217" s="29"/>
      <c r="AB217" s="29"/>
      <c r="AC217" s="29"/>
      <c r="AD217" s="29"/>
      <c r="AE217" s="29"/>
      <c r="AF217" s="29"/>
    </row>
    <row r="218" ht="13.5" customHeight="1">
      <c r="A218" s="40"/>
      <c r="B218" s="40"/>
      <c r="C218" s="40"/>
      <c r="D218" s="40"/>
      <c r="E218" s="40"/>
      <c r="F218" s="40"/>
      <c r="G218" s="40"/>
      <c r="H218" s="40"/>
      <c r="I218" s="40"/>
      <c r="J218" s="40"/>
      <c r="K218" s="40"/>
      <c r="L218" s="40"/>
      <c r="M218" s="40"/>
      <c r="N218" s="29"/>
      <c r="O218" s="29"/>
      <c r="P218" s="29"/>
      <c r="Q218" s="29"/>
      <c r="R218" s="29"/>
      <c r="S218" s="29"/>
      <c r="T218" s="29"/>
      <c r="U218" s="29"/>
      <c r="V218" s="29"/>
      <c r="W218" s="29"/>
      <c r="X218" s="29"/>
      <c r="Y218" s="29"/>
      <c r="Z218" s="29"/>
      <c r="AA218" s="29"/>
      <c r="AB218" s="29"/>
      <c r="AC218" s="29"/>
      <c r="AD218" s="29"/>
      <c r="AE218" s="29"/>
      <c r="AF218" s="29"/>
    </row>
    <row r="219" ht="13.5" customHeight="1">
      <c r="A219" s="40"/>
      <c r="B219" s="40"/>
      <c r="C219" s="40"/>
      <c r="D219" s="40"/>
      <c r="E219" s="40"/>
      <c r="F219" s="40"/>
      <c r="G219" s="40"/>
      <c r="H219" s="40"/>
      <c r="I219" s="40"/>
      <c r="J219" s="40"/>
      <c r="K219" s="40"/>
      <c r="L219" s="40"/>
      <c r="M219" s="40"/>
      <c r="N219" s="29"/>
      <c r="O219" s="29"/>
      <c r="P219" s="29"/>
      <c r="Q219" s="29"/>
      <c r="R219" s="29"/>
      <c r="S219" s="29"/>
      <c r="T219" s="29"/>
      <c r="U219" s="29"/>
      <c r="V219" s="29"/>
      <c r="W219" s="29"/>
      <c r="X219" s="29"/>
      <c r="Y219" s="29"/>
      <c r="Z219" s="29"/>
      <c r="AA219" s="29"/>
      <c r="AB219" s="29"/>
      <c r="AC219" s="29"/>
      <c r="AD219" s="29"/>
      <c r="AE219" s="29"/>
      <c r="AF219" s="29"/>
    </row>
    <row r="220" ht="13.5" customHeight="1">
      <c r="A220" s="40"/>
      <c r="B220" s="40"/>
      <c r="C220" s="40"/>
      <c r="D220" s="40"/>
      <c r="E220" s="40"/>
      <c r="F220" s="40"/>
      <c r="G220" s="40"/>
      <c r="H220" s="40"/>
      <c r="I220" s="40"/>
      <c r="J220" s="40"/>
      <c r="K220" s="40"/>
      <c r="L220" s="40"/>
      <c r="M220" s="40"/>
      <c r="N220" s="29"/>
      <c r="O220" s="29"/>
      <c r="P220" s="29"/>
      <c r="Q220" s="29"/>
      <c r="R220" s="29"/>
      <c r="S220" s="29"/>
      <c r="T220" s="29"/>
      <c r="U220" s="29"/>
      <c r="V220" s="29"/>
      <c r="W220" s="29"/>
      <c r="X220" s="29"/>
      <c r="Y220" s="29"/>
      <c r="Z220" s="29"/>
      <c r="AA220" s="29"/>
      <c r="AB220" s="29"/>
      <c r="AC220" s="29"/>
      <c r="AD220" s="29"/>
      <c r="AE220" s="29"/>
      <c r="AF220" s="29"/>
    </row>
    <row r="221" ht="13.5" customHeight="1">
      <c r="A221" s="40"/>
      <c r="B221" s="40"/>
      <c r="C221" s="40"/>
      <c r="D221" s="40"/>
      <c r="E221" s="40"/>
      <c r="F221" s="40"/>
      <c r="G221" s="40"/>
      <c r="H221" s="40"/>
      <c r="I221" s="40"/>
      <c r="J221" s="40"/>
      <c r="K221" s="40"/>
      <c r="L221" s="40"/>
      <c r="M221" s="40"/>
      <c r="N221" s="29"/>
      <c r="O221" s="29"/>
      <c r="P221" s="29"/>
      <c r="Q221" s="29"/>
      <c r="R221" s="29"/>
      <c r="S221" s="29"/>
      <c r="T221" s="29"/>
      <c r="U221" s="29"/>
      <c r="V221" s="29"/>
      <c r="W221" s="29"/>
      <c r="X221" s="29"/>
      <c r="Y221" s="29"/>
      <c r="Z221" s="29"/>
      <c r="AA221" s="29"/>
      <c r="AB221" s="29"/>
      <c r="AC221" s="29"/>
      <c r="AD221" s="29"/>
      <c r="AE221" s="29"/>
      <c r="AF221" s="29"/>
    </row>
    <row r="222" ht="13.5" customHeight="1">
      <c r="A222" s="40"/>
      <c r="B222" s="40"/>
      <c r="C222" s="40"/>
      <c r="D222" s="40"/>
      <c r="E222" s="40"/>
      <c r="F222" s="40"/>
      <c r="G222" s="40"/>
      <c r="H222" s="40"/>
      <c r="I222" s="40"/>
      <c r="J222" s="40"/>
      <c r="K222" s="40"/>
      <c r="L222" s="40"/>
      <c r="M222" s="40"/>
      <c r="N222" s="29"/>
      <c r="O222" s="29"/>
      <c r="P222" s="29"/>
      <c r="Q222" s="29"/>
      <c r="R222" s="29"/>
      <c r="S222" s="29"/>
      <c r="T222" s="29"/>
      <c r="U222" s="29"/>
      <c r="V222" s="29"/>
      <c r="W222" s="29"/>
      <c r="X222" s="29"/>
      <c r="Y222" s="29"/>
      <c r="Z222" s="29"/>
      <c r="AA222" s="29"/>
      <c r="AB222" s="29"/>
      <c r="AC222" s="29"/>
      <c r="AD222" s="29"/>
      <c r="AE222" s="29"/>
      <c r="AF222" s="29"/>
    </row>
    <row r="223" ht="13.5" customHeight="1">
      <c r="A223" s="40"/>
      <c r="B223" s="40"/>
      <c r="C223" s="40"/>
      <c r="D223" s="40"/>
      <c r="E223" s="40"/>
      <c r="F223" s="40"/>
      <c r="G223" s="40"/>
      <c r="H223" s="40"/>
      <c r="I223" s="40"/>
      <c r="J223" s="40"/>
      <c r="K223" s="40"/>
      <c r="L223" s="40"/>
      <c r="M223" s="40"/>
      <c r="N223" s="29"/>
      <c r="O223" s="29"/>
      <c r="P223" s="29"/>
      <c r="Q223" s="29"/>
      <c r="R223" s="29"/>
      <c r="S223" s="29"/>
      <c r="T223" s="29"/>
      <c r="U223" s="29"/>
      <c r="V223" s="29"/>
      <c r="W223" s="29"/>
      <c r="X223" s="29"/>
      <c r="Y223" s="29"/>
      <c r="Z223" s="29"/>
      <c r="AA223" s="29"/>
      <c r="AB223" s="29"/>
      <c r="AC223" s="29"/>
      <c r="AD223" s="29"/>
      <c r="AE223" s="29"/>
      <c r="AF223" s="29"/>
    </row>
    <row r="224" ht="13.5" customHeight="1">
      <c r="A224" s="40"/>
      <c r="B224" s="40"/>
      <c r="C224" s="40"/>
      <c r="D224" s="40"/>
      <c r="E224" s="40"/>
      <c r="F224" s="40"/>
      <c r="G224" s="40"/>
      <c r="H224" s="40"/>
      <c r="I224" s="40"/>
      <c r="J224" s="40"/>
      <c r="K224" s="40"/>
      <c r="L224" s="40"/>
      <c r="M224" s="40"/>
      <c r="N224" s="29"/>
      <c r="O224" s="29"/>
      <c r="P224" s="29"/>
      <c r="Q224" s="29"/>
      <c r="R224" s="29"/>
      <c r="S224" s="29"/>
      <c r="T224" s="29"/>
      <c r="U224" s="29"/>
      <c r="V224" s="29"/>
      <c r="W224" s="29"/>
      <c r="X224" s="29"/>
      <c r="Y224" s="29"/>
      <c r="Z224" s="29"/>
      <c r="AA224" s="29"/>
      <c r="AB224" s="29"/>
      <c r="AC224" s="29"/>
      <c r="AD224" s="29"/>
      <c r="AE224" s="29"/>
      <c r="AF224" s="29"/>
    </row>
    <row r="225" ht="13.5" customHeight="1">
      <c r="A225" s="40"/>
      <c r="B225" s="40"/>
      <c r="C225" s="40"/>
      <c r="D225" s="40"/>
      <c r="E225" s="40"/>
      <c r="F225" s="40"/>
      <c r="G225" s="40"/>
      <c r="H225" s="40"/>
      <c r="I225" s="40"/>
      <c r="J225" s="40"/>
      <c r="K225" s="40"/>
      <c r="L225" s="40"/>
      <c r="M225" s="40"/>
      <c r="N225" s="29"/>
      <c r="O225" s="29"/>
      <c r="P225" s="29"/>
      <c r="Q225" s="29"/>
      <c r="R225" s="29"/>
      <c r="S225" s="29"/>
      <c r="T225" s="29"/>
      <c r="U225" s="29"/>
      <c r="V225" s="29"/>
      <c r="W225" s="29"/>
      <c r="X225" s="29"/>
      <c r="Y225" s="29"/>
      <c r="Z225" s="29"/>
      <c r="AA225" s="29"/>
      <c r="AB225" s="29"/>
      <c r="AC225" s="29"/>
      <c r="AD225" s="29"/>
      <c r="AE225" s="29"/>
      <c r="AF225" s="29"/>
    </row>
    <row r="226" ht="13.5" customHeight="1">
      <c r="A226" s="40"/>
      <c r="B226" s="40"/>
      <c r="C226" s="40"/>
      <c r="D226" s="40"/>
      <c r="E226" s="40"/>
      <c r="F226" s="40"/>
      <c r="G226" s="40"/>
      <c r="H226" s="40"/>
      <c r="I226" s="40"/>
      <c r="J226" s="40"/>
      <c r="K226" s="40"/>
      <c r="L226" s="40"/>
      <c r="M226" s="40"/>
      <c r="N226" s="29"/>
      <c r="O226" s="29"/>
      <c r="P226" s="29"/>
      <c r="Q226" s="29"/>
      <c r="R226" s="29"/>
      <c r="S226" s="29"/>
      <c r="T226" s="29"/>
      <c r="U226" s="29"/>
      <c r="V226" s="29"/>
      <c r="W226" s="29"/>
      <c r="X226" s="29"/>
      <c r="Y226" s="29"/>
      <c r="Z226" s="29"/>
      <c r="AA226" s="29"/>
      <c r="AB226" s="29"/>
      <c r="AC226" s="29"/>
      <c r="AD226" s="29"/>
      <c r="AE226" s="29"/>
      <c r="AF226" s="29"/>
    </row>
    <row r="227" ht="13.5" customHeight="1">
      <c r="A227" s="40"/>
      <c r="B227" s="40"/>
      <c r="C227" s="40"/>
      <c r="D227" s="40"/>
      <c r="E227" s="40"/>
      <c r="F227" s="40"/>
      <c r="G227" s="40"/>
      <c r="H227" s="40"/>
      <c r="I227" s="40"/>
      <c r="J227" s="40"/>
      <c r="K227" s="40"/>
      <c r="L227" s="40"/>
      <c r="M227" s="40"/>
      <c r="N227" s="29"/>
      <c r="O227" s="29"/>
      <c r="P227" s="29"/>
      <c r="Q227" s="29"/>
      <c r="R227" s="29"/>
      <c r="S227" s="29"/>
      <c r="T227" s="29"/>
      <c r="U227" s="29"/>
      <c r="V227" s="29"/>
      <c r="W227" s="29"/>
      <c r="X227" s="29"/>
      <c r="Y227" s="29"/>
      <c r="Z227" s="29"/>
      <c r="AA227" s="29"/>
      <c r="AB227" s="29"/>
      <c r="AC227" s="29"/>
      <c r="AD227" s="29"/>
      <c r="AE227" s="29"/>
      <c r="AF227" s="29"/>
    </row>
    <row r="228" ht="13.5" customHeight="1">
      <c r="A228" s="40"/>
      <c r="B228" s="40"/>
      <c r="C228" s="40"/>
      <c r="D228" s="40"/>
      <c r="E228" s="40"/>
      <c r="F228" s="40"/>
      <c r="G228" s="40"/>
      <c r="H228" s="40"/>
      <c r="I228" s="40"/>
      <c r="J228" s="40"/>
      <c r="K228" s="40"/>
      <c r="L228" s="40"/>
      <c r="M228" s="40"/>
      <c r="N228" s="29"/>
      <c r="O228" s="29"/>
      <c r="P228" s="29"/>
      <c r="Q228" s="29"/>
      <c r="R228" s="29"/>
      <c r="S228" s="29"/>
      <c r="T228" s="29"/>
      <c r="U228" s="29"/>
      <c r="V228" s="29"/>
      <c r="W228" s="29"/>
      <c r="X228" s="29"/>
      <c r="Y228" s="29"/>
      <c r="Z228" s="29"/>
      <c r="AA228" s="29"/>
      <c r="AB228" s="29"/>
      <c r="AC228" s="29"/>
      <c r="AD228" s="29"/>
      <c r="AE228" s="29"/>
      <c r="AF228" s="29"/>
    </row>
    <row r="229" ht="13.5" customHeight="1">
      <c r="A229" s="40"/>
      <c r="B229" s="40"/>
      <c r="C229" s="40"/>
      <c r="D229" s="40"/>
      <c r="E229" s="40"/>
      <c r="F229" s="40"/>
      <c r="G229" s="40"/>
      <c r="H229" s="40"/>
      <c r="I229" s="40"/>
      <c r="J229" s="40"/>
      <c r="K229" s="40"/>
      <c r="L229" s="40"/>
      <c r="M229" s="40"/>
      <c r="N229" s="29"/>
      <c r="O229" s="29"/>
      <c r="P229" s="29"/>
      <c r="Q229" s="29"/>
      <c r="R229" s="29"/>
      <c r="S229" s="29"/>
      <c r="T229" s="29"/>
      <c r="U229" s="29"/>
      <c r="V229" s="29"/>
      <c r="W229" s="29"/>
      <c r="X229" s="29"/>
      <c r="Y229" s="29"/>
      <c r="Z229" s="29"/>
      <c r="AA229" s="29"/>
      <c r="AB229" s="29"/>
      <c r="AC229" s="29"/>
      <c r="AD229" s="29"/>
      <c r="AE229" s="29"/>
      <c r="AF229" s="29"/>
    </row>
    <row r="230" ht="13.5" customHeight="1">
      <c r="A230" s="40"/>
      <c r="B230" s="40"/>
      <c r="C230" s="40"/>
      <c r="D230" s="40"/>
      <c r="E230" s="40"/>
      <c r="F230" s="40"/>
      <c r="G230" s="40"/>
      <c r="H230" s="40"/>
      <c r="I230" s="40"/>
      <c r="J230" s="40"/>
      <c r="K230" s="40"/>
      <c r="L230" s="40"/>
      <c r="M230" s="40"/>
      <c r="N230" s="29"/>
      <c r="O230" s="29"/>
      <c r="P230" s="29"/>
      <c r="Q230" s="29"/>
      <c r="R230" s="29"/>
      <c r="S230" s="29"/>
      <c r="T230" s="29"/>
      <c r="U230" s="29"/>
      <c r="V230" s="29"/>
      <c r="W230" s="29"/>
      <c r="X230" s="29"/>
      <c r="Y230" s="29"/>
      <c r="Z230" s="29"/>
      <c r="AA230" s="29"/>
      <c r="AB230" s="29"/>
      <c r="AC230" s="29"/>
      <c r="AD230" s="29"/>
      <c r="AE230" s="29"/>
      <c r="AF230" s="29"/>
    </row>
    <row r="231" ht="13.5" customHeight="1">
      <c r="A231" s="40"/>
      <c r="B231" s="40"/>
      <c r="C231" s="40"/>
      <c r="D231" s="40"/>
      <c r="E231" s="40"/>
      <c r="F231" s="40"/>
      <c r="G231" s="40"/>
      <c r="H231" s="40"/>
      <c r="I231" s="40"/>
      <c r="J231" s="40"/>
      <c r="K231" s="40"/>
      <c r="L231" s="40"/>
      <c r="M231" s="40"/>
      <c r="N231" s="29"/>
      <c r="O231" s="29"/>
      <c r="P231" s="29"/>
      <c r="Q231" s="29"/>
      <c r="R231" s="29"/>
      <c r="S231" s="29"/>
      <c r="T231" s="29"/>
      <c r="U231" s="29"/>
      <c r="V231" s="29"/>
      <c r="W231" s="29"/>
      <c r="X231" s="29"/>
      <c r="Y231" s="29"/>
      <c r="Z231" s="29"/>
      <c r="AA231" s="29"/>
      <c r="AB231" s="29"/>
      <c r="AC231" s="29"/>
      <c r="AD231" s="29"/>
      <c r="AE231" s="29"/>
      <c r="AF231" s="29"/>
    </row>
    <row r="232" ht="13.5" customHeight="1">
      <c r="A232" s="40"/>
      <c r="B232" s="40"/>
      <c r="C232" s="40"/>
      <c r="D232" s="40"/>
      <c r="E232" s="40"/>
      <c r="F232" s="40"/>
      <c r="G232" s="40"/>
      <c r="H232" s="40"/>
      <c r="I232" s="40"/>
      <c r="J232" s="40"/>
      <c r="K232" s="40"/>
      <c r="L232" s="40"/>
      <c r="M232" s="40"/>
      <c r="N232" s="29"/>
      <c r="O232" s="29"/>
      <c r="P232" s="29"/>
      <c r="Q232" s="29"/>
      <c r="R232" s="29"/>
      <c r="S232" s="29"/>
      <c r="T232" s="29"/>
      <c r="U232" s="29"/>
      <c r="V232" s="29"/>
      <c r="W232" s="29"/>
      <c r="X232" s="29"/>
      <c r="Y232" s="29"/>
      <c r="Z232" s="29"/>
      <c r="AA232" s="29"/>
      <c r="AB232" s="29"/>
      <c r="AC232" s="29"/>
      <c r="AD232" s="29"/>
      <c r="AE232" s="29"/>
      <c r="AF232" s="29"/>
    </row>
    <row r="233" ht="13.5" customHeight="1">
      <c r="A233" s="40"/>
      <c r="B233" s="40"/>
      <c r="C233" s="40"/>
      <c r="D233" s="40"/>
      <c r="E233" s="40"/>
      <c r="F233" s="40"/>
      <c r="G233" s="40"/>
      <c r="H233" s="40"/>
      <c r="I233" s="40"/>
      <c r="J233" s="40"/>
      <c r="K233" s="40"/>
      <c r="L233" s="40"/>
      <c r="M233" s="40"/>
      <c r="N233" s="29"/>
      <c r="O233" s="29"/>
      <c r="P233" s="29"/>
      <c r="Q233" s="29"/>
      <c r="R233" s="29"/>
      <c r="S233" s="29"/>
      <c r="T233" s="29"/>
      <c r="U233" s="29"/>
      <c r="V233" s="29"/>
      <c r="W233" s="29"/>
      <c r="X233" s="29"/>
      <c r="Y233" s="29"/>
      <c r="Z233" s="29"/>
      <c r="AA233" s="29"/>
      <c r="AB233" s="29"/>
      <c r="AC233" s="29"/>
      <c r="AD233" s="29"/>
      <c r="AE233" s="29"/>
      <c r="AF233" s="29"/>
    </row>
    <row r="234" ht="13.5" customHeight="1">
      <c r="A234" s="40"/>
      <c r="B234" s="40"/>
      <c r="C234" s="40"/>
      <c r="D234" s="40"/>
      <c r="E234" s="40"/>
      <c r="F234" s="40"/>
      <c r="G234" s="40"/>
      <c r="H234" s="40"/>
      <c r="I234" s="40"/>
      <c r="J234" s="40"/>
      <c r="K234" s="40"/>
      <c r="L234" s="40"/>
      <c r="M234" s="40"/>
      <c r="N234" s="29"/>
      <c r="O234" s="29"/>
      <c r="P234" s="29"/>
      <c r="Q234" s="29"/>
      <c r="R234" s="29"/>
      <c r="S234" s="29"/>
      <c r="T234" s="29"/>
      <c r="U234" s="29"/>
      <c r="V234" s="29"/>
      <c r="W234" s="29"/>
      <c r="X234" s="29"/>
      <c r="Y234" s="29"/>
      <c r="Z234" s="29"/>
      <c r="AA234" s="29"/>
      <c r="AB234" s="29"/>
      <c r="AC234" s="29"/>
      <c r="AD234" s="29"/>
      <c r="AE234" s="29"/>
      <c r="AF234" s="29"/>
    </row>
    <row r="235" ht="13.5" customHeight="1">
      <c r="A235" s="40"/>
      <c r="B235" s="40"/>
      <c r="C235" s="40"/>
      <c r="D235" s="40"/>
      <c r="E235" s="40"/>
      <c r="F235" s="40"/>
      <c r="G235" s="40"/>
      <c r="H235" s="40"/>
      <c r="I235" s="40"/>
      <c r="J235" s="40"/>
      <c r="K235" s="40"/>
      <c r="L235" s="40"/>
      <c r="M235" s="40"/>
      <c r="N235" s="29"/>
      <c r="O235" s="29"/>
      <c r="P235" s="29"/>
      <c r="Q235" s="29"/>
      <c r="R235" s="29"/>
      <c r="S235" s="29"/>
      <c r="T235" s="29"/>
      <c r="U235" s="29"/>
      <c r="V235" s="29"/>
      <c r="W235" s="29"/>
      <c r="X235" s="29"/>
      <c r="Y235" s="29"/>
      <c r="Z235" s="29"/>
      <c r="AA235" s="29"/>
      <c r="AB235" s="29"/>
      <c r="AC235" s="29"/>
      <c r="AD235" s="29"/>
      <c r="AE235" s="29"/>
      <c r="AF235" s="29"/>
    </row>
    <row r="236" ht="13.5" customHeight="1">
      <c r="A236" s="40"/>
      <c r="B236" s="40"/>
      <c r="C236" s="40"/>
      <c r="D236" s="40"/>
      <c r="E236" s="40"/>
      <c r="F236" s="40"/>
      <c r="G236" s="40"/>
      <c r="H236" s="40"/>
      <c r="I236" s="40"/>
      <c r="J236" s="40"/>
      <c r="K236" s="40"/>
      <c r="L236" s="40"/>
      <c r="M236" s="40"/>
      <c r="N236" s="29"/>
      <c r="O236" s="29"/>
      <c r="P236" s="29"/>
      <c r="Q236" s="29"/>
      <c r="R236" s="29"/>
      <c r="S236" s="29"/>
      <c r="T236" s="29"/>
      <c r="U236" s="29"/>
      <c r="V236" s="29"/>
      <c r="W236" s="29"/>
      <c r="X236" s="29"/>
      <c r="Y236" s="29"/>
      <c r="Z236" s="29"/>
      <c r="AA236" s="29"/>
      <c r="AB236" s="29"/>
      <c r="AC236" s="29"/>
      <c r="AD236" s="29"/>
      <c r="AE236" s="29"/>
      <c r="AF236" s="29"/>
    </row>
    <row r="237" ht="13.5" customHeight="1">
      <c r="A237" s="40"/>
      <c r="B237" s="40"/>
      <c r="C237" s="40"/>
      <c r="D237" s="40"/>
      <c r="E237" s="40"/>
      <c r="F237" s="40"/>
      <c r="G237" s="40"/>
      <c r="H237" s="40"/>
      <c r="I237" s="40"/>
      <c r="J237" s="40"/>
      <c r="K237" s="40"/>
      <c r="L237" s="40"/>
      <c r="M237" s="40"/>
      <c r="N237" s="29"/>
      <c r="O237" s="29"/>
      <c r="P237" s="29"/>
      <c r="Q237" s="29"/>
      <c r="R237" s="29"/>
      <c r="S237" s="29"/>
      <c r="T237" s="29"/>
      <c r="U237" s="29"/>
      <c r="V237" s="29"/>
      <c r="W237" s="29"/>
      <c r="X237" s="29"/>
      <c r="Y237" s="29"/>
      <c r="Z237" s="29"/>
      <c r="AA237" s="29"/>
      <c r="AB237" s="29"/>
      <c r="AC237" s="29"/>
      <c r="AD237" s="29"/>
      <c r="AE237" s="29"/>
      <c r="AF237" s="29"/>
    </row>
    <row r="238" ht="13.5" customHeight="1">
      <c r="A238" s="40"/>
      <c r="B238" s="40"/>
      <c r="C238" s="40"/>
      <c r="D238" s="40"/>
      <c r="E238" s="40"/>
      <c r="F238" s="40"/>
      <c r="G238" s="40"/>
      <c r="H238" s="40"/>
      <c r="I238" s="40"/>
      <c r="J238" s="40"/>
      <c r="K238" s="40"/>
      <c r="L238" s="40"/>
      <c r="M238" s="40"/>
      <c r="N238" s="29"/>
      <c r="O238" s="29"/>
      <c r="P238" s="29"/>
      <c r="Q238" s="29"/>
      <c r="R238" s="29"/>
      <c r="S238" s="29"/>
      <c r="T238" s="29"/>
      <c r="U238" s="29"/>
      <c r="V238" s="29"/>
      <c r="W238" s="29"/>
      <c r="X238" s="29"/>
      <c r="Y238" s="29"/>
      <c r="Z238" s="29"/>
      <c r="AA238" s="29"/>
      <c r="AB238" s="29"/>
      <c r="AC238" s="29"/>
      <c r="AD238" s="29"/>
      <c r="AE238" s="29"/>
      <c r="AF238" s="29"/>
    </row>
    <row r="239" ht="13.5" customHeight="1">
      <c r="A239" s="40"/>
      <c r="B239" s="40"/>
      <c r="C239" s="40"/>
      <c r="D239" s="40"/>
      <c r="E239" s="40"/>
      <c r="F239" s="40"/>
      <c r="G239" s="40"/>
      <c r="H239" s="40"/>
      <c r="I239" s="40"/>
      <c r="J239" s="40"/>
      <c r="K239" s="40"/>
      <c r="L239" s="40"/>
      <c r="M239" s="40"/>
      <c r="N239" s="29"/>
      <c r="O239" s="29"/>
      <c r="P239" s="29"/>
      <c r="Q239" s="29"/>
      <c r="R239" s="29"/>
      <c r="S239" s="29"/>
      <c r="T239" s="29"/>
      <c r="U239" s="29"/>
      <c r="V239" s="29"/>
      <c r="W239" s="29"/>
      <c r="X239" s="29"/>
      <c r="Y239" s="29"/>
      <c r="Z239" s="29"/>
      <c r="AA239" s="29"/>
      <c r="AB239" s="29"/>
      <c r="AC239" s="29"/>
      <c r="AD239" s="29"/>
      <c r="AE239" s="29"/>
      <c r="AF239" s="29"/>
    </row>
    <row r="240" ht="13.5" customHeight="1">
      <c r="A240" s="40"/>
      <c r="B240" s="40"/>
      <c r="C240" s="40"/>
      <c r="D240" s="40"/>
      <c r="E240" s="40"/>
      <c r="F240" s="40"/>
      <c r="G240" s="40"/>
      <c r="H240" s="40"/>
      <c r="I240" s="40"/>
      <c r="J240" s="40"/>
      <c r="K240" s="40"/>
      <c r="L240" s="40"/>
      <c r="M240" s="40"/>
      <c r="N240" s="29"/>
      <c r="O240" s="29"/>
      <c r="P240" s="29"/>
      <c r="Q240" s="29"/>
      <c r="R240" s="29"/>
      <c r="S240" s="29"/>
      <c r="T240" s="29"/>
      <c r="U240" s="29"/>
      <c r="V240" s="29"/>
      <c r="W240" s="29"/>
      <c r="X240" s="29"/>
      <c r="Y240" s="29"/>
      <c r="Z240" s="29"/>
      <c r="AA240" s="29"/>
      <c r="AB240" s="29"/>
      <c r="AC240" s="29"/>
      <c r="AD240" s="29"/>
      <c r="AE240" s="29"/>
      <c r="AF240" s="29"/>
    </row>
    <row r="241" ht="13.5" customHeight="1">
      <c r="A241" s="40"/>
      <c r="B241" s="40"/>
      <c r="C241" s="40"/>
      <c r="D241" s="40"/>
      <c r="E241" s="40"/>
      <c r="F241" s="40"/>
      <c r="G241" s="40"/>
      <c r="H241" s="40"/>
      <c r="I241" s="40"/>
      <c r="J241" s="40"/>
      <c r="K241" s="40"/>
      <c r="L241" s="40"/>
      <c r="M241" s="40"/>
      <c r="N241" s="29"/>
      <c r="O241" s="29"/>
      <c r="P241" s="29"/>
      <c r="Q241" s="29"/>
      <c r="R241" s="29"/>
      <c r="S241" s="29"/>
      <c r="T241" s="29"/>
      <c r="U241" s="29"/>
      <c r="V241" s="29"/>
      <c r="W241" s="29"/>
      <c r="X241" s="29"/>
      <c r="Y241" s="29"/>
      <c r="Z241" s="29"/>
      <c r="AA241" s="29"/>
      <c r="AB241" s="29"/>
      <c r="AC241" s="29"/>
      <c r="AD241" s="29"/>
      <c r="AE241" s="29"/>
      <c r="AF241" s="29"/>
    </row>
    <row r="242" ht="13.5" customHeight="1">
      <c r="A242" s="40"/>
      <c r="B242" s="40"/>
      <c r="C242" s="40"/>
      <c r="D242" s="40"/>
      <c r="E242" s="40"/>
      <c r="F242" s="40"/>
      <c r="G242" s="40"/>
      <c r="H242" s="40"/>
      <c r="I242" s="40"/>
      <c r="J242" s="40"/>
      <c r="K242" s="40"/>
      <c r="L242" s="40"/>
      <c r="M242" s="40"/>
      <c r="N242" s="29"/>
      <c r="O242" s="29"/>
      <c r="P242" s="29"/>
      <c r="Q242" s="29"/>
      <c r="R242" s="29"/>
      <c r="S242" s="29"/>
      <c r="T242" s="29"/>
      <c r="U242" s="29"/>
      <c r="V242" s="29"/>
      <c r="W242" s="29"/>
      <c r="X242" s="29"/>
      <c r="Y242" s="29"/>
      <c r="Z242" s="29"/>
      <c r="AA242" s="29"/>
      <c r="AB242" s="29"/>
      <c r="AC242" s="29"/>
      <c r="AD242" s="29"/>
      <c r="AE242" s="29"/>
      <c r="AF242" s="29"/>
    </row>
    <row r="243" ht="13.5" customHeight="1">
      <c r="A243" s="40"/>
      <c r="B243" s="40"/>
      <c r="C243" s="40"/>
      <c r="D243" s="40"/>
      <c r="E243" s="40"/>
      <c r="F243" s="40"/>
      <c r="G243" s="40"/>
      <c r="H243" s="40"/>
      <c r="I243" s="40"/>
      <c r="J243" s="40"/>
      <c r="K243" s="40"/>
      <c r="L243" s="40"/>
      <c r="M243" s="40"/>
      <c r="N243" s="29"/>
      <c r="O243" s="29"/>
      <c r="P243" s="29"/>
      <c r="Q243" s="29"/>
      <c r="R243" s="29"/>
      <c r="S243" s="29"/>
      <c r="T243" s="29"/>
      <c r="U243" s="29"/>
      <c r="V243" s="29"/>
      <c r="W243" s="29"/>
      <c r="X243" s="29"/>
      <c r="Y243" s="29"/>
      <c r="Z243" s="29"/>
      <c r="AA243" s="29"/>
      <c r="AB243" s="29"/>
      <c r="AC243" s="29"/>
      <c r="AD243" s="29"/>
      <c r="AE243" s="29"/>
      <c r="AF243" s="29"/>
    </row>
    <row r="244" ht="13.5" customHeight="1">
      <c r="A244" s="40"/>
      <c r="B244" s="40"/>
      <c r="C244" s="40"/>
      <c r="D244" s="40"/>
      <c r="E244" s="40"/>
      <c r="F244" s="40"/>
      <c r="G244" s="40"/>
      <c r="H244" s="40"/>
      <c r="I244" s="40"/>
      <c r="J244" s="40"/>
      <c r="K244" s="40"/>
      <c r="L244" s="40"/>
      <c r="M244" s="40"/>
      <c r="N244" s="29"/>
      <c r="O244" s="29"/>
      <c r="P244" s="29"/>
      <c r="Q244" s="29"/>
      <c r="R244" s="29"/>
      <c r="S244" s="29"/>
      <c r="T244" s="29"/>
      <c r="U244" s="29"/>
      <c r="V244" s="29"/>
      <c r="W244" s="29"/>
      <c r="X244" s="29"/>
      <c r="Y244" s="29"/>
      <c r="Z244" s="29"/>
      <c r="AA244" s="29"/>
      <c r="AB244" s="29"/>
      <c r="AC244" s="29"/>
      <c r="AD244" s="29"/>
      <c r="AE244" s="29"/>
      <c r="AF244" s="29"/>
    </row>
    <row r="245" ht="13.5" customHeight="1">
      <c r="A245" s="40"/>
      <c r="B245" s="40"/>
      <c r="C245" s="40"/>
      <c r="D245" s="40"/>
      <c r="E245" s="40"/>
      <c r="F245" s="40"/>
      <c r="G245" s="40"/>
      <c r="H245" s="40"/>
      <c r="I245" s="40"/>
      <c r="J245" s="40"/>
      <c r="K245" s="40"/>
      <c r="L245" s="40"/>
      <c r="M245" s="40"/>
      <c r="N245" s="29"/>
      <c r="O245" s="29"/>
      <c r="P245" s="29"/>
      <c r="Q245" s="29"/>
      <c r="R245" s="29"/>
      <c r="S245" s="29"/>
      <c r="T245" s="29"/>
      <c r="U245" s="29"/>
      <c r="V245" s="29"/>
      <c r="W245" s="29"/>
      <c r="X245" s="29"/>
      <c r="Y245" s="29"/>
      <c r="Z245" s="29"/>
      <c r="AA245" s="29"/>
      <c r="AB245" s="29"/>
      <c r="AC245" s="29"/>
      <c r="AD245" s="29"/>
      <c r="AE245" s="29"/>
      <c r="AF245" s="29"/>
    </row>
    <row r="246" ht="13.5" customHeight="1">
      <c r="A246" s="40"/>
      <c r="B246" s="40"/>
      <c r="C246" s="40"/>
      <c r="D246" s="40"/>
      <c r="E246" s="40"/>
      <c r="F246" s="40"/>
      <c r="G246" s="40"/>
      <c r="H246" s="40"/>
      <c r="I246" s="40"/>
      <c r="J246" s="40"/>
      <c r="K246" s="40"/>
      <c r="L246" s="40"/>
      <c r="M246" s="40"/>
      <c r="N246" s="29"/>
      <c r="O246" s="29"/>
      <c r="P246" s="29"/>
      <c r="Q246" s="29"/>
      <c r="R246" s="29"/>
      <c r="S246" s="29"/>
      <c r="T246" s="29"/>
      <c r="U246" s="29"/>
      <c r="V246" s="29"/>
      <c r="W246" s="29"/>
      <c r="X246" s="29"/>
      <c r="Y246" s="29"/>
      <c r="Z246" s="29"/>
      <c r="AA246" s="29"/>
      <c r="AB246" s="29"/>
      <c r="AC246" s="29"/>
      <c r="AD246" s="29"/>
      <c r="AE246" s="29"/>
      <c r="AF246" s="29"/>
    </row>
    <row r="247" ht="13.5" customHeight="1">
      <c r="A247" s="40"/>
      <c r="B247" s="40"/>
      <c r="C247" s="40"/>
      <c r="D247" s="40"/>
      <c r="E247" s="40"/>
      <c r="F247" s="40"/>
      <c r="G247" s="40"/>
      <c r="H247" s="40"/>
      <c r="I247" s="40"/>
      <c r="J247" s="40"/>
      <c r="K247" s="40"/>
      <c r="L247" s="40"/>
      <c r="M247" s="40"/>
      <c r="N247" s="29"/>
      <c r="O247" s="29"/>
      <c r="P247" s="29"/>
      <c r="Q247" s="29"/>
      <c r="R247" s="29"/>
      <c r="S247" s="29"/>
      <c r="T247" s="29"/>
      <c r="U247" s="29"/>
      <c r="V247" s="29"/>
      <c r="W247" s="29"/>
      <c r="X247" s="29"/>
      <c r="Y247" s="29"/>
      <c r="Z247" s="29"/>
      <c r="AA247" s="29"/>
      <c r="AB247" s="29"/>
      <c r="AC247" s="29"/>
      <c r="AD247" s="29"/>
      <c r="AE247" s="29"/>
      <c r="AF247" s="29"/>
    </row>
    <row r="248" ht="13.5" customHeight="1">
      <c r="A248" s="40"/>
      <c r="B248" s="40"/>
      <c r="C248" s="40"/>
      <c r="D248" s="40"/>
      <c r="E248" s="40"/>
      <c r="F248" s="40"/>
      <c r="G248" s="40"/>
      <c r="H248" s="40"/>
      <c r="I248" s="40"/>
      <c r="J248" s="40"/>
      <c r="K248" s="40"/>
      <c r="L248" s="40"/>
      <c r="M248" s="40"/>
      <c r="N248" s="29"/>
      <c r="O248" s="29"/>
      <c r="P248" s="29"/>
      <c r="Q248" s="29"/>
      <c r="R248" s="29"/>
      <c r="S248" s="29"/>
      <c r="T248" s="29"/>
      <c r="U248" s="29"/>
      <c r="V248" s="29"/>
      <c r="W248" s="29"/>
      <c r="X248" s="29"/>
      <c r="Y248" s="29"/>
      <c r="Z248" s="29"/>
      <c r="AA248" s="29"/>
      <c r="AB248" s="29"/>
      <c r="AC248" s="29"/>
      <c r="AD248" s="29"/>
      <c r="AE248" s="29"/>
      <c r="AF248" s="29"/>
    </row>
    <row r="249" ht="13.5" customHeight="1">
      <c r="A249" s="40"/>
      <c r="B249" s="40"/>
      <c r="C249" s="40"/>
      <c r="D249" s="40"/>
      <c r="E249" s="40"/>
      <c r="F249" s="40"/>
      <c r="G249" s="40"/>
      <c r="H249" s="40"/>
      <c r="I249" s="40"/>
      <c r="J249" s="40"/>
      <c r="K249" s="40"/>
      <c r="L249" s="40"/>
      <c r="M249" s="40"/>
      <c r="N249" s="29"/>
      <c r="O249" s="29"/>
      <c r="P249" s="29"/>
      <c r="Q249" s="29"/>
      <c r="R249" s="29"/>
      <c r="S249" s="29"/>
      <c r="T249" s="29"/>
      <c r="U249" s="29"/>
      <c r="V249" s="29"/>
      <c r="W249" s="29"/>
      <c r="X249" s="29"/>
      <c r="Y249" s="29"/>
      <c r="Z249" s="29"/>
      <c r="AA249" s="29"/>
      <c r="AB249" s="29"/>
      <c r="AC249" s="29"/>
      <c r="AD249" s="29"/>
      <c r="AE249" s="29"/>
      <c r="AF249" s="29"/>
    </row>
    <row r="250" ht="13.5" customHeight="1">
      <c r="A250" s="40"/>
      <c r="B250" s="40"/>
      <c r="C250" s="40"/>
      <c r="D250" s="40"/>
      <c r="E250" s="40"/>
      <c r="F250" s="40"/>
      <c r="G250" s="40"/>
      <c r="H250" s="40"/>
      <c r="I250" s="40"/>
      <c r="J250" s="40"/>
      <c r="K250" s="40"/>
      <c r="L250" s="40"/>
      <c r="M250" s="40"/>
      <c r="N250" s="29"/>
      <c r="O250" s="29"/>
      <c r="P250" s="29"/>
      <c r="Q250" s="29"/>
      <c r="R250" s="29"/>
      <c r="S250" s="29"/>
      <c r="T250" s="29"/>
      <c r="U250" s="29"/>
      <c r="V250" s="29"/>
      <c r="W250" s="29"/>
      <c r="X250" s="29"/>
      <c r="Y250" s="29"/>
      <c r="Z250" s="29"/>
      <c r="AA250" s="29"/>
      <c r="AB250" s="29"/>
      <c r="AC250" s="29"/>
      <c r="AD250" s="29"/>
      <c r="AE250" s="29"/>
      <c r="AF250" s="29"/>
    </row>
    <row r="251" ht="13.5" customHeight="1">
      <c r="A251" s="40"/>
      <c r="B251" s="40"/>
      <c r="C251" s="40"/>
      <c r="D251" s="40"/>
      <c r="E251" s="40"/>
      <c r="F251" s="40"/>
      <c r="G251" s="40"/>
      <c r="H251" s="40"/>
      <c r="I251" s="40"/>
      <c r="J251" s="40"/>
      <c r="K251" s="40"/>
      <c r="L251" s="40"/>
      <c r="M251" s="40"/>
      <c r="N251" s="29"/>
      <c r="O251" s="29"/>
      <c r="P251" s="29"/>
      <c r="Q251" s="29"/>
      <c r="R251" s="29"/>
      <c r="S251" s="29"/>
      <c r="T251" s="29"/>
      <c r="U251" s="29"/>
      <c r="V251" s="29"/>
      <c r="W251" s="29"/>
      <c r="X251" s="29"/>
      <c r="Y251" s="29"/>
      <c r="Z251" s="29"/>
      <c r="AA251" s="29"/>
      <c r="AB251" s="29"/>
      <c r="AC251" s="29"/>
      <c r="AD251" s="29"/>
      <c r="AE251" s="29"/>
      <c r="AF251" s="29"/>
    </row>
    <row r="252" ht="13.5" customHeight="1">
      <c r="A252" s="40"/>
      <c r="B252" s="40"/>
      <c r="C252" s="40"/>
      <c r="D252" s="40"/>
      <c r="E252" s="40"/>
      <c r="F252" s="40"/>
      <c r="G252" s="40"/>
      <c r="H252" s="40"/>
      <c r="I252" s="40"/>
      <c r="J252" s="40"/>
      <c r="K252" s="40"/>
      <c r="L252" s="40"/>
      <c r="M252" s="40"/>
      <c r="N252" s="29"/>
      <c r="O252" s="29"/>
      <c r="P252" s="29"/>
      <c r="Q252" s="29"/>
      <c r="R252" s="29"/>
      <c r="S252" s="29"/>
      <c r="T252" s="29"/>
      <c r="U252" s="29"/>
      <c r="V252" s="29"/>
      <c r="W252" s="29"/>
      <c r="X252" s="29"/>
      <c r="Y252" s="29"/>
      <c r="Z252" s="29"/>
      <c r="AA252" s="29"/>
      <c r="AB252" s="29"/>
      <c r="AC252" s="29"/>
      <c r="AD252" s="29"/>
      <c r="AE252" s="29"/>
      <c r="AF252" s="29"/>
    </row>
    <row r="253" ht="13.5" customHeight="1">
      <c r="A253" s="40"/>
      <c r="B253" s="40"/>
      <c r="C253" s="40"/>
      <c r="D253" s="40"/>
      <c r="E253" s="40"/>
      <c r="F253" s="40"/>
      <c r="G253" s="40"/>
      <c r="H253" s="40"/>
      <c r="I253" s="40"/>
      <c r="J253" s="40"/>
      <c r="K253" s="40"/>
      <c r="L253" s="40"/>
      <c r="M253" s="40"/>
      <c r="N253" s="29"/>
      <c r="O253" s="29"/>
      <c r="P253" s="29"/>
      <c r="Q253" s="29"/>
      <c r="R253" s="29"/>
      <c r="S253" s="29"/>
      <c r="T253" s="29"/>
      <c r="U253" s="29"/>
      <c r="V253" s="29"/>
      <c r="W253" s="29"/>
      <c r="X253" s="29"/>
      <c r="Y253" s="29"/>
      <c r="Z253" s="29"/>
      <c r="AA253" s="29"/>
      <c r="AB253" s="29"/>
      <c r="AC253" s="29"/>
      <c r="AD253" s="29"/>
      <c r="AE253" s="29"/>
      <c r="AF253" s="29"/>
    </row>
    <row r="254" ht="13.5" customHeight="1">
      <c r="A254" s="40"/>
      <c r="B254" s="40"/>
      <c r="C254" s="40"/>
      <c r="D254" s="40"/>
      <c r="E254" s="40"/>
      <c r="F254" s="40"/>
      <c r="G254" s="40"/>
      <c r="H254" s="40"/>
      <c r="I254" s="40"/>
      <c r="J254" s="40"/>
      <c r="K254" s="40"/>
      <c r="L254" s="40"/>
      <c r="M254" s="40"/>
      <c r="N254" s="29"/>
      <c r="O254" s="29"/>
      <c r="P254" s="29"/>
      <c r="Q254" s="29"/>
      <c r="R254" s="29"/>
      <c r="S254" s="29"/>
      <c r="T254" s="29"/>
      <c r="U254" s="29"/>
      <c r="V254" s="29"/>
      <c r="W254" s="29"/>
      <c r="X254" s="29"/>
      <c r="Y254" s="29"/>
      <c r="Z254" s="29"/>
      <c r="AA254" s="29"/>
      <c r="AB254" s="29"/>
      <c r="AC254" s="29"/>
      <c r="AD254" s="29"/>
      <c r="AE254" s="29"/>
      <c r="AF254" s="29"/>
    </row>
    <row r="255" ht="13.5" customHeight="1">
      <c r="A255" s="40"/>
      <c r="B255" s="40"/>
      <c r="C255" s="40"/>
      <c r="D255" s="40"/>
      <c r="E255" s="40"/>
      <c r="F255" s="40"/>
      <c r="G255" s="40"/>
      <c r="H255" s="40"/>
      <c r="I255" s="40"/>
      <c r="J255" s="40"/>
      <c r="K255" s="40"/>
      <c r="L255" s="40"/>
      <c r="M255" s="40"/>
      <c r="N255" s="29"/>
      <c r="O255" s="29"/>
      <c r="P255" s="29"/>
      <c r="Q255" s="29"/>
      <c r="R255" s="29"/>
      <c r="S255" s="29"/>
      <c r="T255" s="29"/>
      <c r="U255" s="29"/>
      <c r="V255" s="29"/>
      <c r="W255" s="29"/>
      <c r="X255" s="29"/>
      <c r="Y255" s="29"/>
      <c r="Z255" s="29"/>
      <c r="AA255" s="29"/>
      <c r="AB255" s="29"/>
      <c r="AC255" s="29"/>
      <c r="AD255" s="29"/>
      <c r="AE255" s="29"/>
      <c r="AF255" s="29"/>
    </row>
    <row r="256" ht="13.5" customHeight="1">
      <c r="A256" s="40"/>
      <c r="B256" s="40"/>
      <c r="C256" s="40"/>
      <c r="D256" s="40"/>
      <c r="E256" s="40"/>
      <c r="F256" s="40"/>
      <c r="G256" s="40"/>
      <c r="H256" s="40"/>
      <c r="I256" s="40"/>
      <c r="J256" s="40"/>
      <c r="K256" s="40"/>
      <c r="L256" s="40"/>
      <c r="M256" s="40"/>
      <c r="N256" s="29"/>
      <c r="O256" s="29"/>
      <c r="P256" s="29"/>
      <c r="Q256" s="29"/>
      <c r="R256" s="29"/>
      <c r="S256" s="29"/>
      <c r="T256" s="29"/>
      <c r="U256" s="29"/>
      <c r="V256" s="29"/>
      <c r="W256" s="29"/>
      <c r="X256" s="29"/>
      <c r="Y256" s="29"/>
      <c r="Z256" s="29"/>
      <c r="AA256" s="29"/>
      <c r="AB256" s="29"/>
      <c r="AC256" s="29"/>
      <c r="AD256" s="29"/>
      <c r="AE256" s="29"/>
      <c r="AF256" s="29"/>
    </row>
    <row r="257" ht="13.5" customHeight="1">
      <c r="A257" s="40"/>
      <c r="B257" s="40"/>
      <c r="C257" s="40"/>
      <c r="D257" s="40"/>
      <c r="E257" s="40"/>
      <c r="F257" s="40"/>
      <c r="G257" s="40"/>
      <c r="H257" s="40"/>
      <c r="I257" s="40"/>
      <c r="J257" s="40"/>
      <c r="K257" s="40"/>
      <c r="L257" s="40"/>
      <c r="M257" s="40"/>
      <c r="N257" s="29"/>
      <c r="O257" s="29"/>
      <c r="P257" s="29"/>
      <c r="Q257" s="29"/>
      <c r="R257" s="29"/>
      <c r="S257" s="29"/>
      <c r="T257" s="29"/>
      <c r="U257" s="29"/>
      <c r="V257" s="29"/>
      <c r="W257" s="29"/>
      <c r="X257" s="29"/>
      <c r="Y257" s="29"/>
      <c r="Z257" s="29"/>
      <c r="AA257" s="29"/>
      <c r="AB257" s="29"/>
      <c r="AC257" s="29"/>
      <c r="AD257" s="29"/>
      <c r="AE257" s="29"/>
      <c r="AF257" s="29"/>
    </row>
    <row r="258" ht="13.5" customHeight="1">
      <c r="A258" s="40"/>
      <c r="B258" s="40"/>
      <c r="C258" s="40"/>
      <c r="D258" s="40"/>
      <c r="E258" s="40"/>
      <c r="F258" s="40"/>
      <c r="G258" s="40"/>
      <c r="H258" s="40"/>
      <c r="I258" s="40"/>
      <c r="J258" s="40"/>
      <c r="K258" s="40"/>
      <c r="L258" s="40"/>
      <c r="M258" s="40"/>
      <c r="N258" s="29"/>
      <c r="O258" s="29"/>
      <c r="P258" s="29"/>
      <c r="Q258" s="29"/>
      <c r="R258" s="29"/>
      <c r="S258" s="29"/>
      <c r="T258" s="29"/>
      <c r="U258" s="29"/>
      <c r="V258" s="29"/>
      <c r="W258" s="29"/>
      <c r="X258" s="29"/>
      <c r="Y258" s="29"/>
      <c r="Z258" s="29"/>
      <c r="AA258" s="29"/>
      <c r="AB258" s="29"/>
      <c r="AC258" s="29"/>
      <c r="AD258" s="29"/>
      <c r="AE258" s="29"/>
      <c r="AF258" s="29"/>
    </row>
    <row r="259" ht="13.5" customHeight="1">
      <c r="A259" s="40"/>
      <c r="B259" s="40"/>
      <c r="C259" s="40"/>
      <c r="D259" s="40"/>
      <c r="E259" s="40"/>
      <c r="F259" s="40"/>
      <c r="G259" s="40"/>
      <c r="H259" s="40"/>
      <c r="I259" s="40"/>
      <c r="J259" s="40"/>
      <c r="K259" s="40"/>
      <c r="L259" s="40"/>
      <c r="M259" s="40"/>
      <c r="N259" s="29"/>
      <c r="O259" s="29"/>
      <c r="P259" s="29"/>
      <c r="Q259" s="29"/>
      <c r="R259" s="29"/>
      <c r="S259" s="29"/>
      <c r="T259" s="29"/>
      <c r="U259" s="29"/>
      <c r="V259" s="29"/>
      <c r="W259" s="29"/>
      <c r="X259" s="29"/>
      <c r="Y259" s="29"/>
      <c r="Z259" s="29"/>
      <c r="AA259" s="29"/>
      <c r="AB259" s="29"/>
      <c r="AC259" s="29"/>
      <c r="AD259" s="29"/>
      <c r="AE259" s="29"/>
      <c r="AF259" s="29"/>
    </row>
    <row r="260" ht="13.5" customHeight="1">
      <c r="A260" s="40"/>
      <c r="B260" s="40"/>
      <c r="C260" s="40"/>
      <c r="D260" s="40"/>
      <c r="E260" s="40"/>
      <c r="F260" s="40"/>
      <c r="G260" s="40"/>
      <c r="H260" s="40"/>
      <c r="I260" s="40"/>
      <c r="J260" s="40"/>
      <c r="K260" s="40"/>
      <c r="L260" s="40"/>
      <c r="M260" s="40"/>
      <c r="N260" s="29"/>
      <c r="O260" s="29"/>
      <c r="P260" s="29"/>
      <c r="Q260" s="29"/>
      <c r="R260" s="29"/>
      <c r="S260" s="29"/>
      <c r="T260" s="29"/>
      <c r="U260" s="29"/>
      <c r="V260" s="29"/>
      <c r="W260" s="29"/>
      <c r="X260" s="29"/>
      <c r="Y260" s="29"/>
      <c r="Z260" s="29"/>
      <c r="AA260" s="29"/>
      <c r="AB260" s="29"/>
      <c r="AC260" s="29"/>
      <c r="AD260" s="29"/>
      <c r="AE260" s="29"/>
      <c r="AF260" s="29"/>
    </row>
    <row r="261" ht="13.5" customHeight="1">
      <c r="A261" s="40"/>
      <c r="B261" s="40"/>
      <c r="C261" s="40"/>
      <c r="D261" s="40"/>
      <c r="E261" s="40"/>
      <c r="F261" s="40"/>
      <c r="G261" s="40"/>
      <c r="H261" s="40"/>
      <c r="I261" s="40"/>
      <c r="J261" s="40"/>
      <c r="K261" s="40"/>
      <c r="L261" s="40"/>
      <c r="M261" s="40"/>
      <c r="N261" s="29"/>
      <c r="O261" s="29"/>
      <c r="P261" s="29"/>
      <c r="Q261" s="29"/>
      <c r="R261" s="29"/>
      <c r="S261" s="29"/>
      <c r="T261" s="29"/>
      <c r="U261" s="29"/>
      <c r="V261" s="29"/>
      <c r="W261" s="29"/>
      <c r="X261" s="29"/>
      <c r="Y261" s="29"/>
      <c r="Z261" s="29"/>
      <c r="AA261" s="29"/>
      <c r="AB261" s="29"/>
      <c r="AC261" s="29"/>
      <c r="AD261" s="29"/>
      <c r="AE261" s="29"/>
      <c r="AF261" s="29"/>
    </row>
    <row r="262" ht="13.5" customHeight="1">
      <c r="A262" s="40"/>
      <c r="B262" s="40"/>
      <c r="C262" s="40"/>
      <c r="D262" s="40"/>
      <c r="E262" s="40"/>
      <c r="F262" s="40"/>
      <c r="G262" s="40"/>
      <c r="H262" s="40"/>
      <c r="I262" s="40"/>
      <c r="J262" s="40"/>
      <c r="K262" s="40"/>
      <c r="L262" s="40"/>
      <c r="M262" s="40"/>
      <c r="N262" s="29"/>
      <c r="O262" s="29"/>
      <c r="P262" s="29"/>
      <c r="Q262" s="29"/>
      <c r="R262" s="29"/>
      <c r="S262" s="29"/>
      <c r="T262" s="29"/>
      <c r="U262" s="29"/>
      <c r="V262" s="29"/>
      <c r="W262" s="29"/>
      <c r="X262" s="29"/>
      <c r="Y262" s="29"/>
      <c r="Z262" s="29"/>
      <c r="AA262" s="29"/>
      <c r="AB262" s="29"/>
      <c r="AC262" s="29"/>
      <c r="AD262" s="29"/>
      <c r="AE262" s="29"/>
      <c r="AF262" s="29"/>
    </row>
    <row r="263" ht="13.5" customHeight="1">
      <c r="A263" s="40"/>
      <c r="B263" s="40"/>
      <c r="C263" s="40"/>
      <c r="D263" s="40"/>
      <c r="E263" s="40"/>
      <c r="F263" s="40"/>
      <c r="G263" s="40"/>
      <c r="H263" s="40"/>
      <c r="I263" s="40"/>
      <c r="J263" s="40"/>
      <c r="K263" s="40"/>
      <c r="L263" s="40"/>
      <c r="M263" s="40"/>
      <c r="N263" s="29"/>
      <c r="O263" s="29"/>
      <c r="P263" s="29"/>
      <c r="Q263" s="29"/>
      <c r="R263" s="29"/>
      <c r="S263" s="29"/>
      <c r="T263" s="29"/>
      <c r="U263" s="29"/>
      <c r="V263" s="29"/>
      <c r="W263" s="29"/>
      <c r="X263" s="29"/>
      <c r="Y263" s="29"/>
      <c r="Z263" s="29"/>
      <c r="AA263" s="29"/>
      <c r="AB263" s="29"/>
      <c r="AC263" s="29"/>
      <c r="AD263" s="29"/>
      <c r="AE263" s="29"/>
      <c r="AF263" s="29"/>
    </row>
    <row r="264" ht="13.5" customHeight="1">
      <c r="A264" s="40"/>
      <c r="B264" s="40"/>
      <c r="C264" s="40"/>
      <c r="D264" s="40"/>
      <c r="E264" s="40"/>
      <c r="F264" s="40"/>
      <c r="G264" s="40"/>
      <c r="H264" s="40"/>
      <c r="I264" s="40"/>
      <c r="J264" s="40"/>
      <c r="K264" s="40"/>
      <c r="L264" s="40"/>
      <c r="M264" s="40"/>
      <c r="N264" s="29"/>
      <c r="O264" s="29"/>
      <c r="P264" s="29"/>
      <c r="Q264" s="29"/>
      <c r="R264" s="29"/>
      <c r="S264" s="29"/>
      <c r="T264" s="29"/>
      <c r="U264" s="29"/>
      <c r="V264" s="29"/>
      <c r="W264" s="29"/>
      <c r="X264" s="29"/>
      <c r="Y264" s="29"/>
      <c r="Z264" s="29"/>
      <c r="AA264" s="29"/>
      <c r="AB264" s="29"/>
      <c r="AC264" s="29"/>
      <c r="AD264" s="29"/>
      <c r="AE264" s="29"/>
      <c r="AF264" s="29"/>
    </row>
    <row r="265" ht="13.5" customHeight="1">
      <c r="A265" s="40"/>
      <c r="B265" s="40"/>
      <c r="C265" s="40"/>
      <c r="D265" s="40"/>
      <c r="E265" s="40"/>
      <c r="F265" s="40"/>
      <c r="G265" s="40"/>
      <c r="H265" s="40"/>
      <c r="I265" s="40"/>
      <c r="J265" s="40"/>
      <c r="K265" s="40"/>
      <c r="L265" s="40"/>
      <c r="M265" s="40"/>
      <c r="N265" s="29"/>
      <c r="O265" s="29"/>
      <c r="P265" s="29"/>
      <c r="Q265" s="29"/>
      <c r="R265" s="29"/>
      <c r="S265" s="29"/>
      <c r="T265" s="29"/>
      <c r="U265" s="29"/>
      <c r="V265" s="29"/>
      <c r="W265" s="29"/>
      <c r="X265" s="29"/>
      <c r="Y265" s="29"/>
      <c r="Z265" s="29"/>
      <c r="AA265" s="29"/>
      <c r="AB265" s="29"/>
      <c r="AC265" s="29"/>
      <c r="AD265" s="29"/>
      <c r="AE265" s="29"/>
      <c r="AF265" s="29"/>
    </row>
    <row r="266" ht="13.5" customHeight="1">
      <c r="A266" s="40"/>
      <c r="B266" s="40"/>
      <c r="C266" s="40"/>
      <c r="D266" s="40"/>
      <c r="E266" s="40"/>
      <c r="F266" s="40"/>
      <c r="G266" s="40"/>
      <c r="H266" s="40"/>
      <c r="I266" s="40"/>
      <c r="J266" s="40"/>
      <c r="K266" s="40"/>
      <c r="L266" s="40"/>
      <c r="M266" s="40"/>
      <c r="N266" s="29"/>
      <c r="O266" s="29"/>
      <c r="P266" s="29"/>
      <c r="Q266" s="29"/>
      <c r="R266" s="29"/>
      <c r="S266" s="29"/>
      <c r="T266" s="29"/>
      <c r="U266" s="29"/>
      <c r="V266" s="29"/>
      <c r="W266" s="29"/>
      <c r="X266" s="29"/>
      <c r="Y266" s="29"/>
      <c r="Z266" s="29"/>
      <c r="AA266" s="29"/>
      <c r="AB266" s="29"/>
      <c r="AC266" s="29"/>
      <c r="AD266" s="29"/>
      <c r="AE266" s="29"/>
      <c r="AF266" s="29"/>
    </row>
    <row r="267" ht="13.5" customHeight="1">
      <c r="A267" s="40"/>
      <c r="B267" s="40"/>
      <c r="C267" s="40"/>
      <c r="D267" s="40"/>
      <c r="E267" s="40"/>
      <c r="F267" s="40"/>
      <c r="G267" s="40"/>
      <c r="H267" s="40"/>
      <c r="I267" s="40"/>
      <c r="J267" s="40"/>
      <c r="K267" s="40"/>
      <c r="L267" s="40"/>
      <c r="M267" s="40"/>
      <c r="N267" s="29"/>
      <c r="O267" s="29"/>
      <c r="P267" s="29"/>
      <c r="Q267" s="29"/>
      <c r="R267" s="29"/>
      <c r="S267" s="29"/>
      <c r="T267" s="29"/>
      <c r="U267" s="29"/>
      <c r="V267" s="29"/>
      <c r="W267" s="29"/>
      <c r="X267" s="29"/>
      <c r="Y267" s="29"/>
      <c r="Z267" s="29"/>
      <c r="AA267" s="29"/>
      <c r="AB267" s="29"/>
      <c r="AC267" s="29"/>
      <c r="AD267" s="29"/>
      <c r="AE267" s="29"/>
      <c r="AF267" s="29"/>
    </row>
    <row r="268" ht="13.5" customHeight="1">
      <c r="A268" s="40"/>
      <c r="B268" s="40"/>
      <c r="C268" s="40"/>
      <c r="D268" s="40"/>
      <c r="E268" s="40"/>
      <c r="F268" s="40"/>
      <c r="G268" s="40"/>
      <c r="H268" s="40"/>
      <c r="I268" s="40"/>
      <c r="J268" s="40"/>
      <c r="K268" s="40"/>
      <c r="L268" s="40"/>
      <c r="M268" s="40"/>
      <c r="N268" s="29"/>
      <c r="O268" s="29"/>
      <c r="P268" s="29"/>
      <c r="Q268" s="29"/>
      <c r="R268" s="29"/>
      <c r="S268" s="29"/>
      <c r="T268" s="29"/>
      <c r="U268" s="29"/>
      <c r="V268" s="29"/>
      <c r="W268" s="29"/>
      <c r="X268" s="29"/>
      <c r="Y268" s="29"/>
      <c r="Z268" s="29"/>
      <c r="AA268" s="29"/>
      <c r="AB268" s="29"/>
      <c r="AC268" s="29"/>
      <c r="AD268" s="29"/>
      <c r="AE268" s="29"/>
      <c r="AF268" s="29"/>
    </row>
    <row r="269" ht="13.5" customHeight="1">
      <c r="A269" s="40"/>
      <c r="B269" s="40"/>
      <c r="C269" s="40"/>
      <c r="D269" s="40"/>
      <c r="E269" s="40"/>
      <c r="F269" s="40"/>
      <c r="G269" s="40"/>
      <c r="H269" s="40"/>
      <c r="I269" s="40"/>
      <c r="J269" s="40"/>
      <c r="K269" s="40"/>
      <c r="L269" s="40"/>
      <c r="M269" s="40"/>
      <c r="N269" s="29"/>
      <c r="O269" s="29"/>
      <c r="P269" s="29"/>
      <c r="Q269" s="29"/>
      <c r="R269" s="29"/>
      <c r="S269" s="29"/>
      <c r="T269" s="29"/>
      <c r="U269" s="29"/>
      <c r="V269" s="29"/>
      <c r="W269" s="29"/>
      <c r="X269" s="29"/>
      <c r="Y269" s="29"/>
      <c r="Z269" s="29"/>
      <c r="AA269" s="29"/>
      <c r="AB269" s="29"/>
      <c r="AC269" s="29"/>
      <c r="AD269" s="29"/>
      <c r="AE269" s="29"/>
      <c r="AF269" s="29"/>
    </row>
    <row r="270" ht="13.5" customHeight="1">
      <c r="A270" s="40"/>
      <c r="B270" s="40"/>
      <c r="C270" s="40"/>
      <c r="D270" s="40"/>
      <c r="E270" s="40"/>
      <c r="F270" s="40"/>
      <c r="G270" s="40"/>
      <c r="H270" s="40"/>
      <c r="I270" s="40"/>
      <c r="J270" s="40"/>
      <c r="K270" s="40"/>
      <c r="L270" s="40"/>
      <c r="M270" s="40"/>
      <c r="N270" s="29"/>
      <c r="O270" s="29"/>
      <c r="P270" s="29"/>
      <c r="Q270" s="29"/>
      <c r="R270" s="29"/>
      <c r="S270" s="29"/>
      <c r="T270" s="29"/>
      <c r="U270" s="29"/>
      <c r="V270" s="29"/>
      <c r="W270" s="29"/>
      <c r="X270" s="29"/>
      <c r="Y270" s="29"/>
      <c r="Z270" s="29"/>
      <c r="AA270" s="29"/>
      <c r="AB270" s="29"/>
      <c r="AC270" s="29"/>
      <c r="AD270" s="29"/>
      <c r="AE270" s="29"/>
      <c r="AF270" s="29"/>
    </row>
    <row r="271" ht="13.5" customHeight="1">
      <c r="A271" s="40"/>
      <c r="B271" s="40"/>
      <c r="C271" s="40"/>
      <c r="D271" s="40"/>
      <c r="E271" s="40"/>
      <c r="F271" s="40"/>
      <c r="G271" s="40"/>
      <c r="H271" s="40"/>
      <c r="I271" s="40"/>
      <c r="J271" s="40"/>
      <c r="K271" s="40"/>
      <c r="L271" s="40"/>
      <c r="M271" s="40"/>
      <c r="N271" s="29"/>
      <c r="O271" s="29"/>
      <c r="P271" s="29"/>
      <c r="Q271" s="29"/>
      <c r="R271" s="29"/>
      <c r="S271" s="29"/>
      <c r="T271" s="29"/>
      <c r="U271" s="29"/>
      <c r="V271" s="29"/>
      <c r="W271" s="29"/>
      <c r="X271" s="29"/>
      <c r="Y271" s="29"/>
      <c r="Z271" s="29"/>
      <c r="AA271" s="29"/>
      <c r="AB271" s="29"/>
      <c r="AC271" s="29"/>
      <c r="AD271" s="29"/>
      <c r="AE271" s="29"/>
      <c r="AF271" s="29"/>
    </row>
    <row r="272" ht="13.5" customHeight="1">
      <c r="A272" s="40"/>
      <c r="B272" s="40"/>
      <c r="C272" s="40"/>
      <c r="D272" s="40"/>
      <c r="E272" s="40"/>
      <c r="F272" s="40"/>
      <c r="G272" s="40"/>
      <c r="H272" s="40"/>
      <c r="I272" s="40"/>
      <c r="J272" s="40"/>
      <c r="K272" s="40"/>
      <c r="L272" s="40"/>
      <c r="M272" s="40"/>
      <c r="N272" s="29"/>
      <c r="O272" s="29"/>
      <c r="P272" s="29"/>
      <c r="Q272" s="29"/>
      <c r="R272" s="29"/>
      <c r="S272" s="29"/>
      <c r="T272" s="29"/>
      <c r="U272" s="29"/>
      <c r="V272" s="29"/>
      <c r="W272" s="29"/>
      <c r="X272" s="29"/>
      <c r="Y272" s="29"/>
      <c r="Z272" s="29"/>
      <c r="AA272" s="29"/>
      <c r="AB272" s="29"/>
      <c r="AC272" s="29"/>
      <c r="AD272" s="29"/>
      <c r="AE272" s="29"/>
      <c r="AF272" s="29"/>
    </row>
    <row r="273" ht="13.5" customHeight="1">
      <c r="A273" s="40"/>
      <c r="B273" s="40"/>
      <c r="C273" s="40"/>
      <c r="D273" s="40"/>
      <c r="E273" s="40"/>
      <c r="F273" s="40"/>
      <c r="G273" s="40"/>
      <c r="H273" s="40"/>
      <c r="I273" s="40"/>
      <c r="J273" s="40"/>
      <c r="K273" s="40"/>
      <c r="L273" s="40"/>
      <c r="M273" s="40"/>
      <c r="N273" s="29"/>
      <c r="O273" s="29"/>
      <c r="P273" s="29"/>
      <c r="Q273" s="29"/>
      <c r="R273" s="29"/>
      <c r="S273" s="29"/>
      <c r="T273" s="29"/>
      <c r="U273" s="29"/>
      <c r="V273" s="29"/>
      <c r="W273" s="29"/>
      <c r="X273" s="29"/>
      <c r="Y273" s="29"/>
      <c r="Z273" s="29"/>
      <c r="AA273" s="29"/>
      <c r="AB273" s="29"/>
      <c r="AC273" s="29"/>
      <c r="AD273" s="29"/>
      <c r="AE273" s="29"/>
      <c r="AF273" s="29"/>
    </row>
    <row r="274" ht="13.5" customHeight="1">
      <c r="A274" s="40"/>
      <c r="B274" s="40"/>
      <c r="C274" s="40"/>
      <c r="D274" s="40"/>
      <c r="E274" s="40"/>
      <c r="F274" s="40"/>
      <c r="G274" s="40"/>
      <c r="H274" s="40"/>
      <c r="I274" s="40"/>
      <c r="J274" s="40"/>
      <c r="K274" s="40"/>
      <c r="L274" s="40"/>
      <c r="M274" s="40"/>
      <c r="N274" s="29"/>
      <c r="O274" s="29"/>
      <c r="P274" s="29"/>
      <c r="Q274" s="29"/>
      <c r="R274" s="29"/>
      <c r="S274" s="29"/>
      <c r="T274" s="29"/>
      <c r="U274" s="29"/>
      <c r="V274" s="29"/>
      <c r="W274" s="29"/>
      <c r="X274" s="29"/>
      <c r="Y274" s="29"/>
      <c r="Z274" s="29"/>
      <c r="AA274" s="29"/>
      <c r="AB274" s="29"/>
      <c r="AC274" s="29"/>
      <c r="AD274" s="29"/>
      <c r="AE274" s="29"/>
      <c r="AF274" s="29"/>
    </row>
    <row r="275" ht="13.5" customHeight="1">
      <c r="A275" s="40"/>
      <c r="B275" s="40"/>
      <c r="C275" s="40"/>
      <c r="D275" s="40"/>
      <c r="E275" s="40"/>
      <c r="F275" s="40"/>
      <c r="G275" s="40"/>
      <c r="H275" s="40"/>
      <c r="I275" s="40"/>
      <c r="J275" s="40"/>
      <c r="K275" s="40"/>
      <c r="L275" s="40"/>
      <c r="M275" s="40"/>
      <c r="N275" s="29"/>
      <c r="O275" s="29"/>
      <c r="P275" s="29"/>
      <c r="Q275" s="29"/>
      <c r="R275" s="29"/>
      <c r="S275" s="29"/>
      <c r="T275" s="29"/>
      <c r="U275" s="29"/>
      <c r="V275" s="29"/>
      <c r="W275" s="29"/>
      <c r="X275" s="29"/>
      <c r="Y275" s="29"/>
      <c r="Z275" s="29"/>
      <c r="AA275" s="29"/>
      <c r="AB275" s="29"/>
      <c r="AC275" s="29"/>
      <c r="AD275" s="29"/>
      <c r="AE275" s="29"/>
      <c r="AF275" s="29"/>
    </row>
    <row r="276" ht="13.5" customHeight="1">
      <c r="A276" s="40"/>
      <c r="B276" s="40"/>
      <c r="C276" s="40"/>
      <c r="D276" s="40"/>
      <c r="E276" s="40"/>
      <c r="F276" s="40"/>
      <c r="G276" s="40"/>
      <c r="H276" s="40"/>
      <c r="I276" s="40"/>
      <c r="J276" s="40"/>
      <c r="K276" s="40"/>
      <c r="L276" s="40"/>
      <c r="M276" s="40"/>
      <c r="N276" s="29"/>
      <c r="O276" s="29"/>
      <c r="P276" s="29"/>
      <c r="Q276" s="29"/>
      <c r="R276" s="29"/>
      <c r="S276" s="29"/>
      <c r="T276" s="29"/>
      <c r="U276" s="29"/>
      <c r="V276" s="29"/>
      <c r="W276" s="29"/>
      <c r="X276" s="29"/>
      <c r="Y276" s="29"/>
      <c r="Z276" s="29"/>
      <c r="AA276" s="29"/>
      <c r="AB276" s="29"/>
      <c r="AC276" s="29"/>
      <c r="AD276" s="29"/>
      <c r="AE276" s="29"/>
      <c r="AF276" s="29"/>
    </row>
    <row r="277" ht="13.5" customHeight="1">
      <c r="A277" s="40"/>
      <c r="B277" s="40"/>
      <c r="C277" s="40"/>
      <c r="D277" s="40"/>
      <c r="E277" s="40"/>
      <c r="F277" s="40"/>
      <c r="G277" s="40"/>
      <c r="H277" s="40"/>
      <c r="I277" s="40"/>
      <c r="J277" s="40"/>
      <c r="K277" s="40"/>
      <c r="L277" s="40"/>
      <c r="M277" s="40"/>
      <c r="N277" s="29"/>
      <c r="O277" s="29"/>
      <c r="P277" s="29"/>
      <c r="Q277" s="29"/>
      <c r="R277" s="29"/>
      <c r="S277" s="29"/>
      <c r="T277" s="29"/>
      <c r="U277" s="29"/>
      <c r="V277" s="29"/>
      <c r="W277" s="29"/>
      <c r="X277" s="29"/>
      <c r="Y277" s="29"/>
      <c r="Z277" s="29"/>
      <c r="AA277" s="29"/>
      <c r="AB277" s="29"/>
      <c r="AC277" s="29"/>
      <c r="AD277" s="29"/>
      <c r="AE277" s="29"/>
      <c r="AF277" s="29"/>
    </row>
    <row r="278" ht="13.5" customHeight="1">
      <c r="A278" s="40"/>
      <c r="B278" s="40"/>
      <c r="C278" s="40"/>
      <c r="D278" s="40"/>
      <c r="E278" s="40"/>
      <c r="F278" s="40"/>
      <c r="G278" s="40"/>
      <c r="H278" s="40"/>
      <c r="I278" s="40"/>
      <c r="J278" s="40"/>
      <c r="K278" s="40"/>
      <c r="L278" s="40"/>
      <c r="M278" s="40"/>
      <c r="N278" s="29"/>
      <c r="O278" s="29"/>
      <c r="P278" s="29"/>
      <c r="Q278" s="29"/>
      <c r="R278" s="29"/>
      <c r="S278" s="29"/>
      <c r="T278" s="29"/>
      <c r="U278" s="29"/>
      <c r="V278" s="29"/>
      <c r="W278" s="29"/>
      <c r="X278" s="29"/>
      <c r="Y278" s="29"/>
      <c r="Z278" s="29"/>
      <c r="AA278" s="29"/>
      <c r="AB278" s="29"/>
      <c r="AC278" s="29"/>
      <c r="AD278" s="29"/>
      <c r="AE278" s="29"/>
      <c r="AF278" s="29"/>
    </row>
    <row r="279" ht="13.5" customHeight="1">
      <c r="A279" s="40"/>
      <c r="B279" s="40"/>
      <c r="C279" s="40"/>
      <c r="D279" s="40"/>
      <c r="E279" s="40"/>
      <c r="F279" s="40"/>
      <c r="G279" s="40"/>
      <c r="H279" s="40"/>
      <c r="I279" s="40"/>
      <c r="J279" s="40"/>
      <c r="K279" s="40"/>
      <c r="L279" s="40"/>
      <c r="M279" s="40"/>
      <c r="N279" s="29"/>
      <c r="O279" s="29"/>
      <c r="P279" s="29"/>
      <c r="Q279" s="29"/>
      <c r="R279" s="29"/>
      <c r="S279" s="29"/>
      <c r="T279" s="29"/>
      <c r="U279" s="29"/>
      <c r="V279" s="29"/>
      <c r="W279" s="29"/>
      <c r="X279" s="29"/>
      <c r="Y279" s="29"/>
      <c r="Z279" s="29"/>
      <c r="AA279" s="29"/>
      <c r="AB279" s="29"/>
      <c r="AC279" s="29"/>
      <c r="AD279" s="29"/>
      <c r="AE279" s="29"/>
      <c r="AF279" s="29"/>
    </row>
    <row r="280" ht="13.5" customHeight="1">
      <c r="A280" s="40"/>
      <c r="B280" s="40"/>
      <c r="C280" s="40"/>
      <c r="D280" s="40"/>
      <c r="E280" s="40"/>
      <c r="F280" s="40"/>
      <c r="G280" s="40"/>
      <c r="H280" s="40"/>
      <c r="I280" s="40"/>
      <c r="J280" s="40"/>
      <c r="K280" s="40"/>
      <c r="L280" s="40"/>
      <c r="M280" s="40"/>
      <c r="N280" s="29"/>
      <c r="O280" s="29"/>
      <c r="P280" s="29"/>
      <c r="Q280" s="29"/>
      <c r="R280" s="29"/>
      <c r="S280" s="29"/>
      <c r="T280" s="29"/>
      <c r="U280" s="29"/>
      <c r="V280" s="29"/>
      <c r="W280" s="29"/>
      <c r="X280" s="29"/>
      <c r="Y280" s="29"/>
      <c r="Z280" s="29"/>
      <c r="AA280" s="29"/>
      <c r="AB280" s="29"/>
      <c r="AC280" s="29"/>
      <c r="AD280" s="29"/>
      <c r="AE280" s="29"/>
      <c r="AF280" s="29"/>
    </row>
    <row r="281" ht="13.5" customHeight="1">
      <c r="A281" s="40"/>
      <c r="B281" s="40"/>
      <c r="C281" s="40"/>
      <c r="D281" s="40"/>
      <c r="E281" s="40"/>
      <c r="F281" s="40"/>
      <c r="G281" s="40"/>
      <c r="H281" s="40"/>
      <c r="I281" s="40"/>
      <c r="J281" s="40"/>
      <c r="K281" s="40"/>
      <c r="L281" s="40"/>
      <c r="M281" s="40"/>
      <c r="N281" s="29"/>
      <c r="O281" s="29"/>
      <c r="P281" s="29"/>
      <c r="Q281" s="29"/>
      <c r="R281" s="29"/>
      <c r="S281" s="29"/>
      <c r="T281" s="29"/>
      <c r="U281" s="29"/>
      <c r="V281" s="29"/>
      <c r="W281" s="29"/>
      <c r="X281" s="29"/>
      <c r="Y281" s="29"/>
      <c r="Z281" s="29"/>
      <c r="AA281" s="29"/>
      <c r="AB281" s="29"/>
      <c r="AC281" s="29"/>
      <c r="AD281" s="29"/>
      <c r="AE281" s="29"/>
      <c r="AF281" s="29"/>
    </row>
    <row r="282" ht="13.5" customHeight="1">
      <c r="A282" s="40"/>
      <c r="B282" s="40"/>
      <c r="C282" s="40"/>
      <c r="D282" s="40"/>
      <c r="E282" s="40"/>
      <c r="F282" s="40"/>
      <c r="G282" s="40"/>
      <c r="H282" s="40"/>
      <c r="I282" s="40"/>
      <c r="J282" s="40"/>
      <c r="K282" s="40"/>
      <c r="L282" s="40"/>
      <c r="M282" s="40"/>
      <c r="N282" s="29"/>
      <c r="O282" s="29"/>
      <c r="P282" s="29"/>
      <c r="Q282" s="29"/>
      <c r="R282" s="29"/>
      <c r="S282" s="29"/>
      <c r="T282" s="29"/>
      <c r="U282" s="29"/>
      <c r="V282" s="29"/>
      <c r="W282" s="29"/>
      <c r="X282" s="29"/>
      <c r="Y282" s="29"/>
      <c r="Z282" s="29"/>
      <c r="AA282" s="29"/>
      <c r="AB282" s="29"/>
      <c r="AC282" s="29"/>
      <c r="AD282" s="29"/>
      <c r="AE282" s="29"/>
      <c r="AF282" s="29"/>
    </row>
    <row r="283" ht="13.5" customHeight="1">
      <c r="A283" s="40"/>
      <c r="B283" s="40"/>
      <c r="C283" s="40"/>
      <c r="D283" s="40"/>
      <c r="E283" s="40"/>
      <c r="F283" s="40"/>
      <c r="G283" s="40"/>
      <c r="H283" s="40"/>
      <c r="I283" s="40"/>
      <c r="J283" s="40"/>
      <c r="K283" s="40"/>
      <c r="L283" s="40"/>
      <c r="M283" s="40"/>
      <c r="N283" s="29"/>
      <c r="O283" s="29"/>
      <c r="P283" s="29"/>
      <c r="Q283" s="29"/>
      <c r="R283" s="29"/>
      <c r="S283" s="29"/>
      <c r="T283" s="29"/>
      <c r="U283" s="29"/>
      <c r="V283" s="29"/>
      <c r="W283" s="29"/>
      <c r="X283" s="29"/>
      <c r="Y283" s="29"/>
      <c r="Z283" s="29"/>
      <c r="AA283" s="29"/>
      <c r="AB283" s="29"/>
      <c r="AC283" s="29"/>
      <c r="AD283" s="29"/>
      <c r="AE283" s="29"/>
      <c r="AF283" s="29"/>
    </row>
    <row r="284" ht="13.5" customHeight="1">
      <c r="A284" s="40"/>
      <c r="B284" s="40"/>
      <c r="C284" s="40"/>
      <c r="D284" s="40"/>
      <c r="E284" s="40"/>
      <c r="F284" s="40"/>
      <c r="G284" s="40"/>
      <c r="H284" s="40"/>
      <c r="I284" s="40"/>
      <c r="J284" s="40"/>
      <c r="K284" s="40"/>
      <c r="L284" s="40"/>
      <c r="M284" s="40"/>
      <c r="N284" s="29"/>
      <c r="O284" s="29"/>
      <c r="P284" s="29"/>
      <c r="Q284" s="29"/>
      <c r="R284" s="29"/>
      <c r="S284" s="29"/>
      <c r="T284" s="29"/>
      <c r="U284" s="29"/>
      <c r="V284" s="29"/>
      <c r="W284" s="29"/>
      <c r="X284" s="29"/>
      <c r="Y284" s="29"/>
      <c r="Z284" s="29"/>
      <c r="AA284" s="29"/>
      <c r="AB284" s="29"/>
      <c r="AC284" s="29"/>
      <c r="AD284" s="29"/>
      <c r="AE284" s="29"/>
      <c r="AF284" s="29"/>
    </row>
    <row r="285" ht="13.5" customHeight="1">
      <c r="A285" s="40"/>
      <c r="B285" s="40"/>
      <c r="C285" s="40"/>
      <c r="D285" s="40"/>
      <c r="E285" s="40"/>
      <c r="F285" s="40"/>
      <c r="G285" s="40"/>
      <c r="H285" s="40"/>
      <c r="I285" s="40"/>
      <c r="J285" s="40"/>
      <c r="K285" s="40"/>
      <c r="L285" s="40"/>
      <c r="M285" s="40"/>
      <c r="N285" s="29"/>
      <c r="O285" s="29"/>
      <c r="P285" s="29"/>
      <c r="Q285" s="29"/>
      <c r="R285" s="29"/>
      <c r="S285" s="29"/>
      <c r="T285" s="29"/>
      <c r="U285" s="29"/>
      <c r="V285" s="29"/>
      <c r="W285" s="29"/>
      <c r="X285" s="29"/>
      <c r="Y285" s="29"/>
      <c r="Z285" s="29"/>
      <c r="AA285" s="29"/>
      <c r="AB285" s="29"/>
      <c r="AC285" s="29"/>
      <c r="AD285" s="29"/>
      <c r="AE285" s="29"/>
      <c r="AF285" s="29"/>
    </row>
    <row r="286" ht="13.5" customHeight="1">
      <c r="A286" s="40"/>
      <c r="B286" s="40"/>
      <c r="C286" s="40"/>
      <c r="D286" s="40"/>
      <c r="E286" s="40"/>
      <c r="F286" s="40"/>
      <c r="G286" s="40"/>
      <c r="H286" s="40"/>
      <c r="I286" s="40"/>
      <c r="J286" s="40"/>
      <c r="K286" s="40"/>
      <c r="L286" s="40"/>
      <c r="M286" s="40"/>
      <c r="N286" s="29"/>
      <c r="O286" s="29"/>
      <c r="P286" s="29"/>
      <c r="Q286" s="29"/>
      <c r="R286" s="29"/>
      <c r="S286" s="29"/>
      <c r="T286" s="29"/>
      <c r="U286" s="29"/>
      <c r="V286" s="29"/>
      <c r="W286" s="29"/>
      <c r="X286" s="29"/>
      <c r="Y286" s="29"/>
      <c r="Z286" s="29"/>
      <c r="AA286" s="29"/>
      <c r="AB286" s="29"/>
      <c r="AC286" s="29"/>
      <c r="AD286" s="29"/>
      <c r="AE286" s="29"/>
      <c r="AF286" s="29"/>
    </row>
    <row r="287" ht="13.5" customHeight="1">
      <c r="A287" s="40"/>
      <c r="B287" s="40"/>
      <c r="C287" s="40"/>
      <c r="D287" s="40"/>
      <c r="E287" s="40"/>
      <c r="F287" s="40"/>
      <c r="G287" s="40"/>
      <c r="H287" s="40"/>
      <c r="I287" s="40"/>
      <c r="J287" s="40"/>
      <c r="K287" s="40"/>
      <c r="L287" s="40"/>
      <c r="M287" s="40"/>
      <c r="N287" s="29"/>
      <c r="O287" s="29"/>
      <c r="P287" s="29"/>
      <c r="Q287" s="29"/>
      <c r="R287" s="29"/>
      <c r="S287" s="29"/>
      <c r="T287" s="29"/>
      <c r="U287" s="29"/>
      <c r="V287" s="29"/>
      <c r="W287" s="29"/>
      <c r="X287" s="29"/>
      <c r="Y287" s="29"/>
      <c r="Z287" s="29"/>
      <c r="AA287" s="29"/>
      <c r="AB287" s="29"/>
      <c r="AC287" s="29"/>
      <c r="AD287" s="29"/>
      <c r="AE287" s="29"/>
      <c r="AF287" s="29"/>
    </row>
    <row r="288" ht="13.5" customHeight="1">
      <c r="A288" s="40"/>
      <c r="B288" s="40"/>
      <c r="C288" s="40"/>
      <c r="D288" s="40"/>
      <c r="E288" s="40"/>
      <c r="F288" s="40"/>
      <c r="G288" s="40"/>
      <c r="H288" s="40"/>
      <c r="I288" s="40"/>
      <c r="J288" s="40"/>
      <c r="K288" s="40"/>
      <c r="L288" s="40"/>
      <c r="M288" s="40"/>
      <c r="N288" s="29"/>
      <c r="O288" s="29"/>
      <c r="P288" s="29"/>
      <c r="Q288" s="29"/>
      <c r="R288" s="29"/>
      <c r="S288" s="29"/>
      <c r="T288" s="29"/>
      <c r="U288" s="29"/>
      <c r="V288" s="29"/>
      <c r="W288" s="29"/>
      <c r="X288" s="29"/>
      <c r="Y288" s="29"/>
      <c r="Z288" s="29"/>
      <c r="AA288" s="29"/>
      <c r="AB288" s="29"/>
      <c r="AC288" s="29"/>
      <c r="AD288" s="29"/>
      <c r="AE288" s="29"/>
      <c r="AF288" s="29"/>
    </row>
    <row r="289" ht="13.5" customHeight="1">
      <c r="A289" s="40"/>
      <c r="B289" s="40"/>
      <c r="C289" s="40"/>
      <c r="D289" s="40"/>
      <c r="E289" s="40"/>
      <c r="F289" s="40"/>
      <c r="G289" s="40"/>
      <c r="H289" s="40"/>
      <c r="I289" s="40"/>
      <c r="J289" s="40"/>
      <c r="K289" s="40"/>
      <c r="L289" s="40"/>
      <c r="M289" s="40"/>
      <c r="N289" s="29"/>
      <c r="O289" s="29"/>
      <c r="P289" s="29"/>
      <c r="Q289" s="29"/>
      <c r="R289" s="29"/>
      <c r="S289" s="29"/>
      <c r="T289" s="29"/>
      <c r="U289" s="29"/>
      <c r="V289" s="29"/>
      <c r="W289" s="29"/>
      <c r="X289" s="29"/>
      <c r="Y289" s="29"/>
      <c r="Z289" s="29"/>
      <c r="AA289" s="29"/>
      <c r="AB289" s="29"/>
      <c r="AC289" s="29"/>
      <c r="AD289" s="29"/>
      <c r="AE289" s="29"/>
      <c r="AF289" s="29"/>
    </row>
    <row r="290" ht="13.5" customHeight="1">
      <c r="A290" s="40"/>
      <c r="B290" s="40"/>
      <c r="C290" s="40"/>
      <c r="D290" s="40"/>
      <c r="E290" s="40"/>
      <c r="F290" s="40"/>
      <c r="G290" s="40"/>
      <c r="H290" s="40"/>
      <c r="I290" s="40"/>
      <c r="J290" s="40"/>
      <c r="K290" s="40"/>
      <c r="L290" s="40"/>
      <c r="M290" s="40"/>
      <c r="N290" s="29"/>
      <c r="O290" s="29"/>
      <c r="P290" s="29"/>
      <c r="Q290" s="29"/>
      <c r="R290" s="29"/>
      <c r="S290" s="29"/>
      <c r="T290" s="29"/>
      <c r="U290" s="29"/>
      <c r="V290" s="29"/>
      <c r="W290" s="29"/>
      <c r="X290" s="29"/>
      <c r="Y290" s="29"/>
      <c r="Z290" s="29"/>
      <c r="AA290" s="29"/>
      <c r="AB290" s="29"/>
      <c r="AC290" s="29"/>
      <c r="AD290" s="29"/>
      <c r="AE290" s="29"/>
      <c r="AF290" s="29"/>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F39:H39"/>
    <mergeCell ref="I39:M39"/>
    <mergeCell ref="A40:B40"/>
    <mergeCell ref="C40:D40"/>
    <mergeCell ref="A41:J42"/>
    <mergeCell ref="L41:M41"/>
    <mergeCell ref="L43:M43"/>
    <mergeCell ref="A43:J44"/>
    <mergeCell ref="A45:J46"/>
    <mergeCell ref="L45:M45"/>
    <mergeCell ref="A47:M47"/>
    <mergeCell ref="A48:F48"/>
    <mergeCell ref="G48:M48"/>
    <mergeCell ref="B49:F49"/>
    <mergeCell ref="B50:F50"/>
    <mergeCell ref="G50:H50"/>
    <mergeCell ref="I50:M50"/>
    <mergeCell ref="B51:F51"/>
    <mergeCell ref="G51:H51"/>
    <mergeCell ref="I51:M51"/>
    <mergeCell ref="G52:M52"/>
    <mergeCell ref="A52:F52"/>
    <mergeCell ref="B53:F53"/>
    <mergeCell ref="G53:H53"/>
    <mergeCell ref="I53:M53"/>
    <mergeCell ref="B54:F54"/>
    <mergeCell ref="G54:H54"/>
    <mergeCell ref="I54:M54"/>
    <mergeCell ref="K59:M59"/>
    <mergeCell ref="A88:M88"/>
    <mergeCell ref="A89:M89"/>
    <mergeCell ref="A90:M90"/>
    <mergeCell ref="B55:F55"/>
    <mergeCell ref="G55:H55"/>
    <mergeCell ref="I55:M55"/>
    <mergeCell ref="A56:M56"/>
    <mergeCell ref="A57:M57"/>
    <mergeCell ref="A58:M58"/>
    <mergeCell ref="A59:B59"/>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A35:G35"/>
    <mergeCell ref="F36:G36"/>
    <mergeCell ref="L36:M36"/>
    <mergeCell ref="F37:G37"/>
    <mergeCell ref="A38:B38"/>
    <mergeCell ref="F38:G38"/>
    <mergeCell ref="H38:I38"/>
    <mergeCell ref="G49:H49"/>
    <mergeCell ref="I49:M49"/>
    <mergeCell ref="C59:G59"/>
    <mergeCell ref="H59:J59"/>
  </mergeCells>
  <printOptions horizontalCentered="1"/>
  <pageMargins bottom="0.5" footer="0.0" header="0.0" left="0.711666666666667" right="0.676666666666667" top="0.75"/>
  <pageSetup fitToHeight="0" orientation="portrait"/>
  <headerFooter>
    <oddFooter>&amp;R000000Form Printed: &amp;D</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15.63"/>
    <col customWidth="1" min="3" max="7" width="3.63"/>
    <col customWidth="1" min="8" max="12" width="13.63"/>
    <col customWidth="1" min="13" max="18" width="12.63"/>
    <col customWidth="1" hidden="1" min="19" max="19" width="9.13"/>
    <col customWidth="1" min="20" max="20" width="7.63"/>
    <col customWidth="1" min="21" max="21" width="15.63"/>
    <col customWidth="1" min="22" max="26" width="3.63"/>
    <col customWidth="1" min="27" max="31" width="13.63"/>
    <col customWidth="1" min="32" max="37" width="12.63"/>
    <col customWidth="1" hidden="1" min="38" max="38" width="9.13"/>
  </cols>
  <sheetData>
    <row r="1" ht="30.0" customHeight="1">
      <c r="A1" s="203" t="str">
        <f>IF(IGRF!B11="","Home Team",IF(IGRF!B10=IGRF!I10,IGRF!B11,IF(IGRF!B10=IGRF!B11,IGRF!B10,IF(OR(IGRF!L3="A",IGRF!L3="B"),IGRF!B10&amp;" "&amp;IGRF!L3,IGRF!B10&amp;" / "&amp;IGRF!B11))))</f>
        <v>Minnesota Roller Derby</v>
      </c>
      <c r="B1" s="204"/>
      <c r="C1" s="204"/>
      <c r="D1" s="204"/>
      <c r="E1" s="204"/>
      <c r="F1" s="204"/>
      <c r="G1" s="204"/>
      <c r="H1" s="204"/>
      <c r="I1" s="205" t="str">
        <f>IF(ISBLANK(IGRF!$B$12), "", IGRF!$B$12)</f>
        <v>Black</v>
      </c>
      <c r="J1" s="148"/>
      <c r="K1" s="206">
        <f>IF(ISBLANK(IGRF!$B$7), "", IGRF!$B$7)</f>
        <v>45101</v>
      </c>
      <c r="L1" s="207" t="s">
        <v>178</v>
      </c>
      <c r="M1" s="148"/>
      <c r="N1" s="148"/>
      <c r="O1" s="208" t="s">
        <v>197</v>
      </c>
      <c r="P1" s="163"/>
      <c r="Q1" s="163"/>
      <c r="R1" s="209">
        <v>1.0</v>
      </c>
      <c r="S1" s="210"/>
      <c r="T1" s="203" t="str">
        <f>IF(IGRF!$I$11="","Away Team",IF(IGRF!$B$10=IGRF!$I$10,IGRF!$I$11,IF(IGRF!$I$10=IGRF!$I$11,IGRF!$I$11,IF(OR(IGRF!$L$3="A",IGRF!$L$3="B"),IGRF!$I$10&amp;" "&amp;IGRF!$L$3,IGRF!$I$10&amp;" / "&amp;IGRF!$I$11))))</f>
        <v>Ann Arbor Roller Derby</v>
      </c>
      <c r="U1" s="204"/>
      <c r="V1" s="204"/>
      <c r="W1" s="204"/>
      <c r="X1" s="204"/>
      <c r="Y1" s="204"/>
      <c r="Z1" s="204"/>
      <c r="AA1" s="204"/>
      <c r="AB1" s="205" t="str">
        <f>IF(ISBLANK(IGRF!$I$12), "", IGRF!$I$12)</f>
        <v>White</v>
      </c>
      <c r="AC1" s="148"/>
      <c r="AD1" s="206">
        <f>IF(ISBLANK(IGRF!$B$7), "", IGRF!$B$7)</f>
        <v>45101</v>
      </c>
      <c r="AE1" s="207" t="s">
        <v>177</v>
      </c>
      <c r="AF1" s="148"/>
      <c r="AG1" s="148"/>
      <c r="AH1" s="208" t="s">
        <v>196</v>
      </c>
      <c r="AI1" s="163"/>
      <c r="AJ1" s="163"/>
      <c r="AK1" s="209">
        <v>1.0</v>
      </c>
      <c r="AL1" s="210"/>
    </row>
    <row r="2" ht="15.0" customHeight="1">
      <c r="A2" s="211"/>
      <c r="B2" s="19"/>
      <c r="C2" s="19"/>
      <c r="D2" s="19"/>
      <c r="E2" s="19"/>
      <c r="F2" s="19"/>
      <c r="G2" s="19"/>
      <c r="H2" s="19"/>
      <c r="I2" s="212" t="s">
        <v>206</v>
      </c>
      <c r="J2" s="67"/>
      <c r="K2" s="213" t="s">
        <v>207</v>
      </c>
      <c r="L2" s="212" t="s">
        <v>176</v>
      </c>
      <c r="M2" s="67"/>
      <c r="N2" s="67"/>
      <c r="O2" s="214" t="s">
        <v>208</v>
      </c>
      <c r="P2" s="67"/>
      <c r="Q2" s="67"/>
      <c r="R2" s="215" t="str">
        <f>IF(ISBLANK(IGRF!$L$3), "", "GAME " &amp; IGRF!$L$3)</f>
        <v>GAME Sat 4</v>
      </c>
      <c r="S2" s="210"/>
      <c r="T2" s="211"/>
      <c r="U2" s="19"/>
      <c r="V2" s="19"/>
      <c r="W2" s="19"/>
      <c r="X2" s="19"/>
      <c r="Y2" s="19"/>
      <c r="Z2" s="19"/>
      <c r="AA2" s="19"/>
      <c r="AB2" s="212" t="s">
        <v>206</v>
      </c>
      <c r="AC2" s="67"/>
      <c r="AD2" s="213" t="s">
        <v>207</v>
      </c>
      <c r="AE2" s="212" t="s">
        <v>176</v>
      </c>
      <c r="AF2" s="67"/>
      <c r="AG2" s="67"/>
      <c r="AH2" s="214" t="s">
        <v>208</v>
      </c>
      <c r="AI2" s="67"/>
      <c r="AJ2" s="67"/>
      <c r="AK2" s="215" t="str">
        <f>IF(ISBLANK(IGRF!$L$3), "", "GAME " &amp; IGRF!$L$3)</f>
        <v>GAME Sat 4</v>
      </c>
      <c r="AL2" s="210"/>
    </row>
    <row r="3" ht="35.25" customHeight="1">
      <c r="A3" s="216" t="s">
        <v>209</v>
      </c>
      <c r="B3" s="217" t="s">
        <v>210</v>
      </c>
      <c r="C3" s="218" t="s">
        <v>211</v>
      </c>
      <c r="D3" s="219" t="s">
        <v>212</v>
      </c>
      <c r="E3" s="219" t="s">
        <v>213</v>
      </c>
      <c r="F3" s="219" t="s">
        <v>214</v>
      </c>
      <c r="G3" s="220" t="s">
        <v>215</v>
      </c>
      <c r="H3" s="216" t="s">
        <v>216</v>
      </c>
      <c r="I3" s="221" t="s">
        <v>217</v>
      </c>
      <c r="J3" s="221" t="s">
        <v>218</v>
      </c>
      <c r="K3" s="221" t="s">
        <v>219</v>
      </c>
      <c r="L3" s="221" t="s">
        <v>220</v>
      </c>
      <c r="M3" s="221" t="s">
        <v>221</v>
      </c>
      <c r="N3" s="221" t="s">
        <v>222</v>
      </c>
      <c r="O3" s="221" t="s">
        <v>223</v>
      </c>
      <c r="P3" s="221" t="s">
        <v>224</v>
      </c>
      <c r="Q3" s="222" t="s">
        <v>225</v>
      </c>
      <c r="R3" s="223" t="s">
        <v>226</v>
      </c>
      <c r="S3" s="224" t="s">
        <v>227</v>
      </c>
      <c r="T3" s="216" t="s">
        <v>209</v>
      </c>
      <c r="U3" s="217" t="s">
        <v>210</v>
      </c>
      <c r="V3" s="218" t="s">
        <v>211</v>
      </c>
      <c r="W3" s="219" t="s">
        <v>212</v>
      </c>
      <c r="X3" s="219" t="s">
        <v>213</v>
      </c>
      <c r="Y3" s="219" t="s">
        <v>214</v>
      </c>
      <c r="Z3" s="220" t="s">
        <v>215</v>
      </c>
      <c r="AA3" s="216" t="s">
        <v>216</v>
      </c>
      <c r="AB3" s="221" t="s">
        <v>217</v>
      </c>
      <c r="AC3" s="221" t="s">
        <v>218</v>
      </c>
      <c r="AD3" s="221" t="s">
        <v>219</v>
      </c>
      <c r="AE3" s="221" t="s">
        <v>220</v>
      </c>
      <c r="AF3" s="221" t="s">
        <v>221</v>
      </c>
      <c r="AG3" s="221" t="s">
        <v>222</v>
      </c>
      <c r="AH3" s="221" t="s">
        <v>223</v>
      </c>
      <c r="AI3" s="221" t="s">
        <v>224</v>
      </c>
      <c r="AJ3" s="222" t="s">
        <v>225</v>
      </c>
      <c r="AK3" s="223" t="s">
        <v>226</v>
      </c>
      <c r="AL3" s="224" t="s">
        <v>227</v>
      </c>
    </row>
    <row r="4" ht="33.75" customHeight="1">
      <c r="A4" s="225">
        <v>1.0</v>
      </c>
      <c r="B4" s="226" t="s">
        <v>66</v>
      </c>
      <c r="C4" s="227"/>
      <c r="D4" s="228"/>
      <c r="E4" s="228"/>
      <c r="F4" s="228"/>
      <c r="G4" s="229"/>
      <c r="H4" s="230">
        <v>0.0</v>
      </c>
      <c r="I4" s="231"/>
      <c r="J4" s="231"/>
      <c r="K4" s="231"/>
      <c r="L4" s="231"/>
      <c r="M4" s="231"/>
      <c r="N4" s="231"/>
      <c r="O4" s="231"/>
      <c r="P4" s="232"/>
      <c r="Q4" s="233">
        <f t="shared" ref="Q4:Q41" si="1">IF(ISBLANK(A4),"",IF(ISBLANK(G4),SUM(H4:P4),0))</f>
        <v>0</v>
      </c>
      <c r="R4" s="234">
        <f>IF(Q4="","",Q4+'OS Offset'!B4)</f>
        <v>0</v>
      </c>
      <c r="S4" s="235">
        <f t="shared" ref="S4:S41" si="2">IF(G4="X",0,COUNT(H4:P4))</f>
        <v>1</v>
      </c>
      <c r="T4" s="225">
        <v>1.0</v>
      </c>
      <c r="U4" s="236" t="s">
        <v>120</v>
      </c>
      <c r="V4" s="227"/>
      <c r="W4" s="228" t="s">
        <v>228</v>
      </c>
      <c r="X4" s="228" t="s">
        <v>228</v>
      </c>
      <c r="Y4" s="228"/>
      <c r="Z4" s="229"/>
      <c r="AA4" s="230">
        <v>4.0</v>
      </c>
      <c r="AB4" s="231">
        <v>4.0</v>
      </c>
      <c r="AC4" s="231"/>
      <c r="AD4" s="231"/>
      <c r="AE4" s="231"/>
      <c r="AF4" s="231"/>
      <c r="AG4" s="231"/>
      <c r="AH4" s="231"/>
      <c r="AI4" s="232"/>
      <c r="AJ4" s="233">
        <f t="shared" ref="AJ4:AJ41" si="3">IF(ISBLANK(T4),"",IF(ISBLANK(Z4),SUM(AA4:AI4),0))</f>
        <v>8</v>
      </c>
      <c r="AK4" s="234">
        <f>IF(AJ4="","",AJ4+'OS Offset'!I4)</f>
        <v>8</v>
      </c>
      <c r="AL4" s="235">
        <f t="shared" ref="AL4:AL41" si="4">IF(Z4="X",0,COUNT(AA4:AI4))</f>
        <v>2</v>
      </c>
    </row>
    <row r="5" ht="33.75" customHeight="1">
      <c r="A5" s="237">
        <v>2.0</v>
      </c>
      <c r="B5" s="238" t="s">
        <v>74</v>
      </c>
      <c r="C5" s="237"/>
      <c r="D5" s="239" t="s">
        <v>228</v>
      </c>
      <c r="E5" s="239" t="s">
        <v>228</v>
      </c>
      <c r="F5" s="239"/>
      <c r="G5" s="240"/>
      <c r="H5" s="225">
        <v>2.0</v>
      </c>
      <c r="I5" s="241"/>
      <c r="J5" s="241"/>
      <c r="K5" s="241"/>
      <c r="L5" s="241"/>
      <c r="M5" s="241"/>
      <c r="N5" s="241"/>
      <c r="O5" s="241"/>
      <c r="P5" s="242"/>
      <c r="Q5" s="243">
        <f t="shared" si="1"/>
        <v>2</v>
      </c>
      <c r="R5" s="244">
        <f>IF(Q5="","",Q5+R4+'OS Offset'!B5)</f>
        <v>2</v>
      </c>
      <c r="S5" s="245">
        <f t="shared" si="2"/>
        <v>1</v>
      </c>
      <c r="T5" s="237">
        <v>2.0</v>
      </c>
      <c r="U5" s="246" t="s">
        <v>84</v>
      </c>
      <c r="V5" s="237"/>
      <c r="W5" s="239"/>
      <c r="X5" s="239"/>
      <c r="Y5" s="239"/>
      <c r="Z5" s="240"/>
      <c r="AA5" s="225">
        <v>0.0</v>
      </c>
      <c r="AB5" s="241"/>
      <c r="AC5" s="241"/>
      <c r="AD5" s="241"/>
      <c r="AE5" s="241"/>
      <c r="AF5" s="241"/>
      <c r="AG5" s="241"/>
      <c r="AH5" s="241"/>
      <c r="AI5" s="242"/>
      <c r="AJ5" s="243">
        <f t="shared" si="3"/>
        <v>0</v>
      </c>
      <c r="AK5" s="244">
        <f>IF(AJ5="","",AJ5+AK4+'OS Offset'!I5)</f>
        <v>8</v>
      </c>
      <c r="AL5" s="245">
        <f t="shared" si="4"/>
        <v>1</v>
      </c>
    </row>
    <row r="6" ht="33.75" customHeight="1">
      <c r="A6" s="225">
        <v>3.0</v>
      </c>
      <c r="B6" s="247" t="s">
        <v>63</v>
      </c>
      <c r="C6" s="225"/>
      <c r="D6" s="241"/>
      <c r="E6" s="241"/>
      <c r="F6" s="241"/>
      <c r="G6" s="248" t="s">
        <v>228</v>
      </c>
      <c r="H6" s="249"/>
      <c r="I6" s="250"/>
      <c r="J6" s="250"/>
      <c r="K6" s="250"/>
      <c r="L6" s="250"/>
      <c r="M6" s="250"/>
      <c r="N6" s="250"/>
      <c r="O6" s="250"/>
      <c r="P6" s="251"/>
      <c r="Q6" s="252">
        <f t="shared" si="1"/>
        <v>0</v>
      </c>
      <c r="R6" s="244">
        <f>IF(Q6="","",Q6+R5+'OS Offset'!B6)</f>
        <v>2</v>
      </c>
      <c r="S6" s="245">
        <f t="shared" si="2"/>
        <v>0</v>
      </c>
      <c r="T6" s="225">
        <v>3.0</v>
      </c>
      <c r="U6" s="253" t="s">
        <v>63</v>
      </c>
      <c r="V6" s="254"/>
      <c r="W6" s="255" t="s">
        <v>228</v>
      </c>
      <c r="X6" s="255" t="s">
        <v>228</v>
      </c>
      <c r="Y6" s="255"/>
      <c r="Z6" s="256"/>
      <c r="AA6" s="257">
        <v>4.0</v>
      </c>
      <c r="AB6" s="258"/>
      <c r="AC6" s="258"/>
      <c r="AD6" s="258"/>
      <c r="AE6" s="258"/>
      <c r="AF6" s="258"/>
      <c r="AG6" s="258"/>
      <c r="AH6" s="258"/>
      <c r="AI6" s="259"/>
      <c r="AJ6" s="260">
        <f t="shared" si="3"/>
        <v>4</v>
      </c>
      <c r="AK6" s="244">
        <f>IF(AJ6="","",AJ6+AK5+'OS Offset'!I6)</f>
        <v>12</v>
      </c>
      <c r="AL6" s="245">
        <f t="shared" si="4"/>
        <v>1</v>
      </c>
    </row>
    <row r="7" ht="33.75" customHeight="1">
      <c r="A7" s="237" t="s">
        <v>229</v>
      </c>
      <c r="B7" s="238" t="s">
        <v>59</v>
      </c>
      <c r="C7" s="237"/>
      <c r="D7" s="239"/>
      <c r="E7" s="239"/>
      <c r="F7" s="239"/>
      <c r="G7" s="240"/>
      <c r="H7" s="225">
        <v>0.0</v>
      </c>
      <c r="I7" s="241"/>
      <c r="J7" s="241"/>
      <c r="K7" s="241"/>
      <c r="L7" s="241"/>
      <c r="M7" s="241"/>
      <c r="N7" s="241"/>
      <c r="O7" s="241"/>
      <c r="P7" s="242"/>
      <c r="Q7" s="243">
        <f t="shared" si="1"/>
        <v>0</v>
      </c>
      <c r="R7" s="244">
        <f>IF(Q7="","",Q7+R6+'OS Offset'!B7)</f>
        <v>2</v>
      </c>
      <c r="S7" s="245">
        <f t="shared" si="2"/>
        <v>1</v>
      </c>
      <c r="T7" s="261" t="s">
        <v>230</v>
      </c>
      <c r="U7" s="262"/>
      <c r="V7" s="261"/>
      <c r="W7" s="263"/>
      <c r="X7" s="263"/>
      <c r="Y7" s="263"/>
      <c r="Z7" s="264"/>
      <c r="AA7" s="254"/>
      <c r="AB7" s="255"/>
      <c r="AC7" s="255"/>
      <c r="AD7" s="255"/>
      <c r="AE7" s="255"/>
      <c r="AF7" s="255"/>
      <c r="AG7" s="255"/>
      <c r="AH7" s="255"/>
      <c r="AI7" s="265"/>
      <c r="AJ7" s="266">
        <f t="shared" si="3"/>
        <v>0</v>
      </c>
      <c r="AK7" s="244">
        <f>IF(AJ7="","",AJ7+AK6+'OS Offset'!I7)</f>
        <v>12</v>
      </c>
      <c r="AL7" s="245">
        <f t="shared" si="4"/>
        <v>0</v>
      </c>
    </row>
    <row r="8" ht="33.75" customHeight="1">
      <c r="A8" s="225">
        <v>4.0</v>
      </c>
      <c r="B8" s="247" t="s">
        <v>102</v>
      </c>
      <c r="C8" s="225"/>
      <c r="D8" s="241" t="s">
        <v>228</v>
      </c>
      <c r="E8" s="241" t="s">
        <v>228</v>
      </c>
      <c r="F8" s="241"/>
      <c r="G8" s="248"/>
      <c r="H8" s="249">
        <v>4.0</v>
      </c>
      <c r="I8" s="250"/>
      <c r="J8" s="250"/>
      <c r="K8" s="250"/>
      <c r="L8" s="250"/>
      <c r="M8" s="250"/>
      <c r="N8" s="250"/>
      <c r="O8" s="250"/>
      <c r="P8" s="251"/>
      <c r="Q8" s="252">
        <f t="shared" si="1"/>
        <v>4</v>
      </c>
      <c r="R8" s="244">
        <f>IF(Q8="","",Q8+R7+'OS Offset'!B8)</f>
        <v>6</v>
      </c>
      <c r="S8" s="245">
        <f t="shared" si="2"/>
        <v>1</v>
      </c>
      <c r="T8" s="225">
        <v>4.0</v>
      </c>
      <c r="U8" s="253" t="s">
        <v>128</v>
      </c>
      <c r="V8" s="254"/>
      <c r="W8" s="255"/>
      <c r="X8" s="255"/>
      <c r="Y8" s="255"/>
      <c r="Z8" s="256" t="s">
        <v>228</v>
      </c>
      <c r="AA8" s="257"/>
      <c r="AB8" s="258"/>
      <c r="AC8" s="258"/>
      <c r="AD8" s="258"/>
      <c r="AE8" s="258"/>
      <c r="AF8" s="258"/>
      <c r="AG8" s="258"/>
      <c r="AH8" s="258"/>
      <c r="AI8" s="259"/>
      <c r="AJ8" s="260">
        <f t="shared" si="3"/>
        <v>0</v>
      </c>
      <c r="AK8" s="244">
        <f>IF(AJ8="","",AJ8+AK7+'OS Offset'!I8)</f>
        <v>12</v>
      </c>
      <c r="AL8" s="245">
        <f t="shared" si="4"/>
        <v>0</v>
      </c>
    </row>
    <row r="9" ht="33.75" customHeight="1">
      <c r="A9" s="237" t="s">
        <v>230</v>
      </c>
      <c r="B9" s="238"/>
      <c r="C9" s="237"/>
      <c r="D9" s="239"/>
      <c r="E9" s="239"/>
      <c r="F9" s="239"/>
      <c r="G9" s="240"/>
      <c r="H9" s="225"/>
      <c r="I9" s="241"/>
      <c r="J9" s="241"/>
      <c r="K9" s="241"/>
      <c r="L9" s="241"/>
      <c r="M9" s="241"/>
      <c r="N9" s="241"/>
      <c r="O9" s="241"/>
      <c r="P9" s="242"/>
      <c r="Q9" s="243">
        <f t="shared" si="1"/>
        <v>0</v>
      </c>
      <c r="R9" s="244">
        <f>IF(Q9="","",Q9+R8+'OS Offset'!B9)</f>
        <v>6</v>
      </c>
      <c r="S9" s="245">
        <f t="shared" si="2"/>
        <v>0</v>
      </c>
      <c r="T9" s="261" t="s">
        <v>229</v>
      </c>
      <c r="U9" s="262" t="s">
        <v>92</v>
      </c>
      <c r="V9" s="261"/>
      <c r="W9" s="263"/>
      <c r="X9" s="263"/>
      <c r="Y9" s="263"/>
      <c r="Z9" s="264"/>
      <c r="AA9" s="254">
        <v>0.0</v>
      </c>
      <c r="AB9" s="255"/>
      <c r="AC9" s="255"/>
      <c r="AD9" s="255"/>
      <c r="AE9" s="255"/>
      <c r="AF9" s="255"/>
      <c r="AG9" s="255"/>
      <c r="AH9" s="255"/>
      <c r="AI9" s="265"/>
      <c r="AJ9" s="266">
        <f t="shared" si="3"/>
        <v>0</v>
      </c>
      <c r="AK9" s="244">
        <f>IF(AJ9="","",AJ9+AK8+'OS Offset'!I9)</f>
        <v>12</v>
      </c>
      <c r="AL9" s="245">
        <f t="shared" si="4"/>
        <v>1</v>
      </c>
    </row>
    <row r="10" ht="33.75" customHeight="1">
      <c r="A10" s="225">
        <v>5.0</v>
      </c>
      <c r="B10" s="247" t="s">
        <v>70</v>
      </c>
      <c r="C10" s="225"/>
      <c r="D10" s="241" t="s">
        <v>228</v>
      </c>
      <c r="E10" s="241" t="s">
        <v>228</v>
      </c>
      <c r="F10" s="241"/>
      <c r="G10" s="248"/>
      <c r="H10" s="249">
        <v>4.0</v>
      </c>
      <c r="I10" s="250">
        <v>1.0</v>
      </c>
      <c r="J10" s="250"/>
      <c r="K10" s="250"/>
      <c r="L10" s="250"/>
      <c r="M10" s="250"/>
      <c r="N10" s="250"/>
      <c r="O10" s="250"/>
      <c r="P10" s="251"/>
      <c r="Q10" s="252">
        <f t="shared" si="1"/>
        <v>5</v>
      </c>
      <c r="R10" s="244">
        <f>IF(Q10="","",Q10+R9+'OS Offset'!B10)</f>
        <v>11</v>
      </c>
      <c r="S10" s="245">
        <f t="shared" si="2"/>
        <v>2</v>
      </c>
      <c r="T10" s="225">
        <v>5.0</v>
      </c>
      <c r="U10" s="253" t="s">
        <v>120</v>
      </c>
      <c r="V10" s="254"/>
      <c r="W10" s="255"/>
      <c r="X10" s="255"/>
      <c r="Y10" s="255"/>
      <c r="Z10" s="256"/>
      <c r="AA10" s="257">
        <v>0.0</v>
      </c>
      <c r="AB10" s="258"/>
      <c r="AC10" s="258"/>
      <c r="AD10" s="258"/>
      <c r="AE10" s="258"/>
      <c r="AF10" s="258"/>
      <c r="AG10" s="258"/>
      <c r="AH10" s="258"/>
      <c r="AI10" s="259"/>
      <c r="AJ10" s="260">
        <f t="shared" si="3"/>
        <v>0</v>
      </c>
      <c r="AK10" s="244">
        <f>IF(AJ10="","",AJ10+AK9+'OS Offset'!I10)</f>
        <v>12</v>
      </c>
      <c r="AL10" s="245">
        <f t="shared" si="4"/>
        <v>1</v>
      </c>
    </row>
    <row r="11" ht="33.75" customHeight="1">
      <c r="A11" s="237">
        <v>6.0</v>
      </c>
      <c r="B11" s="238" t="s">
        <v>66</v>
      </c>
      <c r="C11" s="237"/>
      <c r="D11" s="239"/>
      <c r="E11" s="239"/>
      <c r="F11" s="239"/>
      <c r="G11" s="240"/>
      <c r="H11" s="225">
        <v>2.0</v>
      </c>
      <c r="I11" s="241"/>
      <c r="J11" s="241"/>
      <c r="K11" s="241"/>
      <c r="L11" s="241"/>
      <c r="M11" s="241"/>
      <c r="N11" s="241"/>
      <c r="O11" s="241"/>
      <c r="P11" s="242"/>
      <c r="Q11" s="243">
        <f t="shared" si="1"/>
        <v>2</v>
      </c>
      <c r="R11" s="244">
        <f>IF(Q11="","",Q11+R10+'OS Offset'!B11)</f>
        <v>13</v>
      </c>
      <c r="S11" s="245">
        <f t="shared" si="2"/>
        <v>1</v>
      </c>
      <c r="T11" s="261">
        <v>6.0</v>
      </c>
      <c r="U11" s="262" t="s">
        <v>84</v>
      </c>
      <c r="V11" s="261"/>
      <c r="W11" s="263" t="s">
        <v>228</v>
      </c>
      <c r="X11" s="263" t="s">
        <v>228</v>
      </c>
      <c r="Y11" s="263"/>
      <c r="Z11" s="264"/>
      <c r="AA11" s="254">
        <v>4.0</v>
      </c>
      <c r="AB11" s="255"/>
      <c r="AC11" s="255"/>
      <c r="AD11" s="255"/>
      <c r="AE11" s="255"/>
      <c r="AF11" s="255"/>
      <c r="AG11" s="255"/>
      <c r="AH11" s="255"/>
      <c r="AI11" s="265"/>
      <c r="AJ11" s="266">
        <f t="shared" si="3"/>
        <v>4</v>
      </c>
      <c r="AK11" s="244">
        <f>IF(AJ11="","",AJ11+AK10+'OS Offset'!I11)</f>
        <v>16</v>
      </c>
      <c r="AL11" s="245">
        <f t="shared" si="4"/>
        <v>1</v>
      </c>
    </row>
    <row r="12" ht="33.75" customHeight="1">
      <c r="A12" s="225">
        <v>7.0</v>
      </c>
      <c r="B12" s="247" t="s">
        <v>74</v>
      </c>
      <c r="C12" s="225"/>
      <c r="D12" s="241"/>
      <c r="E12" s="241"/>
      <c r="F12" s="241"/>
      <c r="G12" s="248"/>
      <c r="H12" s="249">
        <v>0.0</v>
      </c>
      <c r="I12" s="250"/>
      <c r="J12" s="250"/>
      <c r="K12" s="250"/>
      <c r="L12" s="250"/>
      <c r="M12" s="250"/>
      <c r="N12" s="250"/>
      <c r="O12" s="250"/>
      <c r="P12" s="251"/>
      <c r="Q12" s="252">
        <f t="shared" si="1"/>
        <v>0</v>
      </c>
      <c r="R12" s="244">
        <f>IF(Q12="","",Q12+R11+'OS Offset'!B12)</f>
        <v>13</v>
      </c>
      <c r="S12" s="245">
        <f t="shared" si="2"/>
        <v>1</v>
      </c>
      <c r="T12" s="225">
        <v>7.0</v>
      </c>
      <c r="U12" s="253" t="s">
        <v>63</v>
      </c>
      <c r="V12" s="254"/>
      <c r="W12" s="255" t="s">
        <v>228</v>
      </c>
      <c r="X12" s="255" t="s">
        <v>228</v>
      </c>
      <c r="Y12" s="255"/>
      <c r="Z12" s="256"/>
      <c r="AA12" s="257">
        <v>1.0</v>
      </c>
      <c r="AB12" s="258"/>
      <c r="AC12" s="258"/>
      <c r="AD12" s="258"/>
      <c r="AE12" s="258"/>
      <c r="AF12" s="258"/>
      <c r="AG12" s="258"/>
      <c r="AH12" s="258"/>
      <c r="AI12" s="259"/>
      <c r="AJ12" s="260">
        <f t="shared" si="3"/>
        <v>1</v>
      </c>
      <c r="AK12" s="244">
        <f>IF(AJ12="","",AJ12+AK11+'OS Offset'!I12)</f>
        <v>17</v>
      </c>
      <c r="AL12" s="245">
        <f t="shared" si="4"/>
        <v>1</v>
      </c>
    </row>
    <row r="13" ht="33.75" customHeight="1">
      <c r="A13" s="237">
        <v>8.0</v>
      </c>
      <c r="B13" s="238" t="s">
        <v>63</v>
      </c>
      <c r="C13" s="237"/>
      <c r="D13" s="239" t="s">
        <v>228</v>
      </c>
      <c r="E13" s="239" t="s">
        <v>228</v>
      </c>
      <c r="F13" s="239"/>
      <c r="G13" s="240"/>
      <c r="H13" s="225">
        <v>4.0</v>
      </c>
      <c r="I13" s="241">
        <v>4.0</v>
      </c>
      <c r="J13" s="241"/>
      <c r="K13" s="241"/>
      <c r="L13" s="241"/>
      <c r="M13" s="241"/>
      <c r="N13" s="241"/>
      <c r="O13" s="241"/>
      <c r="P13" s="242"/>
      <c r="Q13" s="243">
        <f t="shared" si="1"/>
        <v>8</v>
      </c>
      <c r="R13" s="244">
        <f>IF(Q13="","",Q13+R12+'OS Offset'!B13)</f>
        <v>21</v>
      </c>
      <c r="S13" s="245">
        <f t="shared" si="2"/>
        <v>2</v>
      </c>
      <c r="T13" s="261">
        <v>8.0</v>
      </c>
      <c r="U13" s="262" t="s">
        <v>128</v>
      </c>
      <c r="V13" s="261"/>
      <c r="W13" s="263"/>
      <c r="X13" s="263"/>
      <c r="Y13" s="263"/>
      <c r="Z13" s="264"/>
      <c r="AA13" s="254" t="s">
        <v>228</v>
      </c>
      <c r="AB13" s="255"/>
      <c r="AC13" s="255"/>
      <c r="AD13" s="255"/>
      <c r="AE13" s="255"/>
      <c r="AF13" s="255"/>
      <c r="AG13" s="255"/>
      <c r="AH13" s="255"/>
      <c r="AI13" s="265"/>
      <c r="AJ13" s="266">
        <f t="shared" si="3"/>
        <v>0</v>
      </c>
      <c r="AK13" s="244">
        <f>IF(AJ13="","",AJ13+AK12+'OS Offset'!I13)</f>
        <v>17</v>
      </c>
      <c r="AL13" s="245">
        <f t="shared" si="4"/>
        <v>0</v>
      </c>
    </row>
    <row r="14" ht="33.75" customHeight="1">
      <c r="A14" s="225">
        <v>9.0</v>
      </c>
      <c r="B14" s="247" t="s">
        <v>102</v>
      </c>
      <c r="C14" s="225"/>
      <c r="D14" s="241" t="s">
        <v>228</v>
      </c>
      <c r="E14" s="241" t="s">
        <v>228</v>
      </c>
      <c r="F14" s="241"/>
      <c r="G14" s="248"/>
      <c r="H14" s="249">
        <v>0.0</v>
      </c>
      <c r="I14" s="250"/>
      <c r="J14" s="250"/>
      <c r="K14" s="250"/>
      <c r="L14" s="250"/>
      <c r="M14" s="250"/>
      <c r="N14" s="250"/>
      <c r="O14" s="250"/>
      <c r="P14" s="251"/>
      <c r="Q14" s="252">
        <f t="shared" si="1"/>
        <v>0</v>
      </c>
      <c r="R14" s="244">
        <f>IF(Q14="","",Q14+R13+'OS Offset'!B14)</f>
        <v>21</v>
      </c>
      <c r="S14" s="245">
        <f t="shared" si="2"/>
        <v>1</v>
      </c>
      <c r="T14" s="225">
        <v>9.0</v>
      </c>
      <c r="U14" s="253" t="s">
        <v>120</v>
      </c>
      <c r="V14" s="254"/>
      <c r="W14" s="255"/>
      <c r="X14" s="255"/>
      <c r="Y14" s="255"/>
      <c r="Z14" s="256"/>
      <c r="AA14" s="257">
        <v>0.0</v>
      </c>
      <c r="AB14" s="258"/>
      <c r="AC14" s="258"/>
      <c r="AD14" s="258"/>
      <c r="AE14" s="258"/>
      <c r="AF14" s="258"/>
      <c r="AG14" s="258"/>
      <c r="AH14" s="258"/>
      <c r="AI14" s="259"/>
      <c r="AJ14" s="260">
        <f t="shared" si="3"/>
        <v>0</v>
      </c>
      <c r="AK14" s="244">
        <f>IF(AJ14="","",AJ14+AK13+'OS Offset'!I14)</f>
        <v>17</v>
      </c>
      <c r="AL14" s="245">
        <f t="shared" si="4"/>
        <v>1</v>
      </c>
    </row>
    <row r="15" ht="33.75" customHeight="1">
      <c r="A15" s="237">
        <v>10.0</v>
      </c>
      <c r="B15" s="238" t="s">
        <v>70</v>
      </c>
      <c r="C15" s="237" t="s">
        <v>228</v>
      </c>
      <c r="D15" s="239"/>
      <c r="E15" s="239"/>
      <c r="F15" s="239"/>
      <c r="G15" s="240"/>
      <c r="H15" s="225">
        <v>4.0</v>
      </c>
      <c r="I15" s="241"/>
      <c r="J15" s="241"/>
      <c r="K15" s="241"/>
      <c r="L15" s="241"/>
      <c r="M15" s="241"/>
      <c r="N15" s="241"/>
      <c r="O15" s="241"/>
      <c r="P15" s="242"/>
      <c r="Q15" s="243">
        <f t="shared" si="1"/>
        <v>4</v>
      </c>
      <c r="R15" s="244">
        <f>IF(Q15="","",Q15+R14+'OS Offset'!B15)</f>
        <v>25</v>
      </c>
      <c r="S15" s="245">
        <f t="shared" si="2"/>
        <v>1</v>
      </c>
      <c r="T15" s="261">
        <v>10.0</v>
      </c>
      <c r="U15" s="262" t="s">
        <v>84</v>
      </c>
      <c r="V15" s="261"/>
      <c r="W15" s="263" t="s">
        <v>228</v>
      </c>
      <c r="X15" s="263"/>
      <c r="Y15" s="263"/>
      <c r="Z15" s="264"/>
      <c r="AA15" s="254">
        <v>4.0</v>
      </c>
      <c r="AB15" s="255"/>
      <c r="AC15" s="255"/>
      <c r="AD15" s="255"/>
      <c r="AE15" s="255"/>
      <c r="AF15" s="255"/>
      <c r="AG15" s="255"/>
      <c r="AH15" s="255"/>
      <c r="AI15" s="265"/>
      <c r="AJ15" s="266">
        <f t="shared" si="3"/>
        <v>4</v>
      </c>
      <c r="AK15" s="244">
        <f>IF(AJ15="","",AJ15+AK14+'OS Offset'!I15)</f>
        <v>21</v>
      </c>
      <c r="AL15" s="245">
        <f t="shared" si="4"/>
        <v>1</v>
      </c>
    </row>
    <row r="16" ht="33.75" customHeight="1">
      <c r="A16" s="225">
        <v>11.0</v>
      </c>
      <c r="B16" s="247" t="s">
        <v>66</v>
      </c>
      <c r="C16" s="225"/>
      <c r="D16" s="241" t="s">
        <v>228</v>
      </c>
      <c r="E16" s="241" t="s">
        <v>228</v>
      </c>
      <c r="F16" s="241"/>
      <c r="G16" s="248"/>
      <c r="H16" s="249">
        <v>4.0</v>
      </c>
      <c r="I16" s="250">
        <v>0.0</v>
      </c>
      <c r="J16" s="250"/>
      <c r="K16" s="250"/>
      <c r="L16" s="250"/>
      <c r="M16" s="250"/>
      <c r="N16" s="250"/>
      <c r="O16" s="250"/>
      <c r="P16" s="251"/>
      <c r="Q16" s="252">
        <f t="shared" si="1"/>
        <v>4</v>
      </c>
      <c r="R16" s="244">
        <f>IF(Q16="","",Q16+R15+'OS Offset'!B16)</f>
        <v>29</v>
      </c>
      <c r="S16" s="245">
        <f t="shared" si="2"/>
        <v>2</v>
      </c>
      <c r="T16" s="225">
        <v>11.0</v>
      </c>
      <c r="U16" s="253" t="s">
        <v>120</v>
      </c>
      <c r="V16" s="254"/>
      <c r="W16" s="255"/>
      <c r="X16" s="255"/>
      <c r="Y16" s="255"/>
      <c r="Z16" s="256"/>
      <c r="AA16" s="257">
        <v>0.0</v>
      </c>
      <c r="AB16" s="258"/>
      <c r="AC16" s="258"/>
      <c r="AD16" s="258"/>
      <c r="AE16" s="258"/>
      <c r="AF16" s="258"/>
      <c r="AG16" s="258"/>
      <c r="AH16" s="258"/>
      <c r="AI16" s="259"/>
      <c r="AJ16" s="260">
        <f t="shared" si="3"/>
        <v>0</v>
      </c>
      <c r="AK16" s="244">
        <f>IF(AJ16="","",AJ16+AK15+'OS Offset'!I16)</f>
        <v>21</v>
      </c>
      <c r="AL16" s="245">
        <f t="shared" si="4"/>
        <v>1</v>
      </c>
    </row>
    <row r="17" ht="33.75" customHeight="1">
      <c r="A17" s="237">
        <v>12.0</v>
      </c>
      <c r="B17" s="238" t="s">
        <v>74</v>
      </c>
      <c r="C17" s="237"/>
      <c r="D17" s="239"/>
      <c r="E17" s="239"/>
      <c r="F17" s="239"/>
      <c r="G17" s="240" t="s">
        <v>228</v>
      </c>
      <c r="H17" s="225"/>
      <c r="I17" s="241"/>
      <c r="J17" s="241"/>
      <c r="K17" s="241"/>
      <c r="L17" s="241"/>
      <c r="M17" s="241"/>
      <c r="N17" s="241"/>
      <c r="O17" s="241"/>
      <c r="P17" s="242"/>
      <c r="Q17" s="243">
        <f t="shared" si="1"/>
        <v>0</v>
      </c>
      <c r="R17" s="244">
        <f>IF(Q17="","",Q17+R16+'OS Offset'!B17)</f>
        <v>29</v>
      </c>
      <c r="S17" s="245">
        <f t="shared" si="2"/>
        <v>0</v>
      </c>
      <c r="T17" s="261">
        <v>12.0</v>
      </c>
      <c r="U17" s="262" t="s">
        <v>63</v>
      </c>
      <c r="V17" s="261"/>
      <c r="W17" s="263" t="s">
        <v>228</v>
      </c>
      <c r="X17" s="263" t="s">
        <v>228</v>
      </c>
      <c r="Y17" s="263"/>
      <c r="Z17" s="264"/>
      <c r="AA17" s="254">
        <v>4.0</v>
      </c>
      <c r="AB17" s="255">
        <v>3.0</v>
      </c>
      <c r="AC17" s="255"/>
      <c r="AD17" s="255"/>
      <c r="AE17" s="255"/>
      <c r="AF17" s="255"/>
      <c r="AG17" s="255"/>
      <c r="AH17" s="255"/>
      <c r="AI17" s="265"/>
      <c r="AJ17" s="266">
        <f t="shared" si="3"/>
        <v>7</v>
      </c>
      <c r="AK17" s="244">
        <f>IF(AJ17="","",AJ17+AK16+'OS Offset'!I17)</f>
        <v>28</v>
      </c>
      <c r="AL17" s="245">
        <f t="shared" si="4"/>
        <v>2</v>
      </c>
    </row>
    <row r="18" ht="33.75" customHeight="1">
      <c r="A18" s="225" t="s">
        <v>229</v>
      </c>
      <c r="B18" s="247" t="s">
        <v>130</v>
      </c>
      <c r="C18" s="225"/>
      <c r="D18" s="241"/>
      <c r="E18" s="241"/>
      <c r="F18" s="241"/>
      <c r="G18" s="248"/>
      <c r="H18" s="249">
        <v>0.0</v>
      </c>
      <c r="I18" s="250"/>
      <c r="J18" s="250"/>
      <c r="K18" s="250"/>
      <c r="L18" s="250"/>
      <c r="M18" s="250"/>
      <c r="N18" s="250"/>
      <c r="O18" s="250"/>
      <c r="P18" s="251"/>
      <c r="Q18" s="252">
        <f t="shared" si="1"/>
        <v>0</v>
      </c>
      <c r="R18" s="244">
        <f>IF(Q18="","",Q18+R17+'OS Offset'!B18)</f>
        <v>29</v>
      </c>
      <c r="S18" s="245">
        <f t="shared" si="2"/>
        <v>1</v>
      </c>
      <c r="T18" s="225" t="s">
        <v>230</v>
      </c>
      <c r="U18" s="253"/>
      <c r="V18" s="254"/>
      <c r="W18" s="255"/>
      <c r="X18" s="255"/>
      <c r="Y18" s="255"/>
      <c r="Z18" s="256"/>
      <c r="AA18" s="257"/>
      <c r="AB18" s="258"/>
      <c r="AC18" s="258"/>
      <c r="AD18" s="258"/>
      <c r="AE18" s="258"/>
      <c r="AF18" s="258"/>
      <c r="AG18" s="258"/>
      <c r="AH18" s="258"/>
      <c r="AI18" s="259"/>
      <c r="AJ18" s="260">
        <f t="shared" si="3"/>
        <v>0</v>
      </c>
      <c r="AK18" s="244">
        <f>IF(AJ18="","",AJ18+AK17+'OS Offset'!I18)</f>
        <v>28</v>
      </c>
      <c r="AL18" s="245">
        <f t="shared" si="4"/>
        <v>0</v>
      </c>
    </row>
    <row r="19" ht="33.75" customHeight="1">
      <c r="A19" s="237">
        <v>13.0</v>
      </c>
      <c r="B19" s="238" t="s">
        <v>63</v>
      </c>
      <c r="C19" s="237"/>
      <c r="D19" s="239" t="s">
        <v>228</v>
      </c>
      <c r="E19" s="239" t="s">
        <v>228</v>
      </c>
      <c r="F19" s="239"/>
      <c r="G19" s="240"/>
      <c r="H19" s="225">
        <v>4.0</v>
      </c>
      <c r="I19" s="241"/>
      <c r="J19" s="241"/>
      <c r="K19" s="241"/>
      <c r="L19" s="241"/>
      <c r="M19" s="241"/>
      <c r="N19" s="241"/>
      <c r="O19" s="241"/>
      <c r="P19" s="242"/>
      <c r="Q19" s="243">
        <f t="shared" si="1"/>
        <v>4</v>
      </c>
      <c r="R19" s="244">
        <f>IF(Q19="","",Q19+R18+'OS Offset'!B19)</f>
        <v>33</v>
      </c>
      <c r="S19" s="245">
        <f t="shared" si="2"/>
        <v>1</v>
      </c>
      <c r="T19" s="261">
        <v>13.0</v>
      </c>
      <c r="U19" s="262" t="s">
        <v>84</v>
      </c>
      <c r="V19" s="261"/>
      <c r="W19" s="263"/>
      <c r="X19" s="263"/>
      <c r="Y19" s="263"/>
      <c r="Z19" s="264"/>
      <c r="AA19" s="254">
        <v>0.0</v>
      </c>
      <c r="AB19" s="255"/>
      <c r="AC19" s="255"/>
      <c r="AD19" s="255"/>
      <c r="AE19" s="255"/>
      <c r="AF19" s="255"/>
      <c r="AG19" s="255"/>
      <c r="AH19" s="255"/>
      <c r="AI19" s="265"/>
      <c r="AJ19" s="266">
        <f t="shared" si="3"/>
        <v>0</v>
      </c>
      <c r="AK19" s="244">
        <f>IF(AJ19="","",AJ19+AK18+'OS Offset'!I19)</f>
        <v>28</v>
      </c>
      <c r="AL19" s="245">
        <f t="shared" si="4"/>
        <v>1</v>
      </c>
    </row>
    <row r="20" ht="33.75" customHeight="1">
      <c r="A20" s="225">
        <v>14.0</v>
      </c>
      <c r="B20" s="247" t="s">
        <v>102</v>
      </c>
      <c r="C20" s="225"/>
      <c r="D20" s="241" t="s">
        <v>228</v>
      </c>
      <c r="E20" s="241" t="s">
        <v>228</v>
      </c>
      <c r="F20" s="241"/>
      <c r="G20" s="248"/>
      <c r="H20" s="249">
        <v>4.0</v>
      </c>
      <c r="I20" s="250">
        <v>3.0</v>
      </c>
      <c r="J20" s="250"/>
      <c r="K20" s="250"/>
      <c r="L20" s="250"/>
      <c r="M20" s="250"/>
      <c r="N20" s="250"/>
      <c r="O20" s="250"/>
      <c r="P20" s="251"/>
      <c r="Q20" s="252">
        <f t="shared" si="1"/>
        <v>7</v>
      </c>
      <c r="R20" s="244">
        <f>IF(Q20="","",Q20+R19+'OS Offset'!B20)</f>
        <v>40</v>
      </c>
      <c r="S20" s="245">
        <f t="shared" si="2"/>
        <v>2</v>
      </c>
      <c r="T20" s="225">
        <v>14.0</v>
      </c>
      <c r="U20" s="253" t="s">
        <v>128</v>
      </c>
      <c r="V20" s="254"/>
      <c r="W20" s="255"/>
      <c r="X20" s="255"/>
      <c r="Y20" s="255"/>
      <c r="Z20" s="256" t="s">
        <v>228</v>
      </c>
      <c r="AA20" s="257"/>
      <c r="AB20" s="258"/>
      <c r="AC20" s="258"/>
      <c r="AD20" s="258"/>
      <c r="AE20" s="258"/>
      <c r="AF20" s="258"/>
      <c r="AG20" s="258"/>
      <c r="AH20" s="258"/>
      <c r="AI20" s="259"/>
      <c r="AJ20" s="260">
        <f t="shared" si="3"/>
        <v>0</v>
      </c>
      <c r="AK20" s="244">
        <f>IF(AJ20="","",AJ20+AK19+'OS Offset'!I20)</f>
        <v>28</v>
      </c>
      <c r="AL20" s="245">
        <f t="shared" si="4"/>
        <v>0</v>
      </c>
    </row>
    <row r="21" ht="33.75" customHeight="1">
      <c r="A21" s="237">
        <v>15.0</v>
      </c>
      <c r="B21" s="238" t="s">
        <v>70</v>
      </c>
      <c r="C21" s="237"/>
      <c r="D21" s="239"/>
      <c r="E21" s="239"/>
      <c r="F21" s="239" t="s">
        <v>228</v>
      </c>
      <c r="G21" s="240" t="s">
        <v>228</v>
      </c>
      <c r="H21" s="225"/>
      <c r="I21" s="241"/>
      <c r="J21" s="241"/>
      <c r="K21" s="241"/>
      <c r="L21" s="241"/>
      <c r="M21" s="241"/>
      <c r="N21" s="241"/>
      <c r="O21" s="241"/>
      <c r="P21" s="242"/>
      <c r="Q21" s="243">
        <f t="shared" si="1"/>
        <v>0</v>
      </c>
      <c r="R21" s="244">
        <f>IF(Q21="","",Q21+R20+'OS Offset'!B21)</f>
        <v>40</v>
      </c>
      <c r="S21" s="245">
        <f t="shared" si="2"/>
        <v>0</v>
      </c>
      <c r="T21" s="261">
        <v>15.0</v>
      </c>
      <c r="U21" s="262" t="s">
        <v>128</v>
      </c>
      <c r="V21" s="261" t="s">
        <v>228</v>
      </c>
      <c r="W21" s="263"/>
      <c r="X21" s="263"/>
      <c r="Y21" s="263" t="s">
        <v>228</v>
      </c>
      <c r="Z21" s="264" t="s">
        <v>228</v>
      </c>
      <c r="AA21" s="254"/>
      <c r="AB21" s="255"/>
      <c r="AC21" s="255"/>
      <c r="AD21" s="255"/>
      <c r="AE21" s="255"/>
      <c r="AF21" s="255"/>
      <c r="AG21" s="255"/>
      <c r="AH21" s="255"/>
      <c r="AI21" s="265"/>
      <c r="AJ21" s="266">
        <f t="shared" si="3"/>
        <v>0</v>
      </c>
      <c r="AK21" s="244">
        <f>IF(AJ21="","",AJ21+AK20+'OS Offset'!I21)</f>
        <v>28</v>
      </c>
      <c r="AL21" s="245">
        <f t="shared" si="4"/>
        <v>0</v>
      </c>
    </row>
    <row r="22" ht="33.75" customHeight="1">
      <c r="A22" s="225">
        <v>16.0</v>
      </c>
      <c r="B22" s="247" t="s">
        <v>66</v>
      </c>
      <c r="C22" s="225"/>
      <c r="D22" s="241" t="s">
        <v>228</v>
      </c>
      <c r="E22" s="241" t="s">
        <v>228</v>
      </c>
      <c r="F22" s="241"/>
      <c r="G22" s="248"/>
      <c r="H22" s="249">
        <v>4.0</v>
      </c>
      <c r="I22" s="250">
        <v>4.0</v>
      </c>
      <c r="J22" s="250">
        <v>4.0</v>
      </c>
      <c r="K22" s="250"/>
      <c r="L22" s="250"/>
      <c r="M22" s="250"/>
      <c r="N22" s="250"/>
      <c r="O22" s="250"/>
      <c r="P22" s="251"/>
      <c r="Q22" s="252">
        <f t="shared" si="1"/>
        <v>12</v>
      </c>
      <c r="R22" s="244">
        <f>IF(Q22="","",Q22+R21+'OS Offset'!B22)</f>
        <v>52</v>
      </c>
      <c r="S22" s="245">
        <f t="shared" si="2"/>
        <v>3</v>
      </c>
      <c r="T22" s="225">
        <v>16.0</v>
      </c>
      <c r="U22" s="253" t="s">
        <v>128</v>
      </c>
      <c r="V22" s="254"/>
      <c r="W22" s="255"/>
      <c r="X22" s="255"/>
      <c r="Y22" s="255"/>
      <c r="Z22" s="256" t="s">
        <v>228</v>
      </c>
      <c r="AA22" s="257"/>
      <c r="AB22" s="258"/>
      <c r="AC22" s="258"/>
      <c r="AD22" s="258"/>
      <c r="AE22" s="258"/>
      <c r="AF22" s="258"/>
      <c r="AG22" s="258"/>
      <c r="AH22" s="258"/>
      <c r="AI22" s="259"/>
      <c r="AJ22" s="260">
        <f t="shared" si="3"/>
        <v>0</v>
      </c>
      <c r="AK22" s="244">
        <f>IF(AJ22="","",AJ22+AK21+'OS Offset'!I22)</f>
        <v>28</v>
      </c>
      <c r="AL22" s="245">
        <f t="shared" si="4"/>
        <v>0</v>
      </c>
    </row>
    <row r="23" ht="33.75" customHeight="1">
      <c r="A23" s="237">
        <v>17.0</v>
      </c>
      <c r="B23" s="238" t="s">
        <v>74</v>
      </c>
      <c r="C23" s="237"/>
      <c r="D23" s="239" t="s">
        <v>228</v>
      </c>
      <c r="E23" s="239" t="s">
        <v>228</v>
      </c>
      <c r="F23" s="239"/>
      <c r="G23" s="240"/>
      <c r="H23" s="225">
        <v>2.0</v>
      </c>
      <c r="I23" s="241"/>
      <c r="J23" s="241"/>
      <c r="K23" s="241"/>
      <c r="L23" s="241"/>
      <c r="M23" s="241"/>
      <c r="N23" s="241"/>
      <c r="O23" s="241"/>
      <c r="P23" s="242"/>
      <c r="Q23" s="243">
        <f t="shared" si="1"/>
        <v>2</v>
      </c>
      <c r="R23" s="244">
        <f>IF(Q23="","",Q23+R22+'OS Offset'!B23)</f>
        <v>54</v>
      </c>
      <c r="S23" s="245">
        <f t="shared" si="2"/>
        <v>1</v>
      </c>
      <c r="T23" s="261">
        <v>17.0</v>
      </c>
      <c r="U23" s="262" t="s">
        <v>128</v>
      </c>
      <c r="V23" s="261"/>
      <c r="W23" s="263"/>
      <c r="X23" s="263"/>
      <c r="Y23" s="263"/>
      <c r="Z23" s="264" t="s">
        <v>228</v>
      </c>
      <c r="AA23" s="254"/>
      <c r="AB23" s="255"/>
      <c r="AC23" s="255"/>
      <c r="AD23" s="255"/>
      <c r="AE23" s="255"/>
      <c r="AF23" s="255"/>
      <c r="AG23" s="255"/>
      <c r="AH23" s="255"/>
      <c r="AI23" s="265"/>
      <c r="AJ23" s="266">
        <f t="shared" si="3"/>
        <v>0</v>
      </c>
      <c r="AK23" s="244">
        <f>IF(AJ23="","",AJ23+AK22+'OS Offset'!I23)</f>
        <v>28</v>
      </c>
      <c r="AL23" s="245">
        <f t="shared" si="4"/>
        <v>0</v>
      </c>
    </row>
    <row r="24" ht="33.75" customHeight="1">
      <c r="A24" s="225" t="s">
        <v>230</v>
      </c>
      <c r="B24" s="247"/>
      <c r="C24" s="225"/>
      <c r="D24" s="241"/>
      <c r="E24" s="241"/>
      <c r="F24" s="241"/>
      <c r="G24" s="248"/>
      <c r="H24" s="249"/>
      <c r="I24" s="250"/>
      <c r="J24" s="250"/>
      <c r="K24" s="250"/>
      <c r="L24" s="250"/>
      <c r="M24" s="250"/>
      <c r="N24" s="250"/>
      <c r="O24" s="250"/>
      <c r="P24" s="251"/>
      <c r="Q24" s="252">
        <f t="shared" si="1"/>
        <v>0</v>
      </c>
      <c r="R24" s="244">
        <f>IF(Q24="","",Q24+R23+'OS Offset'!B24)</f>
        <v>54</v>
      </c>
      <c r="S24" s="245">
        <f t="shared" si="2"/>
        <v>0</v>
      </c>
      <c r="T24" s="225" t="s">
        <v>229</v>
      </c>
      <c r="U24" s="253" t="s">
        <v>104</v>
      </c>
      <c r="V24" s="254"/>
      <c r="W24" s="255"/>
      <c r="X24" s="255"/>
      <c r="Y24" s="255"/>
      <c r="Z24" s="256"/>
      <c r="AA24" s="257">
        <v>0.0</v>
      </c>
      <c r="AB24" s="258"/>
      <c r="AC24" s="258"/>
      <c r="AD24" s="258"/>
      <c r="AE24" s="258"/>
      <c r="AF24" s="258"/>
      <c r="AG24" s="258"/>
      <c r="AH24" s="258"/>
      <c r="AI24" s="259"/>
      <c r="AJ24" s="260">
        <f t="shared" si="3"/>
        <v>0</v>
      </c>
      <c r="AK24" s="244">
        <f>IF(AJ24="","",AJ24+AK23+'OS Offset'!I24)</f>
        <v>28</v>
      </c>
      <c r="AL24" s="245">
        <f t="shared" si="4"/>
        <v>1</v>
      </c>
    </row>
    <row r="25" ht="33.75" customHeight="1">
      <c r="A25" s="237">
        <v>18.0</v>
      </c>
      <c r="B25" s="238" t="s">
        <v>63</v>
      </c>
      <c r="C25" s="237"/>
      <c r="D25" s="239"/>
      <c r="E25" s="239"/>
      <c r="F25" s="239"/>
      <c r="G25" s="240"/>
      <c r="H25" s="225">
        <v>4.0</v>
      </c>
      <c r="I25" s="241">
        <v>4.0</v>
      </c>
      <c r="J25" s="241">
        <v>0.0</v>
      </c>
      <c r="K25" s="241"/>
      <c r="L25" s="241"/>
      <c r="M25" s="241"/>
      <c r="N25" s="241"/>
      <c r="O25" s="241"/>
      <c r="P25" s="242"/>
      <c r="Q25" s="243">
        <f t="shared" si="1"/>
        <v>8</v>
      </c>
      <c r="R25" s="244">
        <f>IF(Q25="","",Q25+R24+'OS Offset'!B25)</f>
        <v>62</v>
      </c>
      <c r="S25" s="245">
        <f t="shared" si="2"/>
        <v>3</v>
      </c>
      <c r="T25" s="261">
        <v>18.0</v>
      </c>
      <c r="U25" s="262" t="s">
        <v>120</v>
      </c>
      <c r="V25" s="261"/>
      <c r="W25" s="263" t="s">
        <v>228</v>
      </c>
      <c r="X25" s="263" t="s">
        <v>228</v>
      </c>
      <c r="Y25" s="263"/>
      <c r="Z25" s="264"/>
      <c r="AA25" s="254">
        <v>4.0</v>
      </c>
      <c r="AB25" s="255">
        <v>4.0</v>
      </c>
      <c r="AC25" s="255">
        <v>0.0</v>
      </c>
      <c r="AD25" s="255"/>
      <c r="AE25" s="255"/>
      <c r="AF25" s="255"/>
      <c r="AG25" s="255"/>
      <c r="AH25" s="255"/>
      <c r="AI25" s="265"/>
      <c r="AJ25" s="266">
        <f t="shared" si="3"/>
        <v>8</v>
      </c>
      <c r="AK25" s="244">
        <f>IF(AJ25="","",AJ25+AK24+'OS Offset'!I25)</f>
        <v>36</v>
      </c>
      <c r="AL25" s="245">
        <f t="shared" si="4"/>
        <v>3</v>
      </c>
    </row>
    <row r="26" ht="33.75" customHeight="1">
      <c r="A26" s="225">
        <v>19.0</v>
      </c>
      <c r="B26" s="247" t="s">
        <v>102</v>
      </c>
      <c r="C26" s="225"/>
      <c r="D26" s="241" t="s">
        <v>228</v>
      </c>
      <c r="E26" s="241" t="s">
        <v>228</v>
      </c>
      <c r="F26" s="241"/>
      <c r="G26" s="248"/>
      <c r="H26" s="249">
        <v>4.0</v>
      </c>
      <c r="I26" s="250"/>
      <c r="J26" s="250"/>
      <c r="K26" s="250"/>
      <c r="L26" s="250"/>
      <c r="M26" s="250"/>
      <c r="N26" s="250"/>
      <c r="O26" s="250"/>
      <c r="P26" s="251"/>
      <c r="Q26" s="252">
        <f t="shared" si="1"/>
        <v>4</v>
      </c>
      <c r="R26" s="244">
        <f>IF(Q26="","",Q26+R25+'OS Offset'!B26)</f>
        <v>66</v>
      </c>
      <c r="S26" s="245">
        <f t="shared" si="2"/>
        <v>1</v>
      </c>
      <c r="T26" s="225">
        <v>19.0</v>
      </c>
      <c r="U26" s="253" t="s">
        <v>63</v>
      </c>
      <c r="V26" s="254" t="s">
        <v>228</v>
      </c>
      <c r="W26" s="255"/>
      <c r="X26" s="255"/>
      <c r="Y26" s="255"/>
      <c r="Z26" s="256" t="s">
        <v>228</v>
      </c>
      <c r="AA26" s="257"/>
      <c r="AB26" s="258"/>
      <c r="AC26" s="258"/>
      <c r="AD26" s="258"/>
      <c r="AE26" s="258"/>
      <c r="AF26" s="258"/>
      <c r="AG26" s="258"/>
      <c r="AH26" s="258"/>
      <c r="AI26" s="259"/>
      <c r="AJ26" s="260">
        <f t="shared" si="3"/>
        <v>0</v>
      </c>
      <c r="AK26" s="244">
        <f>IF(AJ26="","",AJ26+AK25+'OS Offset'!I26)</f>
        <v>36</v>
      </c>
      <c r="AL26" s="245">
        <f t="shared" si="4"/>
        <v>0</v>
      </c>
    </row>
    <row r="27" ht="33.75" customHeight="1">
      <c r="A27" s="237" t="s">
        <v>230</v>
      </c>
      <c r="B27" s="238"/>
      <c r="C27" s="237"/>
      <c r="D27" s="239"/>
      <c r="E27" s="239"/>
      <c r="F27" s="239"/>
      <c r="G27" s="240"/>
      <c r="H27" s="225"/>
      <c r="I27" s="241"/>
      <c r="J27" s="241"/>
      <c r="K27" s="241"/>
      <c r="L27" s="241"/>
      <c r="M27" s="241"/>
      <c r="N27" s="241"/>
      <c r="O27" s="241"/>
      <c r="P27" s="242"/>
      <c r="Q27" s="243">
        <f t="shared" si="1"/>
        <v>0</v>
      </c>
      <c r="R27" s="244">
        <f>IF(Q27="","",Q27+R26+'OS Offset'!B27)</f>
        <v>66</v>
      </c>
      <c r="S27" s="245">
        <f t="shared" si="2"/>
        <v>0</v>
      </c>
      <c r="T27" s="261" t="s">
        <v>229</v>
      </c>
      <c r="U27" s="262" t="s">
        <v>104</v>
      </c>
      <c r="V27" s="261"/>
      <c r="W27" s="263"/>
      <c r="X27" s="263"/>
      <c r="Y27" s="263"/>
      <c r="Z27" s="264"/>
      <c r="AA27" s="254">
        <v>0.0</v>
      </c>
      <c r="AB27" s="255"/>
      <c r="AC27" s="255"/>
      <c r="AD27" s="255"/>
      <c r="AE27" s="255"/>
      <c r="AF27" s="255"/>
      <c r="AG27" s="255"/>
      <c r="AH27" s="255"/>
      <c r="AI27" s="265"/>
      <c r="AJ27" s="266">
        <f t="shared" si="3"/>
        <v>0</v>
      </c>
      <c r="AK27" s="244">
        <f>IF(AJ27="","",AJ27+AK26+'OS Offset'!I27)</f>
        <v>36</v>
      </c>
      <c r="AL27" s="245">
        <f t="shared" si="4"/>
        <v>1</v>
      </c>
    </row>
    <row r="28" ht="33.75" customHeight="1">
      <c r="A28" s="225">
        <v>20.0</v>
      </c>
      <c r="B28" s="247" t="s">
        <v>66</v>
      </c>
      <c r="C28" s="225"/>
      <c r="D28" s="241"/>
      <c r="E28" s="241"/>
      <c r="F28" s="241"/>
      <c r="G28" s="248"/>
      <c r="H28" s="249">
        <v>4.0</v>
      </c>
      <c r="I28" s="250">
        <v>4.0</v>
      </c>
      <c r="J28" s="250">
        <v>0.0</v>
      </c>
      <c r="K28" s="250"/>
      <c r="L28" s="250"/>
      <c r="M28" s="250"/>
      <c r="N28" s="250"/>
      <c r="O28" s="250"/>
      <c r="P28" s="251"/>
      <c r="Q28" s="252">
        <f t="shared" si="1"/>
        <v>8</v>
      </c>
      <c r="R28" s="244">
        <f>IF(Q28="","",Q28+R27+'OS Offset'!B28)</f>
        <v>74</v>
      </c>
      <c r="S28" s="245">
        <f t="shared" si="2"/>
        <v>3</v>
      </c>
      <c r="T28" s="225">
        <v>20.0</v>
      </c>
      <c r="U28" s="253" t="s">
        <v>84</v>
      </c>
      <c r="V28" s="254"/>
      <c r="W28" s="255" t="s">
        <v>228</v>
      </c>
      <c r="X28" s="255" t="s">
        <v>228</v>
      </c>
      <c r="Y28" s="255"/>
      <c r="Z28" s="256"/>
      <c r="AA28" s="257">
        <v>4.0</v>
      </c>
      <c r="AB28" s="258">
        <v>4.0</v>
      </c>
      <c r="AC28" s="258"/>
      <c r="AD28" s="258"/>
      <c r="AE28" s="258"/>
      <c r="AF28" s="258"/>
      <c r="AG28" s="258"/>
      <c r="AH28" s="258"/>
      <c r="AI28" s="259"/>
      <c r="AJ28" s="260">
        <f t="shared" si="3"/>
        <v>8</v>
      </c>
      <c r="AK28" s="244">
        <f>IF(AJ28="","",AJ28+AK27+'OS Offset'!I28)</f>
        <v>44</v>
      </c>
      <c r="AL28" s="245">
        <f t="shared" si="4"/>
        <v>2</v>
      </c>
    </row>
    <row r="29" ht="33.75" customHeight="1">
      <c r="A29" s="237">
        <v>21.0</v>
      </c>
      <c r="B29" s="238" t="s">
        <v>74</v>
      </c>
      <c r="C29" s="237"/>
      <c r="D29" s="239"/>
      <c r="E29" s="239"/>
      <c r="F29" s="239"/>
      <c r="G29" s="240" t="s">
        <v>228</v>
      </c>
      <c r="H29" s="225"/>
      <c r="I29" s="241"/>
      <c r="J29" s="241"/>
      <c r="K29" s="241"/>
      <c r="L29" s="241"/>
      <c r="M29" s="241"/>
      <c r="N29" s="241"/>
      <c r="O29" s="241"/>
      <c r="P29" s="242"/>
      <c r="Q29" s="243">
        <f t="shared" si="1"/>
        <v>0</v>
      </c>
      <c r="R29" s="244">
        <f>IF(Q29="","",Q29+R28+'OS Offset'!B29)</f>
        <v>74</v>
      </c>
      <c r="S29" s="245">
        <f t="shared" si="2"/>
        <v>0</v>
      </c>
      <c r="T29" s="261">
        <v>21.0</v>
      </c>
      <c r="U29" s="262" t="s">
        <v>120</v>
      </c>
      <c r="V29" s="261"/>
      <c r="W29" s="263" t="s">
        <v>228</v>
      </c>
      <c r="X29" s="263"/>
      <c r="Y29" s="263"/>
      <c r="Z29" s="264"/>
      <c r="AA29" s="254">
        <v>4.0</v>
      </c>
      <c r="AB29" s="255">
        <v>3.0</v>
      </c>
      <c r="AC29" s="255"/>
      <c r="AD29" s="255"/>
      <c r="AE29" s="255"/>
      <c r="AF29" s="255"/>
      <c r="AG29" s="255"/>
      <c r="AH29" s="255"/>
      <c r="AI29" s="265"/>
      <c r="AJ29" s="266">
        <f t="shared" si="3"/>
        <v>7</v>
      </c>
      <c r="AK29" s="244">
        <f>IF(AJ29="","",AJ29+AK28+'OS Offset'!I29)</f>
        <v>51</v>
      </c>
      <c r="AL29" s="245">
        <f t="shared" si="4"/>
        <v>2</v>
      </c>
    </row>
    <row r="30" ht="33.75" customHeight="1">
      <c r="A30" s="225" t="s">
        <v>229</v>
      </c>
      <c r="B30" s="247" t="s">
        <v>130</v>
      </c>
      <c r="C30" s="225"/>
      <c r="D30" s="241"/>
      <c r="E30" s="241"/>
      <c r="F30" s="241"/>
      <c r="G30" s="248" t="s">
        <v>228</v>
      </c>
      <c r="H30" s="249"/>
      <c r="I30" s="250"/>
      <c r="J30" s="250"/>
      <c r="K30" s="250"/>
      <c r="L30" s="250"/>
      <c r="M30" s="250"/>
      <c r="N30" s="250"/>
      <c r="O30" s="250"/>
      <c r="P30" s="251"/>
      <c r="Q30" s="252">
        <f t="shared" si="1"/>
        <v>0</v>
      </c>
      <c r="R30" s="244">
        <f>IF(Q30="","",Q30+R29+'OS Offset'!B30)</f>
        <v>74</v>
      </c>
      <c r="S30" s="245">
        <f t="shared" si="2"/>
        <v>0</v>
      </c>
      <c r="T30" s="225" t="s">
        <v>230</v>
      </c>
      <c r="U30" s="253"/>
      <c r="V30" s="254"/>
      <c r="W30" s="255"/>
      <c r="X30" s="255"/>
      <c r="Y30" s="255"/>
      <c r="Z30" s="256"/>
      <c r="AA30" s="257"/>
      <c r="AB30" s="258"/>
      <c r="AC30" s="258"/>
      <c r="AD30" s="258"/>
      <c r="AE30" s="258"/>
      <c r="AF30" s="258"/>
      <c r="AG30" s="258"/>
      <c r="AH30" s="258"/>
      <c r="AI30" s="259"/>
      <c r="AJ30" s="260">
        <f t="shared" si="3"/>
        <v>0</v>
      </c>
      <c r="AK30" s="244">
        <f>IF(AJ30="","",AJ30+AK29+'OS Offset'!I30)</f>
        <v>51</v>
      </c>
      <c r="AL30" s="245">
        <f t="shared" si="4"/>
        <v>0</v>
      </c>
    </row>
    <row r="31" ht="33.75" customHeight="1">
      <c r="A31" s="237">
        <v>22.0</v>
      </c>
      <c r="B31" s="238" t="s">
        <v>63</v>
      </c>
      <c r="C31" s="237"/>
      <c r="D31" s="239"/>
      <c r="E31" s="239"/>
      <c r="F31" s="239"/>
      <c r="G31" s="240" t="s">
        <v>228</v>
      </c>
      <c r="H31" s="225"/>
      <c r="I31" s="241"/>
      <c r="J31" s="241"/>
      <c r="K31" s="241"/>
      <c r="L31" s="241"/>
      <c r="M31" s="241"/>
      <c r="N31" s="241"/>
      <c r="O31" s="241"/>
      <c r="P31" s="242"/>
      <c r="Q31" s="243">
        <f t="shared" si="1"/>
        <v>0</v>
      </c>
      <c r="R31" s="244">
        <f>IF(Q31="","",Q31+R30+'OS Offset'!B31)</f>
        <v>74</v>
      </c>
      <c r="S31" s="245">
        <f t="shared" si="2"/>
        <v>0</v>
      </c>
      <c r="T31" s="261">
        <v>22.0</v>
      </c>
      <c r="U31" s="262" t="s">
        <v>128</v>
      </c>
      <c r="V31" s="261"/>
      <c r="W31" s="263" t="s">
        <v>228</v>
      </c>
      <c r="X31" s="263" t="s">
        <v>228</v>
      </c>
      <c r="Y31" s="263"/>
      <c r="Z31" s="264"/>
      <c r="AA31" s="254">
        <v>4.0</v>
      </c>
      <c r="AB31" s="255">
        <v>0.0</v>
      </c>
      <c r="AC31" s="255"/>
      <c r="AD31" s="255"/>
      <c r="AE31" s="255"/>
      <c r="AF31" s="255"/>
      <c r="AG31" s="255"/>
      <c r="AH31" s="255"/>
      <c r="AI31" s="265"/>
      <c r="AJ31" s="266">
        <f t="shared" si="3"/>
        <v>4</v>
      </c>
      <c r="AK31" s="244">
        <f>IF(AJ31="","",AJ31+AK30+'OS Offset'!I31)</f>
        <v>55</v>
      </c>
      <c r="AL31" s="245">
        <f t="shared" si="4"/>
        <v>2</v>
      </c>
    </row>
    <row r="32" ht="33.75" customHeight="1">
      <c r="A32" s="225" t="s">
        <v>229</v>
      </c>
      <c r="B32" s="247" t="s">
        <v>59</v>
      </c>
      <c r="C32" s="225"/>
      <c r="D32" s="241"/>
      <c r="E32" s="241"/>
      <c r="F32" s="241"/>
      <c r="G32" s="248"/>
      <c r="H32" s="249">
        <v>0.0</v>
      </c>
      <c r="I32" s="250"/>
      <c r="J32" s="250"/>
      <c r="K32" s="250"/>
      <c r="L32" s="250"/>
      <c r="M32" s="250"/>
      <c r="N32" s="250"/>
      <c r="O32" s="250"/>
      <c r="P32" s="251"/>
      <c r="Q32" s="252">
        <f t="shared" si="1"/>
        <v>0</v>
      </c>
      <c r="R32" s="244">
        <f>IF(Q32="","",Q32+R31+'OS Offset'!B32)</f>
        <v>74</v>
      </c>
      <c r="S32" s="245">
        <f t="shared" si="2"/>
        <v>1</v>
      </c>
      <c r="T32" s="225" t="s">
        <v>230</v>
      </c>
      <c r="U32" s="253"/>
      <c r="V32" s="254"/>
      <c r="W32" s="255"/>
      <c r="X32" s="255"/>
      <c r="Y32" s="255"/>
      <c r="Z32" s="256"/>
      <c r="AA32" s="257"/>
      <c r="AB32" s="258"/>
      <c r="AC32" s="258"/>
      <c r="AD32" s="258"/>
      <c r="AE32" s="258"/>
      <c r="AF32" s="258"/>
      <c r="AG32" s="258"/>
      <c r="AH32" s="258"/>
      <c r="AI32" s="259"/>
      <c r="AJ32" s="260">
        <f t="shared" si="3"/>
        <v>0</v>
      </c>
      <c r="AK32" s="244">
        <f>IF(AJ32="","",AJ32+AK31+'OS Offset'!I32)</f>
        <v>55</v>
      </c>
      <c r="AL32" s="245">
        <f t="shared" si="4"/>
        <v>0</v>
      </c>
    </row>
    <row r="33" ht="33.75" customHeight="1">
      <c r="A33" s="237"/>
      <c r="B33" s="238"/>
      <c r="C33" s="237"/>
      <c r="D33" s="239"/>
      <c r="E33" s="239"/>
      <c r="F33" s="239"/>
      <c r="G33" s="240"/>
      <c r="H33" s="225"/>
      <c r="I33" s="241"/>
      <c r="J33" s="241"/>
      <c r="K33" s="241"/>
      <c r="L33" s="241"/>
      <c r="M33" s="241"/>
      <c r="N33" s="241"/>
      <c r="O33" s="241"/>
      <c r="P33" s="242"/>
      <c r="Q33" s="243" t="str">
        <f t="shared" si="1"/>
        <v/>
      </c>
      <c r="R33" s="267" t="str">
        <f>IF(Q33="","",Q33+R32+'OS Offset'!B33)</f>
        <v/>
      </c>
      <c r="S33" s="245">
        <f t="shared" si="2"/>
        <v>0</v>
      </c>
      <c r="T33" s="261"/>
      <c r="U33" s="262"/>
      <c r="V33" s="261"/>
      <c r="W33" s="263"/>
      <c r="X33" s="263"/>
      <c r="Y33" s="263"/>
      <c r="Z33" s="264"/>
      <c r="AA33" s="254"/>
      <c r="AB33" s="255"/>
      <c r="AC33" s="255"/>
      <c r="AD33" s="255"/>
      <c r="AE33" s="255"/>
      <c r="AF33" s="255"/>
      <c r="AG33" s="255"/>
      <c r="AH33" s="255"/>
      <c r="AI33" s="265"/>
      <c r="AJ33" s="266" t="str">
        <f t="shared" si="3"/>
        <v/>
      </c>
      <c r="AK33" s="267" t="str">
        <f>IF(AJ33="","",AJ33+AK32+'OS Offset'!I33)</f>
        <v/>
      </c>
      <c r="AL33" s="245">
        <f t="shared" si="4"/>
        <v>0</v>
      </c>
    </row>
    <row r="34" ht="33.75" customHeight="1">
      <c r="A34" s="225"/>
      <c r="B34" s="247"/>
      <c r="C34" s="225"/>
      <c r="D34" s="241"/>
      <c r="E34" s="241"/>
      <c r="F34" s="241"/>
      <c r="G34" s="248"/>
      <c r="H34" s="249"/>
      <c r="I34" s="250"/>
      <c r="J34" s="250"/>
      <c r="K34" s="250"/>
      <c r="L34" s="250"/>
      <c r="M34" s="250"/>
      <c r="N34" s="250"/>
      <c r="O34" s="250"/>
      <c r="P34" s="251"/>
      <c r="Q34" s="252" t="str">
        <f t="shared" si="1"/>
        <v/>
      </c>
      <c r="R34" s="267" t="str">
        <f>IF(Q34="","",Q34+R33+'OS Offset'!B34)</f>
        <v/>
      </c>
      <c r="S34" s="245">
        <f t="shared" si="2"/>
        <v>0</v>
      </c>
      <c r="T34" s="225"/>
      <c r="U34" s="253"/>
      <c r="V34" s="254"/>
      <c r="W34" s="255"/>
      <c r="X34" s="255"/>
      <c r="Y34" s="255"/>
      <c r="Z34" s="256"/>
      <c r="AA34" s="257"/>
      <c r="AB34" s="258"/>
      <c r="AC34" s="258"/>
      <c r="AD34" s="258"/>
      <c r="AE34" s="258"/>
      <c r="AF34" s="258"/>
      <c r="AG34" s="258"/>
      <c r="AH34" s="258"/>
      <c r="AI34" s="259"/>
      <c r="AJ34" s="260" t="str">
        <f t="shared" si="3"/>
        <v/>
      </c>
      <c r="AK34" s="267" t="str">
        <f>IF(AJ34="","",AJ34+AK33+'OS Offset'!I34)</f>
        <v/>
      </c>
      <c r="AL34" s="245">
        <f t="shared" si="4"/>
        <v>0</v>
      </c>
    </row>
    <row r="35" ht="33.75" customHeight="1">
      <c r="A35" s="237"/>
      <c r="B35" s="238"/>
      <c r="C35" s="237"/>
      <c r="D35" s="239"/>
      <c r="E35" s="239"/>
      <c r="F35" s="239"/>
      <c r="G35" s="240"/>
      <c r="H35" s="225"/>
      <c r="I35" s="241"/>
      <c r="J35" s="241"/>
      <c r="K35" s="241"/>
      <c r="L35" s="241"/>
      <c r="M35" s="241"/>
      <c r="N35" s="241"/>
      <c r="O35" s="241"/>
      <c r="P35" s="242"/>
      <c r="Q35" s="243" t="str">
        <f t="shared" si="1"/>
        <v/>
      </c>
      <c r="R35" s="267" t="str">
        <f>IF(Q35="","",Q35+R34+'OS Offset'!B35)</f>
        <v/>
      </c>
      <c r="S35" s="245">
        <f t="shared" si="2"/>
        <v>0</v>
      </c>
      <c r="T35" s="261"/>
      <c r="U35" s="262"/>
      <c r="V35" s="261"/>
      <c r="W35" s="263"/>
      <c r="X35" s="263"/>
      <c r="Y35" s="263"/>
      <c r="Z35" s="264"/>
      <c r="AA35" s="254"/>
      <c r="AB35" s="255"/>
      <c r="AC35" s="255"/>
      <c r="AD35" s="255"/>
      <c r="AE35" s="255"/>
      <c r="AF35" s="255"/>
      <c r="AG35" s="255"/>
      <c r="AH35" s="255"/>
      <c r="AI35" s="265"/>
      <c r="AJ35" s="266" t="str">
        <f t="shared" si="3"/>
        <v/>
      </c>
      <c r="AK35" s="267" t="str">
        <f>IF(AJ35="","",AJ35+AK34+'OS Offset'!I35)</f>
        <v/>
      </c>
      <c r="AL35" s="245">
        <f t="shared" si="4"/>
        <v>0</v>
      </c>
    </row>
    <row r="36" ht="33.75" customHeight="1">
      <c r="A36" s="225"/>
      <c r="B36" s="247"/>
      <c r="C36" s="225"/>
      <c r="D36" s="241"/>
      <c r="E36" s="241"/>
      <c r="F36" s="241"/>
      <c r="G36" s="248"/>
      <c r="H36" s="249"/>
      <c r="I36" s="250"/>
      <c r="J36" s="250"/>
      <c r="K36" s="250"/>
      <c r="L36" s="250"/>
      <c r="M36" s="250"/>
      <c r="N36" s="250"/>
      <c r="O36" s="250"/>
      <c r="P36" s="251"/>
      <c r="Q36" s="252" t="str">
        <f t="shared" si="1"/>
        <v/>
      </c>
      <c r="R36" s="267" t="str">
        <f>IF(Q36="","",Q36+R35+'OS Offset'!B36)</f>
        <v/>
      </c>
      <c r="S36" s="245">
        <f t="shared" si="2"/>
        <v>0</v>
      </c>
      <c r="T36" s="225"/>
      <c r="U36" s="253"/>
      <c r="V36" s="254"/>
      <c r="W36" s="255"/>
      <c r="X36" s="255"/>
      <c r="Y36" s="255"/>
      <c r="Z36" s="256"/>
      <c r="AA36" s="257"/>
      <c r="AB36" s="258"/>
      <c r="AC36" s="258"/>
      <c r="AD36" s="258"/>
      <c r="AE36" s="258"/>
      <c r="AF36" s="258"/>
      <c r="AG36" s="258"/>
      <c r="AH36" s="258"/>
      <c r="AI36" s="259"/>
      <c r="AJ36" s="260" t="str">
        <f t="shared" si="3"/>
        <v/>
      </c>
      <c r="AK36" s="267" t="str">
        <f>IF(AJ36="","",AJ36+AK35+'OS Offset'!I36)</f>
        <v/>
      </c>
      <c r="AL36" s="245">
        <f t="shared" si="4"/>
        <v>0</v>
      </c>
    </row>
    <row r="37" ht="33.75" customHeight="1">
      <c r="A37" s="237"/>
      <c r="B37" s="238"/>
      <c r="C37" s="237"/>
      <c r="D37" s="239"/>
      <c r="E37" s="239"/>
      <c r="F37" s="239"/>
      <c r="G37" s="240"/>
      <c r="H37" s="225"/>
      <c r="I37" s="241"/>
      <c r="J37" s="241"/>
      <c r="K37" s="241"/>
      <c r="L37" s="241"/>
      <c r="M37" s="241"/>
      <c r="N37" s="241"/>
      <c r="O37" s="241"/>
      <c r="P37" s="242"/>
      <c r="Q37" s="243" t="str">
        <f t="shared" si="1"/>
        <v/>
      </c>
      <c r="R37" s="267" t="str">
        <f>IF(Q37="","",Q37+R36+'OS Offset'!B37)</f>
        <v/>
      </c>
      <c r="S37" s="245">
        <f t="shared" si="2"/>
        <v>0</v>
      </c>
      <c r="T37" s="261"/>
      <c r="U37" s="262"/>
      <c r="V37" s="261"/>
      <c r="W37" s="263"/>
      <c r="X37" s="263"/>
      <c r="Y37" s="263"/>
      <c r="Z37" s="264"/>
      <c r="AA37" s="254"/>
      <c r="AB37" s="255"/>
      <c r="AC37" s="255"/>
      <c r="AD37" s="255"/>
      <c r="AE37" s="255"/>
      <c r="AF37" s="255"/>
      <c r="AG37" s="255"/>
      <c r="AH37" s="255"/>
      <c r="AI37" s="265"/>
      <c r="AJ37" s="266" t="str">
        <f t="shared" si="3"/>
        <v/>
      </c>
      <c r="AK37" s="267" t="str">
        <f>IF(AJ37="","",AJ37+AK36+'OS Offset'!I37)</f>
        <v/>
      </c>
      <c r="AL37" s="245">
        <f t="shared" si="4"/>
        <v>0</v>
      </c>
    </row>
    <row r="38" ht="33.75" customHeight="1">
      <c r="A38" s="225"/>
      <c r="B38" s="247"/>
      <c r="C38" s="225"/>
      <c r="D38" s="241"/>
      <c r="E38" s="241"/>
      <c r="F38" s="241"/>
      <c r="G38" s="248"/>
      <c r="H38" s="249"/>
      <c r="I38" s="250"/>
      <c r="J38" s="250"/>
      <c r="K38" s="250"/>
      <c r="L38" s="250"/>
      <c r="M38" s="250"/>
      <c r="N38" s="250"/>
      <c r="O38" s="250"/>
      <c r="P38" s="251"/>
      <c r="Q38" s="252" t="str">
        <f t="shared" si="1"/>
        <v/>
      </c>
      <c r="R38" s="267" t="str">
        <f>IF(Q38="","",Q38+R37+'OS Offset'!B38)</f>
        <v/>
      </c>
      <c r="S38" s="245">
        <f t="shared" si="2"/>
        <v>0</v>
      </c>
      <c r="T38" s="225"/>
      <c r="U38" s="253"/>
      <c r="V38" s="254"/>
      <c r="W38" s="255"/>
      <c r="X38" s="255"/>
      <c r="Y38" s="255"/>
      <c r="Z38" s="256"/>
      <c r="AA38" s="257"/>
      <c r="AB38" s="258"/>
      <c r="AC38" s="258"/>
      <c r="AD38" s="258"/>
      <c r="AE38" s="258"/>
      <c r="AF38" s="258"/>
      <c r="AG38" s="258"/>
      <c r="AH38" s="258"/>
      <c r="AI38" s="259"/>
      <c r="AJ38" s="260" t="str">
        <f t="shared" si="3"/>
        <v/>
      </c>
      <c r="AK38" s="267" t="str">
        <f>IF(AJ38="","",AJ38+AK37+'OS Offset'!I38)</f>
        <v/>
      </c>
      <c r="AL38" s="245">
        <f t="shared" si="4"/>
        <v>0</v>
      </c>
    </row>
    <row r="39" ht="33.75" customHeight="1">
      <c r="A39" s="237"/>
      <c r="B39" s="238"/>
      <c r="C39" s="237"/>
      <c r="D39" s="239"/>
      <c r="E39" s="239"/>
      <c r="F39" s="239"/>
      <c r="G39" s="240"/>
      <c r="H39" s="225"/>
      <c r="I39" s="241"/>
      <c r="J39" s="241"/>
      <c r="K39" s="241"/>
      <c r="L39" s="241"/>
      <c r="M39" s="241"/>
      <c r="N39" s="241"/>
      <c r="O39" s="241"/>
      <c r="P39" s="242"/>
      <c r="Q39" s="243" t="str">
        <f t="shared" si="1"/>
        <v/>
      </c>
      <c r="R39" s="267" t="str">
        <f>IF(Q39="","",Q39+R38+'OS Offset'!B39)</f>
        <v/>
      </c>
      <c r="S39" s="245">
        <f t="shared" si="2"/>
        <v>0</v>
      </c>
      <c r="T39" s="261"/>
      <c r="U39" s="262"/>
      <c r="V39" s="261"/>
      <c r="W39" s="263"/>
      <c r="X39" s="263"/>
      <c r="Y39" s="263"/>
      <c r="Z39" s="264"/>
      <c r="AA39" s="254"/>
      <c r="AB39" s="255"/>
      <c r="AC39" s="255"/>
      <c r="AD39" s="255"/>
      <c r="AE39" s="255"/>
      <c r="AF39" s="255"/>
      <c r="AG39" s="255"/>
      <c r="AH39" s="255"/>
      <c r="AI39" s="265"/>
      <c r="AJ39" s="266" t="str">
        <f t="shared" si="3"/>
        <v/>
      </c>
      <c r="AK39" s="267" t="str">
        <f>IF(AJ39="","",AJ39+AK38+'OS Offset'!I39)</f>
        <v/>
      </c>
      <c r="AL39" s="245">
        <f t="shared" si="4"/>
        <v>0</v>
      </c>
    </row>
    <row r="40" ht="33.75" customHeight="1">
      <c r="A40" s="225"/>
      <c r="B40" s="247"/>
      <c r="C40" s="225"/>
      <c r="D40" s="241"/>
      <c r="E40" s="241"/>
      <c r="F40" s="241"/>
      <c r="G40" s="248"/>
      <c r="H40" s="249"/>
      <c r="I40" s="250"/>
      <c r="J40" s="250"/>
      <c r="K40" s="250"/>
      <c r="L40" s="250"/>
      <c r="M40" s="250"/>
      <c r="N40" s="250"/>
      <c r="O40" s="250"/>
      <c r="P40" s="251"/>
      <c r="Q40" s="252" t="str">
        <f t="shared" si="1"/>
        <v/>
      </c>
      <c r="R40" s="267" t="str">
        <f>IF(Q40="","",Q40+R39+'OS Offset'!B40)</f>
        <v/>
      </c>
      <c r="S40" s="245">
        <f t="shared" si="2"/>
        <v>0</v>
      </c>
      <c r="T40" s="225"/>
      <c r="U40" s="253"/>
      <c r="V40" s="254"/>
      <c r="W40" s="255"/>
      <c r="X40" s="255"/>
      <c r="Y40" s="255"/>
      <c r="Z40" s="256"/>
      <c r="AA40" s="257"/>
      <c r="AB40" s="258"/>
      <c r="AC40" s="258"/>
      <c r="AD40" s="258"/>
      <c r="AE40" s="258"/>
      <c r="AF40" s="258"/>
      <c r="AG40" s="258"/>
      <c r="AH40" s="258"/>
      <c r="AI40" s="259"/>
      <c r="AJ40" s="260" t="str">
        <f t="shared" si="3"/>
        <v/>
      </c>
      <c r="AK40" s="267" t="str">
        <f>IF(AJ40="","",AJ40+AK39+'OS Offset'!I40)</f>
        <v/>
      </c>
      <c r="AL40" s="245">
        <f t="shared" si="4"/>
        <v>0</v>
      </c>
    </row>
    <row r="41" ht="33.75" customHeight="1">
      <c r="A41" s="261"/>
      <c r="B41" s="268"/>
      <c r="C41" s="261"/>
      <c r="D41" s="263"/>
      <c r="E41" s="263"/>
      <c r="F41" s="263"/>
      <c r="G41" s="264"/>
      <c r="H41" s="254"/>
      <c r="I41" s="255"/>
      <c r="J41" s="255"/>
      <c r="K41" s="255"/>
      <c r="L41" s="255"/>
      <c r="M41" s="255"/>
      <c r="N41" s="255"/>
      <c r="O41" s="255"/>
      <c r="P41" s="269"/>
      <c r="Q41" s="266" t="str">
        <f t="shared" si="1"/>
        <v/>
      </c>
      <c r="R41" s="270" t="str">
        <f>IF(Q41="","",Q41+R40+'OS Offset'!B41)</f>
        <v/>
      </c>
      <c r="S41" s="245">
        <f t="shared" si="2"/>
        <v>0</v>
      </c>
      <c r="T41" s="261"/>
      <c r="U41" s="262"/>
      <c r="V41" s="261"/>
      <c r="W41" s="263"/>
      <c r="X41" s="263"/>
      <c r="Y41" s="263"/>
      <c r="Z41" s="264"/>
      <c r="AA41" s="254"/>
      <c r="AB41" s="255"/>
      <c r="AC41" s="255"/>
      <c r="AD41" s="255"/>
      <c r="AE41" s="255"/>
      <c r="AF41" s="255"/>
      <c r="AG41" s="255"/>
      <c r="AH41" s="255"/>
      <c r="AI41" s="265"/>
      <c r="AJ41" s="266" t="str">
        <f t="shared" si="3"/>
        <v/>
      </c>
      <c r="AK41" s="270" t="str">
        <f>IF(AJ41="","",AJ41+AK40+'OS Offset'!I41)</f>
        <v/>
      </c>
      <c r="AL41" s="245">
        <f t="shared" si="4"/>
        <v>0</v>
      </c>
    </row>
    <row r="42" ht="31.5" customHeight="1">
      <c r="A42" s="271">
        <f>IF(COUNT(A4:A41),COUNT(A4:A41),"")</f>
        <v>22</v>
      </c>
      <c r="B42" s="272" t="s">
        <v>231</v>
      </c>
      <c r="C42" s="273">
        <f t="shared" ref="C42:G42" si="5">IF($A$42="","",COUNTIF(C$4:C$41, "X"))</f>
        <v>1</v>
      </c>
      <c r="D42" s="274">
        <f t="shared" si="5"/>
        <v>11</v>
      </c>
      <c r="E42" s="274">
        <f t="shared" si="5"/>
        <v>11</v>
      </c>
      <c r="F42" s="274">
        <f t="shared" si="5"/>
        <v>1</v>
      </c>
      <c r="G42" s="274">
        <f t="shared" si="5"/>
        <v>6</v>
      </c>
      <c r="H42" s="275">
        <f t="shared" ref="H42:Q42" si="6">IF(COUNT(H4:H41),SUM(H4:H41),"")</f>
        <v>50</v>
      </c>
      <c r="I42" s="276">
        <f t="shared" si="6"/>
        <v>20</v>
      </c>
      <c r="J42" s="276">
        <f t="shared" si="6"/>
        <v>4</v>
      </c>
      <c r="K42" s="276" t="str">
        <f t="shared" si="6"/>
        <v/>
      </c>
      <c r="L42" s="276" t="str">
        <f t="shared" si="6"/>
        <v/>
      </c>
      <c r="M42" s="276" t="str">
        <f t="shared" si="6"/>
        <v/>
      </c>
      <c r="N42" s="276" t="str">
        <f t="shared" si="6"/>
        <v/>
      </c>
      <c r="O42" s="276" t="str">
        <f t="shared" si="6"/>
        <v/>
      </c>
      <c r="P42" s="277" t="str">
        <f t="shared" si="6"/>
        <v/>
      </c>
      <c r="Q42" s="278">
        <f t="shared" si="6"/>
        <v>74</v>
      </c>
      <c r="R42" s="279">
        <f>IF(A42="","",MAX(R4:R41))</f>
        <v>74</v>
      </c>
      <c r="S42" s="280"/>
      <c r="T42" s="281">
        <f>IF(COUNT(T4:T41),COUNT(T4:T41),"")</f>
        <v>22</v>
      </c>
      <c r="U42" s="272" t="s">
        <v>231</v>
      </c>
      <c r="V42" s="282">
        <f t="shared" ref="V42:Z42" si="7">IF($T$42="","",COUNTIF(V$4:V$41, "X"))</f>
        <v>2</v>
      </c>
      <c r="W42" s="274">
        <f t="shared" si="7"/>
        <v>10</v>
      </c>
      <c r="X42" s="274">
        <f t="shared" si="7"/>
        <v>8</v>
      </c>
      <c r="Y42" s="274">
        <f t="shared" si="7"/>
        <v>1</v>
      </c>
      <c r="Z42" s="274">
        <f t="shared" si="7"/>
        <v>6</v>
      </c>
      <c r="AA42" s="275">
        <f t="shared" ref="AA42:AJ42" si="8">IF(COUNT(AA4:AA41),SUM(AA4:AA41),"")</f>
        <v>37</v>
      </c>
      <c r="AB42" s="276">
        <f t="shared" si="8"/>
        <v>18</v>
      </c>
      <c r="AC42" s="276">
        <f t="shared" si="8"/>
        <v>0</v>
      </c>
      <c r="AD42" s="276" t="str">
        <f t="shared" si="8"/>
        <v/>
      </c>
      <c r="AE42" s="276" t="str">
        <f t="shared" si="8"/>
        <v/>
      </c>
      <c r="AF42" s="276" t="str">
        <f t="shared" si="8"/>
        <v/>
      </c>
      <c r="AG42" s="276" t="str">
        <f t="shared" si="8"/>
        <v/>
      </c>
      <c r="AH42" s="276" t="str">
        <f t="shared" si="8"/>
        <v/>
      </c>
      <c r="AI42" s="283" t="str">
        <f t="shared" si="8"/>
        <v/>
      </c>
      <c r="AJ42" s="284">
        <f t="shared" si="8"/>
        <v>55</v>
      </c>
      <c r="AK42" s="279">
        <f>IF(T42="","",MAX(AK4:AK41))</f>
        <v>55</v>
      </c>
      <c r="AL42" s="285"/>
    </row>
    <row r="43" ht="30.0" customHeight="1">
      <c r="A43" s="203" t="str">
        <f>A1</f>
        <v>Minnesota Roller Derby</v>
      </c>
      <c r="B43" s="204"/>
      <c r="C43" s="204"/>
      <c r="D43" s="204"/>
      <c r="E43" s="204"/>
      <c r="F43" s="204"/>
      <c r="G43" s="204"/>
      <c r="H43" s="204"/>
      <c r="I43" s="205" t="str">
        <f>IF(ISBLANK(I1), "", I1)</f>
        <v>Black</v>
      </c>
      <c r="J43" s="148"/>
      <c r="K43" s="206">
        <f>IF(ISBLANK(IGRF!$B$7), "", IGRF!$B$7)</f>
        <v>45101</v>
      </c>
      <c r="L43" s="207" t="s">
        <v>177</v>
      </c>
      <c r="M43" s="148"/>
      <c r="N43" s="148"/>
      <c r="O43" s="208" t="s">
        <v>196</v>
      </c>
      <c r="P43" s="163"/>
      <c r="Q43" s="163"/>
      <c r="R43" s="209">
        <v>2.0</v>
      </c>
      <c r="S43" s="210"/>
      <c r="T43" s="203" t="str">
        <f>T1</f>
        <v>Ann Arbor Roller Derby</v>
      </c>
      <c r="U43" s="204"/>
      <c r="V43" s="204"/>
      <c r="W43" s="204"/>
      <c r="X43" s="204"/>
      <c r="Y43" s="204"/>
      <c r="Z43" s="204"/>
      <c r="AA43" s="204"/>
      <c r="AB43" s="205" t="str">
        <f>IF(ISBLANK(AB1), "", AB1)</f>
        <v>White</v>
      </c>
      <c r="AC43" s="148"/>
      <c r="AD43" s="206">
        <f>IF(ISBLANK(IGRF!$B$7), "", IGRF!$B$7)</f>
        <v>45101</v>
      </c>
      <c r="AE43" s="207" t="s">
        <v>178</v>
      </c>
      <c r="AF43" s="148"/>
      <c r="AG43" s="148"/>
      <c r="AH43" s="208" t="s">
        <v>197</v>
      </c>
      <c r="AI43" s="163"/>
      <c r="AJ43" s="163"/>
      <c r="AK43" s="209">
        <v>2.0</v>
      </c>
      <c r="AL43" s="40"/>
    </row>
    <row r="44" ht="15.0" customHeight="1">
      <c r="A44" s="211"/>
      <c r="B44" s="19"/>
      <c r="C44" s="19"/>
      <c r="D44" s="19"/>
      <c r="E44" s="19"/>
      <c r="F44" s="19"/>
      <c r="G44" s="19"/>
      <c r="H44" s="19"/>
      <c r="I44" s="286" t="s">
        <v>206</v>
      </c>
      <c r="J44" s="19"/>
      <c r="K44" s="213" t="s">
        <v>207</v>
      </c>
      <c r="L44" s="212" t="s">
        <v>176</v>
      </c>
      <c r="M44" s="67"/>
      <c r="N44" s="67"/>
      <c r="O44" s="214" t="s">
        <v>208</v>
      </c>
      <c r="P44" s="67"/>
      <c r="Q44" s="67"/>
      <c r="R44" s="215" t="str">
        <f>R2</f>
        <v>GAME Sat 4</v>
      </c>
      <c r="S44" s="210"/>
      <c r="T44" s="211"/>
      <c r="U44" s="19"/>
      <c r="V44" s="19"/>
      <c r="W44" s="19"/>
      <c r="X44" s="19"/>
      <c r="Y44" s="19"/>
      <c r="Z44" s="19"/>
      <c r="AA44" s="19"/>
      <c r="AB44" s="286" t="s">
        <v>206</v>
      </c>
      <c r="AC44" s="19"/>
      <c r="AD44" s="213" t="s">
        <v>207</v>
      </c>
      <c r="AE44" s="212" t="s">
        <v>176</v>
      </c>
      <c r="AF44" s="67"/>
      <c r="AG44" s="67"/>
      <c r="AH44" s="214" t="s">
        <v>208</v>
      </c>
      <c r="AI44" s="67"/>
      <c r="AJ44" s="67"/>
      <c r="AK44" s="215" t="str">
        <f>AK2</f>
        <v>GAME Sat 4</v>
      </c>
      <c r="AL44" s="40"/>
    </row>
    <row r="45" ht="34.5" customHeight="1">
      <c r="A45" s="216" t="s">
        <v>209</v>
      </c>
      <c r="B45" s="217" t="s">
        <v>210</v>
      </c>
      <c r="C45" s="218" t="s">
        <v>211</v>
      </c>
      <c r="D45" s="219" t="s">
        <v>212</v>
      </c>
      <c r="E45" s="219" t="s">
        <v>213</v>
      </c>
      <c r="F45" s="219" t="s">
        <v>214</v>
      </c>
      <c r="G45" s="220" t="s">
        <v>215</v>
      </c>
      <c r="H45" s="216" t="s">
        <v>216</v>
      </c>
      <c r="I45" s="221" t="s">
        <v>217</v>
      </c>
      <c r="J45" s="221" t="s">
        <v>218</v>
      </c>
      <c r="K45" s="221" t="s">
        <v>219</v>
      </c>
      <c r="L45" s="221" t="s">
        <v>220</v>
      </c>
      <c r="M45" s="221" t="s">
        <v>221</v>
      </c>
      <c r="N45" s="221" t="s">
        <v>222</v>
      </c>
      <c r="O45" s="221" t="s">
        <v>223</v>
      </c>
      <c r="P45" s="221" t="s">
        <v>224</v>
      </c>
      <c r="Q45" s="222" t="s">
        <v>225</v>
      </c>
      <c r="R45" s="287">
        <f>R42</f>
        <v>74</v>
      </c>
      <c r="S45" s="224" t="s">
        <v>227</v>
      </c>
      <c r="T45" s="216" t="s">
        <v>209</v>
      </c>
      <c r="U45" s="217" t="s">
        <v>210</v>
      </c>
      <c r="V45" s="218" t="s">
        <v>211</v>
      </c>
      <c r="W45" s="219" t="s">
        <v>212</v>
      </c>
      <c r="X45" s="219" t="s">
        <v>213</v>
      </c>
      <c r="Y45" s="219" t="s">
        <v>214</v>
      </c>
      <c r="Z45" s="220" t="s">
        <v>215</v>
      </c>
      <c r="AA45" s="216" t="s">
        <v>216</v>
      </c>
      <c r="AB45" s="221" t="s">
        <v>217</v>
      </c>
      <c r="AC45" s="221" t="s">
        <v>218</v>
      </c>
      <c r="AD45" s="221" t="s">
        <v>219</v>
      </c>
      <c r="AE45" s="221" t="s">
        <v>220</v>
      </c>
      <c r="AF45" s="221" t="s">
        <v>221</v>
      </c>
      <c r="AG45" s="221" t="s">
        <v>222</v>
      </c>
      <c r="AH45" s="221" t="s">
        <v>223</v>
      </c>
      <c r="AI45" s="221" t="s">
        <v>224</v>
      </c>
      <c r="AJ45" s="222" t="s">
        <v>225</v>
      </c>
      <c r="AK45" s="288">
        <f>AK42</f>
        <v>55</v>
      </c>
      <c r="AL45" s="289" t="s">
        <v>227</v>
      </c>
    </row>
    <row r="46" ht="33.75" customHeight="1">
      <c r="A46" s="225">
        <v>1.0</v>
      </c>
      <c r="B46" s="290" t="s">
        <v>102</v>
      </c>
      <c r="C46" s="291"/>
      <c r="D46" s="292" t="s">
        <v>228</v>
      </c>
      <c r="E46" s="292" t="s">
        <v>228</v>
      </c>
      <c r="F46" s="292"/>
      <c r="G46" s="293"/>
      <c r="H46" s="294">
        <v>4.0</v>
      </c>
      <c r="I46" s="295">
        <v>4.0</v>
      </c>
      <c r="J46" s="295">
        <v>4.0</v>
      </c>
      <c r="K46" s="295">
        <v>4.0</v>
      </c>
      <c r="L46" s="295">
        <v>1.0</v>
      </c>
      <c r="M46" s="295"/>
      <c r="N46" s="295"/>
      <c r="O46" s="295"/>
      <c r="P46" s="296"/>
      <c r="Q46" s="297">
        <f t="shared" ref="Q46:Q83" si="9">IF(ISBLANK(A46),"",IF(ISBLANK(G46),SUM(H46:P46),0))</f>
        <v>17</v>
      </c>
      <c r="R46" s="244">
        <f>IF(Q46="","",Q46+R45+'OS Offset'!B46)</f>
        <v>91</v>
      </c>
      <c r="S46" s="245">
        <f t="shared" ref="S46:S83" si="10">IF(G46="X",0,COUNT(H46:P46))</f>
        <v>5</v>
      </c>
      <c r="T46" s="298">
        <v>1.0</v>
      </c>
      <c r="U46" s="290" t="s">
        <v>120</v>
      </c>
      <c r="V46" s="291"/>
      <c r="W46" s="292"/>
      <c r="X46" s="292"/>
      <c r="Y46" s="292"/>
      <c r="Z46" s="293" t="s">
        <v>228</v>
      </c>
      <c r="AA46" s="294"/>
      <c r="AB46" s="295"/>
      <c r="AC46" s="295"/>
      <c r="AD46" s="295"/>
      <c r="AE46" s="295"/>
      <c r="AF46" s="295"/>
      <c r="AG46" s="295"/>
      <c r="AH46" s="295"/>
      <c r="AI46" s="296"/>
      <c r="AJ46" s="297">
        <f t="shared" ref="AJ46:AJ83" si="11">IF(ISBLANK(T46),"",IF(ISBLANK(Z46),SUM(AA46:AI46),0))</f>
        <v>0</v>
      </c>
      <c r="AK46" s="299">
        <f>IF(AJ46="","",AJ46+AK45+'OS Offset'!I46)</f>
        <v>55</v>
      </c>
      <c r="AL46" s="245">
        <f t="shared" ref="AL46:AL83" si="12">IF(Z46="X",0,COUNT(AA46:AI46))</f>
        <v>0</v>
      </c>
    </row>
    <row r="47" ht="33.75" customHeight="1">
      <c r="A47" s="237" t="s">
        <v>230</v>
      </c>
      <c r="B47" s="246"/>
      <c r="C47" s="237"/>
      <c r="D47" s="239"/>
      <c r="E47" s="239"/>
      <c r="F47" s="239"/>
      <c r="G47" s="240"/>
      <c r="H47" s="225"/>
      <c r="I47" s="241"/>
      <c r="J47" s="241"/>
      <c r="K47" s="241"/>
      <c r="L47" s="241"/>
      <c r="M47" s="241"/>
      <c r="N47" s="241"/>
      <c r="O47" s="241"/>
      <c r="P47" s="242"/>
      <c r="Q47" s="243">
        <f t="shared" si="9"/>
        <v>0</v>
      </c>
      <c r="R47" s="244">
        <f>IF(Q47="","",Q47+R46+'OS Offset'!B47)</f>
        <v>91</v>
      </c>
      <c r="S47" s="245">
        <f t="shared" si="10"/>
        <v>0</v>
      </c>
      <c r="T47" s="300" t="s">
        <v>229</v>
      </c>
      <c r="U47" s="246" t="s">
        <v>57</v>
      </c>
      <c r="V47" s="237"/>
      <c r="W47" s="239"/>
      <c r="X47" s="239"/>
      <c r="Y47" s="239"/>
      <c r="Z47" s="240"/>
      <c r="AA47" s="225">
        <v>2.0</v>
      </c>
      <c r="AB47" s="241"/>
      <c r="AC47" s="241"/>
      <c r="AD47" s="241"/>
      <c r="AE47" s="241"/>
      <c r="AF47" s="241"/>
      <c r="AG47" s="241"/>
      <c r="AH47" s="241"/>
      <c r="AI47" s="242"/>
      <c r="AJ47" s="243">
        <f t="shared" si="11"/>
        <v>2</v>
      </c>
      <c r="AK47" s="244">
        <f>IF(AJ47="","",AJ47+AK46+'OS Offset'!I47)</f>
        <v>57</v>
      </c>
      <c r="AL47" s="245">
        <f t="shared" si="12"/>
        <v>1</v>
      </c>
    </row>
    <row r="48" ht="33.75" customHeight="1">
      <c r="A48" s="301">
        <v>2.0</v>
      </c>
      <c r="B48" s="302" t="s">
        <v>66</v>
      </c>
      <c r="C48" s="225"/>
      <c r="D48" s="241"/>
      <c r="E48" s="241"/>
      <c r="F48" s="241"/>
      <c r="G48" s="248"/>
      <c r="H48" s="249">
        <v>0.0</v>
      </c>
      <c r="I48" s="250"/>
      <c r="J48" s="250"/>
      <c r="K48" s="250"/>
      <c r="L48" s="250"/>
      <c r="M48" s="250"/>
      <c r="N48" s="250"/>
      <c r="O48" s="250"/>
      <c r="P48" s="251"/>
      <c r="Q48" s="260">
        <f t="shared" si="9"/>
        <v>0</v>
      </c>
      <c r="R48" s="244">
        <f>IF(Q48="","",Q48+R47+'OS Offset'!B48)</f>
        <v>91</v>
      </c>
      <c r="S48" s="245">
        <f t="shared" si="10"/>
        <v>1</v>
      </c>
      <c r="T48" s="298">
        <v>2.0</v>
      </c>
      <c r="U48" s="302" t="s">
        <v>63</v>
      </c>
      <c r="V48" s="225"/>
      <c r="W48" s="241" t="s">
        <v>228</v>
      </c>
      <c r="X48" s="241" t="s">
        <v>228</v>
      </c>
      <c r="Y48" s="241"/>
      <c r="Z48" s="248"/>
      <c r="AA48" s="249">
        <v>2.0</v>
      </c>
      <c r="AB48" s="250"/>
      <c r="AC48" s="250"/>
      <c r="AD48" s="250"/>
      <c r="AE48" s="250"/>
      <c r="AF48" s="250"/>
      <c r="AG48" s="250"/>
      <c r="AH48" s="250"/>
      <c r="AI48" s="251"/>
      <c r="AJ48" s="303">
        <f t="shared" si="11"/>
        <v>2</v>
      </c>
      <c r="AK48" s="244">
        <f>IF(AJ48="","",AJ48+AK47+'OS Offset'!I48)</f>
        <v>59</v>
      </c>
      <c r="AL48" s="245">
        <f t="shared" si="12"/>
        <v>1</v>
      </c>
    </row>
    <row r="49" ht="33.75" customHeight="1">
      <c r="A49" s="237">
        <v>3.0</v>
      </c>
      <c r="B49" s="246" t="s">
        <v>74</v>
      </c>
      <c r="C49" s="237"/>
      <c r="D49" s="239" t="s">
        <v>228</v>
      </c>
      <c r="E49" s="239" t="s">
        <v>228</v>
      </c>
      <c r="F49" s="239"/>
      <c r="G49" s="240"/>
      <c r="H49" s="225">
        <v>4.0</v>
      </c>
      <c r="I49" s="241"/>
      <c r="J49" s="241"/>
      <c r="K49" s="241"/>
      <c r="L49" s="241"/>
      <c r="M49" s="241"/>
      <c r="N49" s="241"/>
      <c r="O49" s="241"/>
      <c r="P49" s="242"/>
      <c r="Q49" s="266">
        <f t="shared" si="9"/>
        <v>4</v>
      </c>
      <c r="R49" s="244">
        <f>IF(Q49="","",Q49+R48+'OS Offset'!B49)</f>
        <v>95</v>
      </c>
      <c r="S49" s="245">
        <f t="shared" si="10"/>
        <v>1</v>
      </c>
      <c r="T49" s="300">
        <v>3.0</v>
      </c>
      <c r="U49" s="246" t="s">
        <v>84</v>
      </c>
      <c r="V49" s="237"/>
      <c r="W49" s="239"/>
      <c r="X49" s="239"/>
      <c r="Y49" s="239"/>
      <c r="Z49" s="240"/>
      <c r="AA49" s="225">
        <v>0.0</v>
      </c>
      <c r="AB49" s="241"/>
      <c r="AC49" s="241"/>
      <c r="AD49" s="241"/>
      <c r="AE49" s="241"/>
      <c r="AF49" s="241"/>
      <c r="AG49" s="241"/>
      <c r="AH49" s="241"/>
      <c r="AI49" s="242"/>
      <c r="AJ49" s="243">
        <f t="shared" si="11"/>
        <v>0</v>
      </c>
      <c r="AK49" s="244">
        <f>IF(AJ49="","",AJ49+AK48+'OS Offset'!I49)</f>
        <v>59</v>
      </c>
      <c r="AL49" s="245">
        <f t="shared" si="12"/>
        <v>1</v>
      </c>
    </row>
    <row r="50" ht="33.75" customHeight="1">
      <c r="A50" s="301">
        <v>4.0</v>
      </c>
      <c r="B50" s="302" t="s">
        <v>63</v>
      </c>
      <c r="C50" s="225"/>
      <c r="D50" s="241" t="s">
        <v>228</v>
      </c>
      <c r="E50" s="241" t="s">
        <v>228</v>
      </c>
      <c r="F50" s="241"/>
      <c r="G50" s="248"/>
      <c r="H50" s="249">
        <v>0.0</v>
      </c>
      <c r="I50" s="250"/>
      <c r="J50" s="250"/>
      <c r="K50" s="250"/>
      <c r="L50" s="250"/>
      <c r="M50" s="250"/>
      <c r="N50" s="250"/>
      <c r="O50" s="250"/>
      <c r="P50" s="251"/>
      <c r="Q50" s="260">
        <f t="shared" si="9"/>
        <v>0</v>
      </c>
      <c r="R50" s="244">
        <f>IF(Q50="","",Q50+R49+'OS Offset'!B50)</f>
        <v>95</v>
      </c>
      <c r="S50" s="245">
        <f t="shared" si="10"/>
        <v>1</v>
      </c>
      <c r="T50" s="298">
        <v>4.0</v>
      </c>
      <c r="U50" s="302" t="s">
        <v>128</v>
      </c>
      <c r="V50" s="225"/>
      <c r="W50" s="241"/>
      <c r="X50" s="241"/>
      <c r="Y50" s="241"/>
      <c r="Z50" s="248"/>
      <c r="AA50" s="249">
        <v>0.0</v>
      </c>
      <c r="AB50" s="250"/>
      <c r="AC50" s="250"/>
      <c r="AD50" s="250"/>
      <c r="AE50" s="250"/>
      <c r="AF50" s="250"/>
      <c r="AG50" s="250"/>
      <c r="AH50" s="250"/>
      <c r="AI50" s="251"/>
      <c r="AJ50" s="303">
        <f t="shared" si="11"/>
        <v>0</v>
      </c>
      <c r="AK50" s="244">
        <f>IF(AJ50="","",AJ50+AK49+'OS Offset'!I50)</f>
        <v>59</v>
      </c>
      <c r="AL50" s="245">
        <f t="shared" si="12"/>
        <v>1</v>
      </c>
    </row>
    <row r="51" ht="33.75" customHeight="1">
      <c r="A51" s="237">
        <v>5.0</v>
      </c>
      <c r="B51" s="246" t="s">
        <v>102</v>
      </c>
      <c r="C51" s="237"/>
      <c r="D51" s="239" t="s">
        <v>228</v>
      </c>
      <c r="E51" s="239" t="s">
        <v>228</v>
      </c>
      <c r="F51" s="239"/>
      <c r="G51" s="240"/>
      <c r="H51" s="225">
        <v>2.0</v>
      </c>
      <c r="I51" s="241"/>
      <c r="J51" s="241"/>
      <c r="K51" s="241"/>
      <c r="L51" s="241"/>
      <c r="M51" s="241"/>
      <c r="N51" s="241"/>
      <c r="O51" s="241"/>
      <c r="P51" s="242"/>
      <c r="Q51" s="266">
        <f t="shared" si="9"/>
        <v>2</v>
      </c>
      <c r="R51" s="244">
        <f>IF(Q51="","",Q51+R50+'OS Offset'!B51)</f>
        <v>97</v>
      </c>
      <c r="S51" s="245">
        <f t="shared" si="10"/>
        <v>1</v>
      </c>
      <c r="T51" s="300">
        <v>5.0</v>
      </c>
      <c r="U51" s="246" t="s">
        <v>120</v>
      </c>
      <c r="V51" s="237"/>
      <c r="W51" s="239"/>
      <c r="X51" s="239"/>
      <c r="Y51" s="239"/>
      <c r="Z51" s="240"/>
      <c r="AA51" s="225">
        <v>0.0</v>
      </c>
      <c r="AB51" s="241"/>
      <c r="AC51" s="241"/>
      <c r="AD51" s="241"/>
      <c r="AE51" s="241"/>
      <c r="AF51" s="241"/>
      <c r="AG51" s="241"/>
      <c r="AH51" s="241"/>
      <c r="AI51" s="242"/>
      <c r="AJ51" s="243">
        <f t="shared" si="11"/>
        <v>0</v>
      </c>
      <c r="AK51" s="244">
        <f>IF(AJ51="","",AJ51+AK50+'OS Offset'!I51)</f>
        <v>59</v>
      </c>
      <c r="AL51" s="245">
        <f t="shared" si="12"/>
        <v>1</v>
      </c>
    </row>
    <row r="52" ht="33.75" customHeight="1">
      <c r="A52" s="301">
        <v>6.0</v>
      </c>
      <c r="B52" s="302" t="s">
        <v>66</v>
      </c>
      <c r="C52" s="225"/>
      <c r="D52" s="241" t="s">
        <v>228</v>
      </c>
      <c r="E52" s="241" t="s">
        <v>228</v>
      </c>
      <c r="F52" s="241"/>
      <c r="G52" s="248"/>
      <c r="H52" s="249">
        <v>4.0</v>
      </c>
      <c r="I52" s="250">
        <v>3.0</v>
      </c>
      <c r="J52" s="250"/>
      <c r="K52" s="250"/>
      <c r="L52" s="250"/>
      <c r="M52" s="250"/>
      <c r="N52" s="250"/>
      <c r="O52" s="250"/>
      <c r="P52" s="251"/>
      <c r="Q52" s="260">
        <f t="shared" si="9"/>
        <v>7</v>
      </c>
      <c r="R52" s="244">
        <f>IF(Q52="","",Q52+R51+'OS Offset'!B52)</f>
        <v>104</v>
      </c>
      <c r="S52" s="245">
        <f t="shared" si="10"/>
        <v>2</v>
      </c>
      <c r="T52" s="298">
        <v>6.0</v>
      </c>
      <c r="U52" s="302" t="s">
        <v>63</v>
      </c>
      <c r="V52" s="225"/>
      <c r="W52" s="241"/>
      <c r="X52" s="241"/>
      <c r="Y52" s="241"/>
      <c r="Z52" s="248" t="s">
        <v>228</v>
      </c>
      <c r="AA52" s="249"/>
      <c r="AB52" s="250"/>
      <c r="AC52" s="250"/>
      <c r="AD52" s="250"/>
      <c r="AE52" s="250"/>
      <c r="AF52" s="250"/>
      <c r="AG52" s="250"/>
      <c r="AH52" s="250"/>
      <c r="AI52" s="251"/>
      <c r="AJ52" s="303">
        <f t="shared" si="11"/>
        <v>0</v>
      </c>
      <c r="AK52" s="244">
        <f>IF(AJ52="","",AJ52+AK51+'OS Offset'!I52)</f>
        <v>59</v>
      </c>
      <c r="AL52" s="245">
        <f t="shared" si="12"/>
        <v>0</v>
      </c>
    </row>
    <row r="53" ht="33.75" customHeight="1">
      <c r="A53" s="237">
        <v>7.0</v>
      </c>
      <c r="B53" s="246" t="s">
        <v>74</v>
      </c>
      <c r="C53" s="237"/>
      <c r="D53" s="239" t="s">
        <v>228</v>
      </c>
      <c r="E53" s="239" t="s">
        <v>228</v>
      </c>
      <c r="F53" s="239"/>
      <c r="G53" s="240"/>
      <c r="H53" s="225">
        <v>4.0</v>
      </c>
      <c r="I53" s="241">
        <v>4.0</v>
      </c>
      <c r="J53" s="241">
        <v>3.0</v>
      </c>
      <c r="K53" s="241"/>
      <c r="L53" s="241"/>
      <c r="M53" s="241"/>
      <c r="N53" s="241"/>
      <c r="O53" s="241"/>
      <c r="P53" s="242"/>
      <c r="Q53" s="266">
        <f t="shared" si="9"/>
        <v>11</v>
      </c>
      <c r="R53" s="244">
        <f>IF(Q53="","",Q53+R52+'OS Offset'!B53)</f>
        <v>115</v>
      </c>
      <c r="S53" s="245">
        <f t="shared" si="10"/>
        <v>3</v>
      </c>
      <c r="T53" s="300">
        <v>7.0</v>
      </c>
      <c r="U53" s="246" t="s">
        <v>63</v>
      </c>
      <c r="V53" s="237"/>
      <c r="W53" s="239"/>
      <c r="X53" s="239"/>
      <c r="Y53" s="239"/>
      <c r="Z53" s="240"/>
      <c r="AA53" s="225">
        <v>0.0</v>
      </c>
      <c r="AB53" s="241"/>
      <c r="AC53" s="241"/>
      <c r="AD53" s="241"/>
      <c r="AE53" s="241"/>
      <c r="AF53" s="241"/>
      <c r="AG53" s="241"/>
      <c r="AH53" s="241"/>
      <c r="AI53" s="242"/>
      <c r="AJ53" s="243">
        <f t="shared" si="11"/>
        <v>0</v>
      </c>
      <c r="AK53" s="244">
        <f>IF(AJ53="","",AJ53+AK52+'OS Offset'!I53)</f>
        <v>59</v>
      </c>
      <c r="AL53" s="245">
        <f t="shared" si="12"/>
        <v>1</v>
      </c>
    </row>
    <row r="54" ht="33.75" customHeight="1">
      <c r="A54" s="301">
        <v>8.0</v>
      </c>
      <c r="B54" s="302" t="s">
        <v>63</v>
      </c>
      <c r="C54" s="225"/>
      <c r="D54" s="241" t="s">
        <v>228</v>
      </c>
      <c r="E54" s="241" t="s">
        <v>228</v>
      </c>
      <c r="F54" s="241"/>
      <c r="G54" s="248"/>
      <c r="H54" s="249">
        <v>4.0</v>
      </c>
      <c r="I54" s="250">
        <v>4.0</v>
      </c>
      <c r="J54" s="250">
        <v>1.0</v>
      </c>
      <c r="K54" s="250"/>
      <c r="L54" s="250"/>
      <c r="M54" s="250"/>
      <c r="N54" s="250"/>
      <c r="O54" s="250"/>
      <c r="P54" s="251"/>
      <c r="Q54" s="260">
        <f t="shared" si="9"/>
        <v>9</v>
      </c>
      <c r="R54" s="244">
        <f>IF(Q54="","",Q54+R53+'OS Offset'!B54)</f>
        <v>124</v>
      </c>
      <c r="S54" s="245">
        <f t="shared" si="10"/>
        <v>3</v>
      </c>
      <c r="T54" s="298">
        <v>8.0</v>
      </c>
      <c r="U54" s="302" t="s">
        <v>63</v>
      </c>
      <c r="V54" s="225"/>
      <c r="W54" s="241"/>
      <c r="X54" s="241"/>
      <c r="Y54" s="241"/>
      <c r="Z54" s="248" t="s">
        <v>228</v>
      </c>
      <c r="AA54" s="249"/>
      <c r="AB54" s="250"/>
      <c r="AC54" s="250"/>
      <c r="AD54" s="250"/>
      <c r="AE54" s="250"/>
      <c r="AF54" s="250"/>
      <c r="AG54" s="250"/>
      <c r="AH54" s="250"/>
      <c r="AI54" s="251"/>
      <c r="AJ54" s="303">
        <f t="shared" si="11"/>
        <v>0</v>
      </c>
      <c r="AK54" s="244">
        <f>IF(AJ54="","",AJ54+AK53+'OS Offset'!I54)</f>
        <v>59</v>
      </c>
      <c r="AL54" s="245">
        <f t="shared" si="12"/>
        <v>0</v>
      </c>
    </row>
    <row r="55" ht="33.75" customHeight="1">
      <c r="A55" s="237">
        <v>9.0</v>
      </c>
      <c r="B55" s="246" t="s">
        <v>102</v>
      </c>
      <c r="C55" s="237"/>
      <c r="D55" s="239" t="s">
        <v>228</v>
      </c>
      <c r="E55" s="239" t="s">
        <v>228</v>
      </c>
      <c r="F55" s="239"/>
      <c r="G55" s="240"/>
      <c r="H55" s="225">
        <v>4.0</v>
      </c>
      <c r="I55" s="241">
        <v>4.0</v>
      </c>
      <c r="J55" s="241">
        <v>4.0</v>
      </c>
      <c r="K55" s="241"/>
      <c r="L55" s="241"/>
      <c r="M55" s="241"/>
      <c r="N55" s="241"/>
      <c r="O55" s="241"/>
      <c r="P55" s="242"/>
      <c r="Q55" s="266">
        <f t="shared" si="9"/>
        <v>12</v>
      </c>
      <c r="R55" s="244">
        <f>IF(Q55="","",Q55+R54+'OS Offset'!B55)</f>
        <v>136</v>
      </c>
      <c r="S55" s="245">
        <f t="shared" si="10"/>
        <v>3</v>
      </c>
      <c r="T55" s="300">
        <v>9.0</v>
      </c>
      <c r="U55" s="246" t="s">
        <v>63</v>
      </c>
      <c r="V55" s="237"/>
      <c r="W55" s="239"/>
      <c r="X55" s="239"/>
      <c r="Y55" s="239"/>
      <c r="Z55" s="240" t="s">
        <v>228</v>
      </c>
      <c r="AA55" s="225"/>
      <c r="AB55" s="241"/>
      <c r="AC55" s="241"/>
      <c r="AD55" s="241"/>
      <c r="AE55" s="241"/>
      <c r="AF55" s="241"/>
      <c r="AG55" s="241"/>
      <c r="AH55" s="241"/>
      <c r="AI55" s="242"/>
      <c r="AJ55" s="243">
        <f t="shared" si="11"/>
        <v>0</v>
      </c>
      <c r="AK55" s="244">
        <f>IF(AJ55="","",AJ55+AK54+'OS Offset'!I55)</f>
        <v>59</v>
      </c>
      <c r="AL55" s="245">
        <f t="shared" si="12"/>
        <v>0</v>
      </c>
    </row>
    <row r="56" ht="33.75" customHeight="1">
      <c r="A56" s="301" t="s">
        <v>230</v>
      </c>
      <c r="B56" s="302"/>
      <c r="C56" s="225"/>
      <c r="D56" s="241"/>
      <c r="E56" s="241"/>
      <c r="F56" s="241"/>
      <c r="G56" s="248"/>
      <c r="H56" s="249"/>
      <c r="I56" s="250"/>
      <c r="J56" s="250"/>
      <c r="K56" s="250"/>
      <c r="L56" s="250"/>
      <c r="M56" s="250"/>
      <c r="N56" s="250"/>
      <c r="O56" s="250"/>
      <c r="P56" s="251"/>
      <c r="Q56" s="260">
        <f t="shared" si="9"/>
        <v>0</v>
      </c>
      <c r="R56" s="244">
        <f>IF(Q56="","",Q56+R55+'OS Offset'!B56)</f>
        <v>136</v>
      </c>
      <c r="S56" s="245">
        <f t="shared" si="10"/>
        <v>0</v>
      </c>
      <c r="T56" s="298" t="s">
        <v>229</v>
      </c>
      <c r="U56" s="302" t="s">
        <v>84</v>
      </c>
      <c r="V56" s="225"/>
      <c r="W56" s="241"/>
      <c r="X56" s="241"/>
      <c r="Y56" s="241"/>
      <c r="Z56" s="248"/>
      <c r="AA56" s="249">
        <v>0.0</v>
      </c>
      <c r="AB56" s="250"/>
      <c r="AC56" s="250"/>
      <c r="AD56" s="250"/>
      <c r="AE56" s="250"/>
      <c r="AF56" s="250"/>
      <c r="AG56" s="250"/>
      <c r="AH56" s="250"/>
      <c r="AI56" s="251"/>
      <c r="AJ56" s="303">
        <f t="shared" si="11"/>
        <v>0</v>
      </c>
      <c r="AK56" s="244">
        <f>IF(AJ56="","",AJ56+AK55+'OS Offset'!I56)</f>
        <v>59</v>
      </c>
      <c r="AL56" s="245">
        <f t="shared" si="12"/>
        <v>1</v>
      </c>
    </row>
    <row r="57" ht="33.75" customHeight="1">
      <c r="A57" s="237">
        <v>10.0</v>
      </c>
      <c r="B57" s="246" t="s">
        <v>66</v>
      </c>
      <c r="C57" s="237"/>
      <c r="D57" s="239" t="s">
        <v>228</v>
      </c>
      <c r="E57" s="239" t="s">
        <v>228</v>
      </c>
      <c r="F57" s="239"/>
      <c r="G57" s="240"/>
      <c r="H57" s="225">
        <v>3.0</v>
      </c>
      <c r="I57" s="241"/>
      <c r="J57" s="241"/>
      <c r="K57" s="241"/>
      <c r="L57" s="241"/>
      <c r="M57" s="241"/>
      <c r="N57" s="241"/>
      <c r="O57" s="241"/>
      <c r="P57" s="242"/>
      <c r="Q57" s="266">
        <f t="shared" si="9"/>
        <v>3</v>
      </c>
      <c r="R57" s="244">
        <f>IF(Q57="","",Q57+R56+'OS Offset'!B57)</f>
        <v>139</v>
      </c>
      <c r="S57" s="245">
        <f t="shared" si="10"/>
        <v>1</v>
      </c>
      <c r="T57" s="300">
        <v>10.0</v>
      </c>
      <c r="U57" s="246" t="s">
        <v>120</v>
      </c>
      <c r="V57" s="237" t="s">
        <v>228</v>
      </c>
      <c r="W57" s="239"/>
      <c r="X57" s="239"/>
      <c r="Y57" s="239"/>
      <c r="Z57" s="240" t="s">
        <v>228</v>
      </c>
      <c r="AA57" s="225"/>
      <c r="AB57" s="241"/>
      <c r="AC57" s="241"/>
      <c r="AD57" s="241"/>
      <c r="AE57" s="241"/>
      <c r="AF57" s="241"/>
      <c r="AG57" s="241"/>
      <c r="AH57" s="241"/>
      <c r="AI57" s="242"/>
      <c r="AJ57" s="243">
        <f t="shared" si="11"/>
        <v>0</v>
      </c>
      <c r="AK57" s="244">
        <f>IF(AJ57="","",AJ57+AK56+'OS Offset'!I57)</f>
        <v>59</v>
      </c>
      <c r="AL57" s="245">
        <f t="shared" si="12"/>
        <v>0</v>
      </c>
    </row>
    <row r="58" ht="33.75" customHeight="1">
      <c r="A58" s="301">
        <v>11.0</v>
      </c>
      <c r="B58" s="302" t="s">
        <v>74</v>
      </c>
      <c r="C58" s="225" t="s">
        <v>228</v>
      </c>
      <c r="D58" s="241" t="s">
        <v>228</v>
      </c>
      <c r="E58" s="241"/>
      <c r="F58" s="241"/>
      <c r="G58" s="248"/>
      <c r="H58" s="249">
        <v>4.0</v>
      </c>
      <c r="I58" s="250">
        <v>4.0</v>
      </c>
      <c r="J58" s="250">
        <v>4.0</v>
      </c>
      <c r="K58" s="250"/>
      <c r="L58" s="250"/>
      <c r="M58" s="250"/>
      <c r="N58" s="250"/>
      <c r="O58" s="250"/>
      <c r="P58" s="251"/>
      <c r="Q58" s="260">
        <f t="shared" si="9"/>
        <v>12</v>
      </c>
      <c r="R58" s="244">
        <f>IF(Q58="","",Q58+R57+'OS Offset'!B58)</f>
        <v>151</v>
      </c>
      <c r="S58" s="245">
        <f t="shared" si="10"/>
        <v>3</v>
      </c>
      <c r="T58" s="298">
        <v>11.0</v>
      </c>
      <c r="U58" s="302" t="s">
        <v>120</v>
      </c>
      <c r="V58" s="225"/>
      <c r="W58" s="241"/>
      <c r="X58" s="241"/>
      <c r="Y58" s="241"/>
      <c r="Z58" s="248"/>
      <c r="AA58" s="249">
        <v>4.0</v>
      </c>
      <c r="AB58" s="250"/>
      <c r="AC58" s="250"/>
      <c r="AD58" s="250"/>
      <c r="AE58" s="250"/>
      <c r="AF58" s="250"/>
      <c r="AG58" s="250"/>
      <c r="AH58" s="250"/>
      <c r="AI58" s="251"/>
      <c r="AJ58" s="303">
        <f t="shared" si="11"/>
        <v>4</v>
      </c>
      <c r="AK58" s="244">
        <f>IF(AJ58="","",AJ58+AK57+'OS Offset'!I58)</f>
        <v>63</v>
      </c>
      <c r="AL58" s="245">
        <f t="shared" si="12"/>
        <v>1</v>
      </c>
    </row>
    <row r="59" ht="33.75" customHeight="1">
      <c r="A59" s="237">
        <v>12.0</v>
      </c>
      <c r="B59" s="246" t="s">
        <v>63</v>
      </c>
      <c r="C59" s="237"/>
      <c r="D59" s="239" t="s">
        <v>228</v>
      </c>
      <c r="E59" s="239" t="s">
        <v>228</v>
      </c>
      <c r="F59" s="239"/>
      <c r="G59" s="240"/>
      <c r="H59" s="225">
        <v>4.0</v>
      </c>
      <c r="I59" s="241">
        <v>2.0</v>
      </c>
      <c r="J59" s="241"/>
      <c r="K59" s="241"/>
      <c r="L59" s="241"/>
      <c r="M59" s="241"/>
      <c r="N59" s="241"/>
      <c r="O59" s="241"/>
      <c r="P59" s="242"/>
      <c r="Q59" s="266">
        <f t="shared" si="9"/>
        <v>6</v>
      </c>
      <c r="R59" s="244">
        <f>IF(Q59="","",Q59+R58+'OS Offset'!B59)</f>
        <v>157</v>
      </c>
      <c r="S59" s="245">
        <f t="shared" si="10"/>
        <v>2</v>
      </c>
      <c r="T59" s="300">
        <v>12.0</v>
      </c>
      <c r="U59" s="246" t="s">
        <v>128</v>
      </c>
      <c r="V59" s="237"/>
      <c r="W59" s="239"/>
      <c r="X59" s="239"/>
      <c r="Y59" s="239"/>
      <c r="Z59" s="240"/>
      <c r="AA59" s="225">
        <v>0.0</v>
      </c>
      <c r="AB59" s="241"/>
      <c r="AC59" s="241"/>
      <c r="AD59" s="241"/>
      <c r="AE59" s="241"/>
      <c r="AF59" s="241"/>
      <c r="AG59" s="241"/>
      <c r="AH59" s="241"/>
      <c r="AI59" s="242"/>
      <c r="AJ59" s="243">
        <f t="shared" si="11"/>
        <v>0</v>
      </c>
      <c r="AK59" s="244">
        <f>IF(AJ59="","",AJ59+AK58+'OS Offset'!I59)</f>
        <v>63</v>
      </c>
      <c r="AL59" s="245">
        <f t="shared" si="12"/>
        <v>1</v>
      </c>
    </row>
    <row r="60" ht="33.75" customHeight="1">
      <c r="A60" s="301">
        <v>13.0</v>
      </c>
      <c r="B60" s="302" t="s">
        <v>102</v>
      </c>
      <c r="C60" s="225"/>
      <c r="D60" s="241" t="s">
        <v>228</v>
      </c>
      <c r="E60" s="241" t="s">
        <v>228</v>
      </c>
      <c r="F60" s="241"/>
      <c r="G60" s="248"/>
      <c r="H60" s="249">
        <v>4.0</v>
      </c>
      <c r="I60" s="250">
        <v>4.0</v>
      </c>
      <c r="J60" s="250"/>
      <c r="K60" s="250"/>
      <c r="L60" s="250"/>
      <c r="M60" s="250"/>
      <c r="N60" s="250"/>
      <c r="O60" s="250"/>
      <c r="P60" s="251"/>
      <c r="Q60" s="260">
        <f t="shared" si="9"/>
        <v>8</v>
      </c>
      <c r="R60" s="244">
        <f>IF(Q60="","",Q60+R59+'OS Offset'!B60)</f>
        <v>165</v>
      </c>
      <c r="S60" s="245">
        <f t="shared" si="10"/>
        <v>2</v>
      </c>
      <c r="T60" s="298">
        <v>13.0</v>
      </c>
      <c r="U60" s="302" t="s">
        <v>84</v>
      </c>
      <c r="V60" s="225"/>
      <c r="W60" s="241"/>
      <c r="X60" s="241"/>
      <c r="Y60" s="241"/>
      <c r="Z60" s="248"/>
      <c r="AA60" s="249">
        <v>0.0</v>
      </c>
      <c r="AB60" s="250"/>
      <c r="AC60" s="250"/>
      <c r="AD60" s="250"/>
      <c r="AE60" s="250"/>
      <c r="AF60" s="250"/>
      <c r="AG60" s="250"/>
      <c r="AH60" s="250"/>
      <c r="AI60" s="251"/>
      <c r="AJ60" s="303">
        <f t="shared" si="11"/>
        <v>0</v>
      </c>
      <c r="AK60" s="244">
        <f>IF(AJ60="","",AJ60+AK59+'OS Offset'!I60)</f>
        <v>63</v>
      </c>
      <c r="AL60" s="245">
        <f t="shared" si="12"/>
        <v>1</v>
      </c>
    </row>
    <row r="61" ht="33.75" customHeight="1">
      <c r="A61" s="237">
        <v>14.0</v>
      </c>
      <c r="B61" s="246" t="s">
        <v>66</v>
      </c>
      <c r="C61" s="237"/>
      <c r="D61" s="239" t="s">
        <v>228</v>
      </c>
      <c r="E61" s="239" t="s">
        <v>228</v>
      </c>
      <c r="F61" s="239"/>
      <c r="G61" s="240"/>
      <c r="H61" s="225">
        <v>4.0</v>
      </c>
      <c r="I61" s="241"/>
      <c r="J61" s="241"/>
      <c r="K61" s="241"/>
      <c r="L61" s="241"/>
      <c r="M61" s="241"/>
      <c r="N61" s="241"/>
      <c r="O61" s="241"/>
      <c r="P61" s="242"/>
      <c r="Q61" s="266">
        <f t="shared" si="9"/>
        <v>4</v>
      </c>
      <c r="R61" s="244">
        <f>IF(Q61="","",Q61+R60+'OS Offset'!B61)</f>
        <v>169</v>
      </c>
      <c r="S61" s="245">
        <f t="shared" si="10"/>
        <v>1</v>
      </c>
      <c r="T61" s="300">
        <v>14.0</v>
      </c>
      <c r="U61" s="246" t="s">
        <v>63</v>
      </c>
      <c r="V61" s="237"/>
      <c r="W61" s="239"/>
      <c r="X61" s="239"/>
      <c r="Y61" s="239"/>
      <c r="Z61" s="240"/>
      <c r="AA61" s="225">
        <v>0.0</v>
      </c>
      <c r="AB61" s="241"/>
      <c r="AC61" s="241"/>
      <c r="AD61" s="241"/>
      <c r="AE61" s="241"/>
      <c r="AF61" s="241"/>
      <c r="AG61" s="241"/>
      <c r="AH61" s="241"/>
      <c r="AI61" s="242"/>
      <c r="AJ61" s="243">
        <f t="shared" si="11"/>
        <v>0</v>
      </c>
      <c r="AK61" s="244">
        <f>IF(AJ61="","",AJ61+AK60+'OS Offset'!I61)</f>
        <v>63</v>
      </c>
      <c r="AL61" s="245">
        <f t="shared" si="12"/>
        <v>1</v>
      </c>
    </row>
    <row r="62" ht="33.75" customHeight="1">
      <c r="A62" s="301">
        <v>15.0</v>
      </c>
      <c r="B62" s="302" t="s">
        <v>74</v>
      </c>
      <c r="C62" s="225" t="s">
        <v>228</v>
      </c>
      <c r="D62" s="241"/>
      <c r="E62" s="241"/>
      <c r="F62" s="241"/>
      <c r="G62" s="248"/>
      <c r="H62" s="249">
        <v>0.0</v>
      </c>
      <c r="I62" s="250"/>
      <c r="J62" s="250"/>
      <c r="K62" s="250"/>
      <c r="L62" s="250"/>
      <c r="M62" s="250"/>
      <c r="N62" s="250"/>
      <c r="O62" s="250"/>
      <c r="P62" s="251"/>
      <c r="Q62" s="260">
        <f t="shared" si="9"/>
        <v>0</v>
      </c>
      <c r="R62" s="244">
        <f>IF(Q62="","",Q62+R61+'OS Offset'!B62)</f>
        <v>169</v>
      </c>
      <c r="S62" s="245">
        <f t="shared" si="10"/>
        <v>1</v>
      </c>
      <c r="T62" s="298">
        <v>15.0</v>
      </c>
      <c r="U62" s="302" t="s">
        <v>120</v>
      </c>
      <c r="V62" s="225"/>
      <c r="W62" s="241" t="s">
        <v>228</v>
      </c>
      <c r="X62" s="241" t="s">
        <v>228</v>
      </c>
      <c r="Y62" s="241"/>
      <c r="Z62" s="248"/>
      <c r="AA62" s="249">
        <v>4.0</v>
      </c>
      <c r="AB62" s="250">
        <v>4.0</v>
      </c>
      <c r="AC62" s="250">
        <v>3.0</v>
      </c>
      <c r="AD62" s="250"/>
      <c r="AE62" s="250"/>
      <c r="AF62" s="250"/>
      <c r="AG62" s="250"/>
      <c r="AH62" s="250"/>
      <c r="AI62" s="251"/>
      <c r="AJ62" s="303">
        <f t="shared" si="11"/>
        <v>11</v>
      </c>
      <c r="AK62" s="244">
        <f>IF(AJ62="","",AJ62+AK61+'OS Offset'!I62)</f>
        <v>74</v>
      </c>
      <c r="AL62" s="245">
        <f t="shared" si="12"/>
        <v>3</v>
      </c>
    </row>
    <row r="63" ht="33.75" customHeight="1">
      <c r="A63" s="237">
        <v>16.0</v>
      </c>
      <c r="B63" s="246" t="s">
        <v>63</v>
      </c>
      <c r="C63" s="237" t="s">
        <v>228</v>
      </c>
      <c r="D63" s="239"/>
      <c r="E63" s="239"/>
      <c r="F63" s="239"/>
      <c r="G63" s="240"/>
      <c r="H63" s="225">
        <v>4.0</v>
      </c>
      <c r="I63" s="241">
        <v>4.0</v>
      </c>
      <c r="J63" s="241">
        <v>4.0</v>
      </c>
      <c r="K63" s="241"/>
      <c r="L63" s="241"/>
      <c r="M63" s="241"/>
      <c r="N63" s="241"/>
      <c r="O63" s="241"/>
      <c r="P63" s="242"/>
      <c r="Q63" s="266">
        <f t="shared" si="9"/>
        <v>12</v>
      </c>
      <c r="R63" s="244">
        <f>IF(Q63="","",Q63+R62+'OS Offset'!B63)</f>
        <v>181</v>
      </c>
      <c r="S63" s="245">
        <f t="shared" si="10"/>
        <v>3</v>
      </c>
      <c r="T63" s="300">
        <v>16.0</v>
      </c>
      <c r="U63" s="246" t="s">
        <v>128</v>
      </c>
      <c r="V63" s="237" t="s">
        <v>228</v>
      </c>
      <c r="W63" s="239"/>
      <c r="X63" s="239"/>
      <c r="Y63" s="239"/>
      <c r="Z63" s="240" t="s">
        <v>228</v>
      </c>
      <c r="AA63" s="225"/>
      <c r="AB63" s="241"/>
      <c r="AC63" s="241"/>
      <c r="AD63" s="241"/>
      <c r="AE63" s="241"/>
      <c r="AF63" s="241"/>
      <c r="AG63" s="241"/>
      <c r="AH63" s="241"/>
      <c r="AI63" s="242"/>
      <c r="AJ63" s="243">
        <f t="shared" si="11"/>
        <v>0</v>
      </c>
      <c r="AK63" s="244">
        <f>IF(AJ63="","",AJ63+AK62+'OS Offset'!I63)</f>
        <v>74</v>
      </c>
      <c r="AL63" s="245">
        <f t="shared" si="12"/>
        <v>0</v>
      </c>
    </row>
    <row r="64" ht="33.75" customHeight="1">
      <c r="A64" s="301" t="s">
        <v>230</v>
      </c>
      <c r="B64" s="302"/>
      <c r="C64" s="225"/>
      <c r="D64" s="241"/>
      <c r="E64" s="241"/>
      <c r="F64" s="241"/>
      <c r="G64" s="248"/>
      <c r="H64" s="249"/>
      <c r="I64" s="250"/>
      <c r="J64" s="250"/>
      <c r="K64" s="250"/>
      <c r="L64" s="250"/>
      <c r="M64" s="250"/>
      <c r="N64" s="250"/>
      <c r="O64" s="250"/>
      <c r="P64" s="251"/>
      <c r="Q64" s="260">
        <f t="shared" si="9"/>
        <v>0</v>
      </c>
      <c r="R64" s="244">
        <f>IF(Q64="","",Q64+R63+'OS Offset'!B64)</f>
        <v>181</v>
      </c>
      <c r="S64" s="245">
        <f t="shared" si="10"/>
        <v>0</v>
      </c>
      <c r="T64" s="298" t="s">
        <v>229</v>
      </c>
      <c r="U64" s="302" t="s">
        <v>104</v>
      </c>
      <c r="V64" s="225"/>
      <c r="W64" s="241"/>
      <c r="X64" s="241"/>
      <c r="Y64" s="241"/>
      <c r="Z64" s="248"/>
      <c r="AA64" s="249">
        <v>4.0</v>
      </c>
      <c r="AB64" s="250">
        <v>4.0</v>
      </c>
      <c r="AC64" s="250">
        <v>4.0</v>
      </c>
      <c r="AD64" s="250">
        <v>3.0</v>
      </c>
      <c r="AE64" s="250"/>
      <c r="AF64" s="250"/>
      <c r="AG64" s="250"/>
      <c r="AH64" s="250"/>
      <c r="AI64" s="251"/>
      <c r="AJ64" s="303">
        <f t="shared" si="11"/>
        <v>15</v>
      </c>
      <c r="AK64" s="244">
        <f>IF(AJ64="","",AJ64+AK63+'OS Offset'!I64)</f>
        <v>89</v>
      </c>
      <c r="AL64" s="245">
        <f t="shared" si="12"/>
        <v>4</v>
      </c>
    </row>
    <row r="65" ht="33.75" customHeight="1">
      <c r="A65" s="237">
        <v>17.0</v>
      </c>
      <c r="B65" s="246" t="s">
        <v>102</v>
      </c>
      <c r="C65" s="237"/>
      <c r="D65" s="239" t="s">
        <v>228</v>
      </c>
      <c r="E65" s="239" t="s">
        <v>228</v>
      </c>
      <c r="F65" s="239"/>
      <c r="G65" s="240"/>
      <c r="H65" s="225">
        <v>4.0</v>
      </c>
      <c r="I65" s="241">
        <v>2.0</v>
      </c>
      <c r="J65" s="241"/>
      <c r="K65" s="241"/>
      <c r="L65" s="241"/>
      <c r="M65" s="241"/>
      <c r="N65" s="241"/>
      <c r="O65" s="241"/>
      <c r="P65" s="242"/>
      <c r="Q65" s="266">
        <f t="shared" si="9"/>
        <v>6</v>
      </c>
      <c r="R65" s="244">
        <f>IF(Q65="","",Q65+R64+'OS Offset'!B65)</f>
        <v>187</v>
      </c>
      <c r="S65" s="245">
        <f t="shared" si="10"/>
        <v>2</v>
      </c>
      <c r="T65" s="300">
        <v>17.0</v>
      </c>
      <c r="U65" s="246" t="s">
        <v>104</v>
      </c>
      <c r="V65" s="237"/>
      <c r="W65" s="239"/>
      <c r="X65" s="239"/>
      <c r="Y65" s="239"/>
      <c r="Z65" s="240"/>
      <c r="AA65" s="225">
        <v>0.0</v>
      </c>
      <c r="AB65" s="241"/>
      <c r="AC65" s="241"/>
      <c r="AD65" s="241"/>
      <c r="AE65" s="241"/>
      <c r="AF65" s="241"/>
      <c r="AG65" s="241"/>
      <c r="AH65" s="241"/>
      <c r="AI65" s="242"/>
      <c r="AJ65" s="243">
        <f t="shared" si="11"/>
        <v>0</v>
      </c>
      <c r="AK65" s="244">
        <f>IF(AJ65="","",AJ65+AK64+'OS Offset'!I65)</f>
        <v>89</v>
      </c>
      <c r="AL65" s="245">
        <f t="shared" si="12"/>
        <v>1</v>
      </c>
    </row>
    <row r="66" ht="33.75" customHeight="1">
      <c r="A66" s="301">
        <v>18.0</v>
      </c>
      <c r="B66" s="302" t="s">
        <v>66</v>
      </c>
      <c r="C66" s="225"/>
      <c r="D66" s="241" t="s">
        <v>228</v>
      </c>
      <c r="E66" s="241" t="s">
        <v>228</v>
      </c>
      <c r="F66" s="241"/>
      <c r="G66" s="248"/>
      <c r="H66" s="249">
        <v>4.0</v>
      </c>
      <c r="I66" s="250"/>
      <c r="J66" s="250"/>
      <c r="K66" s="250"/>
      <c r="L66" s="250"/>
      <c r="M66" s="250"/>
      <c r="N66" s="250"/>
      <c r="O66" s="250"/>
      <c r="P66" s="251"/>
      <c r="Q66" s="260">
        <f t="shared" si="9"/>
        <v>4</v>
      </c>
      <c r="R66" s="244">
        <f>IF(Q66="","",Q66+R65+'OS Offset'!B66)</f>
        <v>191</v>
      </c>
      <c r="S66" s="245">
        <f t="shared" si="10"/>
        <v>1</v>
      </c>
      <c r="T66" s="298">
        <v>18.0</v>
      </c>
      <c r="U66" s="302" t="s">
        <v>120</v>
      </c>
      <c r="V66" s="225"/>
      <c r="W66" s="241"/>
      <c r="X66" s="241"/>
      <c r="Y66" s="241"/>
      <c r="Z66" s="248"/>
      <c r="AA66" s="249">
        <v>0.0</v>
      </c>
      <c r="AB66" s="250"/>
      <c r="AC66" s="250"/>
      <c r="AD66" s="250"/>
      <c r="AE66" s="250"/>
      <c r="AF66" s="250"/>
      <c r="AG66" s="250"/>
      <c r="AH66" s="250"/>
      <c r="AI66" s="251"/>
      <c r="AJ66" s="303">
        <f t="shared" si="11"/>
        <v>0</v>
      </c>
      <c r="AK66" s="244">
        <f>IF(AJ66="","",AJ66+AK65+'OS Offset'!I66)</f>
        <v>89</v>
      </c>
      <c r="AL66" s="245">
        <f t="shared" si="12"/>
        <v>1</v>
      </c>
    </row>
    <row r="67" ht="33.75" customHeight="1">
      <c r="A67" s="237">
        <v>19.0</v>
      </c>
      <c r="B67" s="246" t="s">
        <v>74</v>
      </c>
      <c r="C67" s="237"/>
      <c r="D67" s="239"/>
      <c r="E67" s="239"/>
      <c r="F67" s="239"/>
      <c r="G67" s="240"/>
      <c r="H67" s="225">
        <v>3.0</v>
      </c>
      <c r="I67" s="241"/>
      <c r="J67" s="241"/>
      <c r="K67" s="241"/>
      <c r="L67" s="241"/>
      <c r="M67" s="241"/>
      <c r="N67" s="241"/>
      <c r="O67" s="241"/>
      <c r="P67" s="242"/>
      <c r="Q67" s="266">
        <f t="shared" si="9"/>
        <v>3</v>
      </c>
      <c r="R67" s="244">
        <f>IF(Q67="","",Q67+R66+'OS Offset'!B67)</f>
        <v>194</v>
      </c>
      <c r="S67" s="245">
        <f t="shared" si="10"/>
        <v>1</v>
      </c>
      <c r="T67" s="300">
        <v>19.0</v>
      </c>
      <c r="U67" s="246" t="s">
        <v>63</v>
      </c>
      <c r="V67" s="237"/>
      <c r="W67" s="239" t="s">
        <v>228</v>
      </c>
      <c r="X67" s="239" t="s">
        <v>228</v>
      </c>
      <c r="Y67" s="239"/>
      <c r="Z67" s="240"/>
      <c r="AA67" s="225">
        <v>2.0</v>
      </c>
      <c r="AB67" s="241"/>
      <c r="AC67" s="241"/>
      <c r="AD67" s="241"/>
      <c r="AE67" s="241"/>
      <c r="AF67" s="241"/>
      <c r="AG67" s="241"/>
      <c r="AH67" s="241"/>
      <c r="AI67" s="242"/>
      <c r="AJ67" s="243">
        <f t="shared" si="11"/>
        <v>2</v>
      </c>
      <c r="AK67" s="244">
        <f>IF(AJ67="","",AJ67+AK66+'OS Offset'!I67)</f>
        <v>91</v>
      </c>
      <c r="AL67" s="245">
        <f t="shared" si="12"/>
        <v>1</v>
      </c>
    </row>
    <row r="68" ht="33.75" customHeight="1">
      <c r="A68" s="301">
        <v>20.0</v>
      </c>
      <c r="B68" s="302" t="s">
        <v>63</v>
      </c>
      <c r="C68" s="225"/>
      <c r="D68" s="241" t="s">
        <v>228</v>
      </c>
      <c r="E68" s="241" t="s">
        <v>228</v>
      </c>
      <c r="F68" s="241"/>
      <c r="G68" s="248"/>
      <c r="H68" s="249">
        <v>3.0</v>
      </c>
      <c r="I68" s="250"/>
      <c r="J68" s="250"/>
      <c r="K68" s="250"/>
      <c r="L68" s="250"/>
      <c r="M68" s="250"/>
      <c r="N68" s="250"/>
      <c r="O68" s="250"/>
      <c r="P68" s="251"/>
      <c r="Q68" s="260">
        <f t="shared" si="9"/>
        <v>3</v>
      </c>
      <c r="R68" s="244">
        <f>IF(Q68="","",Q68+R67+'OS Offset'!B68)</f>
        <v>197</v>
      </c>
      <c r="S68" s="245">
        <f t="shared" si="10"/>
        <v>1</v>
      </c>
      <c r="T68" s="298">
        <v>20.0</v>
      </c>
      <c r="U68" s="302" t="s">
        <v>84</v>
      </c>
      <c r="V68" s="225"/>
      <c r="W68" s="241"/>
      <c r="X68" s="241"/>
      <c r="Y68" s="241"/>
      <c r="Z68" s="248"/>
      <c r="AA68" s="249">
        <v>0.0</v>
      </c>
      <c r="AB68" s="250"/>
      <c r="AC68" s="250"/>
      <c r="AD68" s="250"/>
      <c r="AE68" s="250"/>
      <c r="AF68" s="250"/>
      <c r="AG68" s="250"/>
      <c r="AH68" s="250"/>
      <c r="AI68" s="251"/>
      <c r="AJ68" s="303">
        <f t="shared" si="11"/>
        <v>0</v>
      </c>
      <c r="AK68" s="244">
        <f>IF(AJ68="","",AJ68+AK67+'OS Offset'!I68)</f>
        <v>91</v>
      </c>
      <c r="AL68" s="245">
        <f t="shared" si="12"/>
        <v>1</v>
      </c>
    </row>
    <row r="69" ht="33.75" customHeight="1">
      <c r="A69" s="237">
        <v>21.0</v>
      </c>
      <c r="B69" s="246" t="s">
        <v>102</v>
      </c>
      <c r="C69" s="237"/>
      <c r="D69" s="239" t="s">
        <v>228</v>
      </c>
      <c r="E69" s="239"/>
      <c r="F69" s="239"/>
      <c r="G69" s="240"/>
      <c r="H69" s="225">
        <v>4.0</v>
      </c>
      <c r="I69" s="241"/>
      <c r="J69" s="241"/>
      <c r="K69" s="241"/>
      <c r="L69" s="241"/>
      <c r="M69" s="241"/>
      <c r="N69" s="241"/>
      <c r="O69" s="241"/>
      <c r="P69" s="242"/>
      <c r="Q69" s="266">
        <f t="shared" si="9"/>
        <v>4</v>
      </c>
      <c r="R69" s="244">
        <f>IF(Q69="","",Q69+R68+'OS Offset'!B69)</f>
        <v>201</v>
      </c>
      <c r="S69" s="245">
        <f t="shared" si="10"/>
        <v>1</v>
      </c>
      <c r="T69" s="300">
        <v>21.0</v>
      </c>
      <c r="U69" s="246" t="s">
        <v>128</v>
      </c>
      <c r="V69" s="237"/>
      <c r="W69" s="239"/>
      <c r="X69" s="239"/>
      <c r="Y69" s="239"/>
      <c r="Z69" s="240" t="s">
        <v>228</v>
      </c>
      <c r="AA69" s="225"/>
      <c r="AB69" s="241"/>
      <c r="AC69" s="241"/>
      <c r="AD69" s="241"/>
      <c r="AE69" s="241"/>
      <c r="AF69" s="241"/>
      <c r="AG69" s="241"/>
      <c r="AH69" s="241"/>
      <c r="AI69" s="242"/>
      <c r="AJ69" s="243">
        <f t="shared" si="11"/>
        <v>0</v>
      </c>
      <c r="AK69" s="244">
        <f>IF(AJ69="","",AJ69+AK68+'OS Offset'!I69)</f>
        <v>91</v>
      </c>
      <c r="AL69" s="245">
        <f t="shared" si="12"/>
        <v>0</v>
      </c>
    </row>
    <row r="70" ht="33.75" customHeight="1">
      <c r="A70" s="301">
        <v>22.0</v>
      </c>
      <c r="B70" s="302" t="s">
        <v>66</v>
      </c>
      <c r="C70" s="225"/>
      <c r="D70" s="241" t="s">
        <v>228</v>
      </c>
      <c r="E70" s="241" t="s">
        <v>228</v>
      </c>
      <c r="F70" s="241"/>
      <c r="G70" s="248"/>
      <c r="H70" s="249">
        <v>4.0</v>
      </c>
      <c r="I70" s="250"/>
      <c r="J70" s="250"/>
      <c r="K70" s="250"/>
      <c r="L70" s="250"/>
      <c r="M70" s="250"/>
      <c r="N70" s="250"/>
      <c r="O70" s="250"/>
      <c r="P70" s="251"/>
      <c r="Q70" s="260">
        <f t="shared" si="9"/>
        <v>4</v>
      </c>
      <c r="R70" s="244">
        <f>IF(Q70="","",Q70+R69+'OS Offset'!B70)</f>
        <v>205</v>
      </c>
      <c r="S70" s="245">
        <f t="shared" si="10"/>
        <v>1</v>
      </c>
      <c r="T70" s="298">
        <v>22.0</v>
      </c>
      <c r="U70" s="302" t="s">
        <v>120</v>
      </c>
      <c r="V70" s="225"/>
      <c r="W70" s="241"/>
      <c r="X70" s="241"/>
      <c r="Y70" s="241"/>
      <c r="Z70" s="248"/>
      <c r="AA70" s="249">
        <v>0.0</v>
      </c>
      <c r="AB70" s="250"/>
      <c r="AC70" s="250"/>
      <c r="AD70" s="250"/>
      <c r="AE70" s="250"/>
      <c r="AF70" s="250"/>
      <c r="AG70" s="250"/>
      <c r="AH70" s="250"/>
      <c r="AI70" s="251"/>
      <c r="AJ70" s="303">
        <f t="shared" si="11"/>
        <v>0</v>
      </c>
      <c r="AK70" s="244">
        <f>IF(AJ70="","",AJ70+AK69+'OS Offset'!I70)</f>
        <v>91</v>
      </c>
      <c r="AL70" s="245">
        <f t="shared" si="12"/>
        <v>1</v>
      </c>
    </row>
    <row r="71" ht="33.75" customHeight="1">
      <c r="A71" s="237"/>
      <c r="B71" s="246"/>
      <c r="C71" s="237"/>
      <c r="D71" s="239"/>
      <c r="E71" s="239"/>
      <c r="F71" s="239"/>
      <c r="G71" s="240"/>
      <c r="H71" s="225"/>
      <c r="I71" s="241"/>
      <c r="J71" s="241"/>
      <c r="K71" s="241"/>
      <c r="L71" s="241"/>
      <c r="M71" s="241"/>
      <c r="N71" s="241"/>
      <c r="O71" s="241"/>
      <c r="P71" s="242"/>
      <c r="Q71" s="266" t="str">
        <f t="shared" si="9"/>
        <v/>
      </c>
      <c r="R71" s="267" t="str">
        <f>IF(Q71="","",Q71+R70+'OS Offset'!B71)</f>
        <v/>
      </c>
      <c r="S71" s="245">
        <f t="shared" si="10"/>
        <v>0</v>
      </c>
      <c r="T71" s="300"/>
      <c r="U71" s="246"/>
      <c r="V71" s="237"/>
      <c r="W71" s="239"/>
      <c r="X71" s="239"/>
      <c r="Y71" s="239"/>
      <c r="Z71" s="240"/>
      <c r="AA71" s="225"/>
      <c r="AB71" s="241"/>
      <c r="AC71" s="241"/>
      <c r="AD71" s="241"/>
      <c r="AE71" s="241"/>
      <c r="AF71" s="241"/>
      <c r="AG71" s="241"/>
      <c r="AH71" s="241"/>
      <c r="AI71" s="242"/>
      <c r="AJ71" s="243" t="str">
        <f t="shared" si="11"/>
        <v/>
      </c>
      <c r="AK71" s="267" t="str">
        <f>IF(AJ71="","",AJ71+AK70+'OS Offset'!I71)</f>
        <v/>
      </c>
      <c r="AL71" s="245">
        <f t="shared" si="12"/>
        <v>0</v>
      </c>
    </row>
    <row r="72" ht="33.75" customHeight="1">
      <c r="A72" s="301"/>
      <c r="B72" s="302"/>
      <c r="C72" s="225"/>
      <c r="D72" s="241"/>
      <c r="E72" s="241"/>
      <c r="F72" s="241"/>
      <c r="G72" s="248"/>
      <c r="H72" s="249"/>
      <c r="I72" s="250"/>
      <c r="J72" s="250"/>
      <c r="K72" s="250"/>
      <c r="L72" s="250"/>
      <c r="M72" s="250"/>
      <c r="N72" s="250"/>
      <c r="O72" s="250"/>
      <c r="P72" s="251"/>
      <c r="Q72" s="260" t="str">
        <f t="shared" si="9"/>
        <v/>
      </c>
      <c r="R72" s="267" t="str">
        <f>IF(Q72="","",Q72+R71+'OS Offset'!B72)</f>
        <v/>
      </c>
      <c r="S72" s="245">
        <f t="shared" si="10"/>
        <v>0</v>
      </c>
      <c r="T72" s="298"/>
      <c r="U72" s="302"/>
      <c r="V72" s="225"/>
      <c r="W72" s="241"/>
      <c r="X72" s="241"/>
      <c r="Y72" s="241"/>
      <c r="Z72" s="248"/>
      <c r="AA72" s="249"/>
      <c r="AB72" s="250"/>
      <c r="AC72" s="250"/>
      <c r="AD72" s="250"/>
      <c r="AE72" s="250"/>
      <c r="AF72" s="250"/>
      <c r="AG72" s="250"/>
      <c r="AH72" s="250"/>
      <c r="AI72" s="251"/>
      <c r="AJ72" s="303" t="str">
        <f t="shared" si="11"/>
        <v/>
      </c>
      <c r="AK72" s="267" t="str">
        <f>IF(AJ72="","",AJ72+AK71+'OS Offset'!I72)</f>
        <v/>
      </c>
      <c r="AL72" s="245">
        <f t="shared" si="12"/>
        <v>0</v>
      </c>
    </row>
    <row r="73" ht="33.75" customHeight="1">
      <c r="A73" s="237"/>
      <c r="B73" s="246"/>
      <c r="C73" s="237"/>
      <c r="D73" s="239"/>
      <c r="E73" s="239"/>
      <c r="F73" s="239"/>
      <c r="G73" s="240"/>
      <c r="H73" s="225"/>
      <c r="I73" s="241"/>
      <c r="J73" s="241"/>
      <c r="K73" s="241"/>
      <c r="L73" s="241"/>
      <c r="M73" s="241"/>
      <c r="N73" s="241"/>
      <c r="O73" s="241"/>
      <c r="P73" s="242"/>
      <c r="Q73" s="266" t="str">
        <f t="shared" si="9"/>
        <v/>
      </c>
      <c r="R73" s="267" t="str">
        <f>IF(Q73="","",Q73+R72+'OS Offset'!B73)</f>
        <v/>
      </c>
      <c r="S73" s="245">
        <f t="shared" si="10"/>
        <v>0</v>
      </c>
      <c r="T73" s="300"/>
      <c r="U73" s="246"/>
      <c r="V73" s="237"/>
      <c r="W73" s="239"/>
      <c r="X73" s="239"/>
      <c r="Y73" s="239"/>
      <c r="Z73" s="240"/>
      <c r="AA73" s="225"/>
      <c r="AB73" s="241"/>
      <c r="AC73" s="241"/>
      <c r="AD73" s="241"/>
      <c r="AE73" s="241"/>
      <c r="AF73" s="241"/>
      <c r="AG73" s="241"/>
      <c r="AH73" s="241"/>
      <c r="AI73" s="242"/>
      <c r="AJ73" s="243" t="str">
        <f t="shared" si="11"/>
        <v/>
      </c>
      <c r="AK73" s="267" t="str">
        <f>IF(AJ73="","",AJ73+AK72+'OS Offset'!I73)</f>
        <v/>
      </c>
      <c r="AL73" s="245">
        <f t="shared" si="12"/>
        <v>0</v>
      </c>
    </row>
    <row r="74" ht="33.75" customHeight="1">
      <c r="A74" s="301"/>
      <c r="B74" s="302"/>
      <c r="C74" s="225"/>
      <c r="D74" s="241"/>
      <c r="E74" s="241"/>
      <c r="F74" s="241"/>
      <c r="G74" s="248"/>
      <c r="H74" s="249"/>
      <c r="I74" s="250"/>
      <c r="J74" s="250"/>
      <c r="K74" s="250"/>
      <c r="L74" s="250"/>
      <c r="M74" s="250"/>
      <c r="N74" s="250"/>
      <c r="O74" s="250"/>
      <c r="P74" s="251"/>
      <c r="Q74" s="260" t="str">
        <f t="shared" si="9"/>
        <v/>
      </c>
      <c r="R74" s="267" t="str">
        <f>IF(Q74="","",Q74+R73+'OS Offset'!B74)</f>
        <v/>
      </c>
      <c r="S74" s="245">
        <f t="shared" si="10"/>
        <v>0</v>
      </c>
      <c r="T74" s="298"/>
      <c r="U74" s="302"/>
      <c r="V74" s="225"/>
      <c r="W74" s="241"/>
      <c r="X74" s="241"/>
      <c r="Y74" s="241"/>
      <c r="Z74" s="248"/>
      <c r="AA74" s="249"/>
      <c r="AB74" s="250"/>
      <c r="AC74" s="250"/>
      <c r="AD74" s="250"/>
      <c r="AE74" s="250"/>
      <c r="AF74" s="250"/>
      <c r="AG74" s="250"/>
      <c r="AH74" s="250"/>
      <c r="AI74" s="251"/>
      <c r="AJ74" s="303" t="str">
        <f t="shared" si="11"/>
        <v/>
      </c>
      <c r="AK74" s="267" t="str">
        <f>IF(AJ74="","",AJ74+AK73+'OS Offset'!I74)</f>
        <v/>
      </c>
      <c r="AL74" s="245">
        <f t="shared" si="12"/>
        <v>0</v>
      </c>
    </row>
    <row r="75" ht="33.75" customHeight="1">
      <c r="A75" s="237"/>
      <c r="B75" s="246"/>
      <c r="C75" s="237"/>
      <c r="D75" s="239"/>
      <c r="E75" s="239"/>
      <c r="F75" s="239"/>
      <c r="G75" s="240"/>
      <c r="H75" s="225"/>
      <c r="I75" s="241"/>
      <c r="J75" s="241"/>
      <c r="K75" s="241"/>
      <c r="L75" s="241"/>
      <c r="M75" s="241"/>
      <c r="N75" s="241"/>
      <c r="O75" s="241"/>
      <c r="P75" s="242"/>
      <c r="Q75" s="266" t="str">
        <f t="shared" si="9"/>
        <v/>
      </c>
      <c r="R75" s="267" t="str">
        <f>IF(Q75="","",Q75+R74+'OS Offset'!B75)</f>
        <v/>
      </c>
      <c r="S75" s="245">
        <f t="shared" si="10"/>
        <v>0</v>
      </c>
      <c r="T75" s="300"/>
      <c r="U75" s="246"/>
      <c r="V75" s="237"/>
      <c r="W75" s="239"/>
      <c r="X75" s="239"/>
      <c r="Y75" s="239"/>
      <c r="Z75" s="240"/>
      <c r="AA75" s="225"/>
      <c r="AB75" s="241"/>
      <c r="AC75" s="241"/>
      <c r="AD75" s="241"/>
      <c r="AE75" s="241"/>
      <c r="AF75" s="241"/>
      <c r="AG75" s="241"/>
      <c r="AH75" s="241"/>
      <c r="AI75" s="242"/>
      <c r="AJ75" s="243" t="str">
        <f t="shared" si="11"/>
        <v/>
      </c>
      <c r="AK75" s="267" t="str">
        <f>IF(AJ75="","",AJ75+AK74+'OS Offset'!I75)</f>
        <v/>
      </c>
      <c r="AL75" s="245">
        <f t="shared" si="12"/>
        <v>0</v>
      </c>
    </row>
    <row r="76" ht="33.75" customHeight="1">
      <c r="A76" s="301"/>
      <c r="B76" s="302"/>
      <c r="C76" s="225"/>
      <c r="D76" s="241"/>
      <c r="E76" s="241"/>
      <c r="F76" s="241"/>
      <c r="G76" s="248"/>
      <c r="H76" s="249"/>
      <c r="I76" s="250"/>
      <c r="J76" s="250"/>
      <c r="K76" s="250"/>
      <c r="L76" s="250"/>
      <c r="M76" s="250"/>
      <c r="N76" s="250"/>
      <c r="O76" s="250"/>
      <c r="P76" s="251"/>
      <c r="Q76" s="260" t="str">
        <f t="shared" si="9"/>
        <v/>
      </c>
      <c r="R76" s="267" t="str">
        <f>IF(Q76="","",Q76+R75+'OS Offset'!B76)</f>
        <v/>
      </c>
      <c r="S76" s="245">
        <f t="shared" si="10"/>
        <v>0</v>
      </c>
      <c r="T76" s="298"/>
      <c r="U76" s="302"/>
      <c r="V76" s="225"/>
      <c r="W76" s="241"/>
      <c r="X76" s="241"/>
      <c r="Y76" s="241"/>
      <c r="Z76" s="248"/>
      <c r="AA76" s="249"/>
      <c r="AB76" s="250"/>
      <c r="AC76" s="250"/>
      <c r="AD76" s="250"/>
      <c r="AE76" s="250"/>
      <c r="AF76" s="250"/>
      <c r="AG76" s="250"/>
      <c r="AH76" s="250"/>
      <c r="AI76" s="251"/>
      <c r="AJ76" s="303" t="str">
        <f t="shared" si="11"/>
        <v/>
      </c>
      <c r="AK76" s="267" t="str">
        <f>IF(AJ76="","",AJ76+AK75+'OS Offset'!I76)</f>
        <v/>
      </c>
      <c r="AL76" s="245">
        <f t="shared" si="12"/>
        <v>0</v>
      </c>
    </row>
    <row r="77" ht="33.75" customHeight="1">
      <c r="A77" s="237"/>
      <c r="B77" s="246"/>
      <c r="C77" s="237"/>
      <c r="D77" s="239"/>
      <c r="E77" s="239"/>
      <c r="F77" s="239"/>
      <c r="G77" s="240"/>
      <c r="H77" s="225"/>
      <c r="I77" s="241"/>
      <c r="J77" s="241"/>
      <c r="K77" s="241"/>
      <c r="L77" s="241"/>
      <c r="M77" s="241"/>
      <c r="N77" s="241"/>
      <c r="O77" s="241"/>
      <c r="P77" s="242"/>
      <c r="Q77" s="266" t="str">
        <f t="shared" si="9"/>
        <v/>
      </c>
      <c r="R77" s="267" t="str">
        <f>IF(Q77="","",Q77+R76+'OS Offset'!B77)</f>
        <v/>
      </c>
      <c r="S77" s="245">
        <f t="shared" si="10"/>
        <v>0</v>
      </c>
      <c r="T77" s="300"/>
      <c r="U77" s="246"/>
      <c r="V77" s="237"/>
      <c r="W77" s="239"/>
      <c r="X77" s="239"/>
      <c r="Y77" s="239"/>
      <c r="Z77" s="240"/>
      <c r="AA77" s="225"/>
      <c r="AB77" s="241"/>
      <c r="AC77" s="241"/>
      <c r="AD77" s="241"/>
      <c r="AE77" s="241"/>
      <c r="AF77" s="241"/>
      <c r="AG77" s="241"/>
      <c r="AH77" s="241"/>
      <c r="AI77" s="242"/>
      <c r="AJ77" s="243" t="str">
        <f t="shared" si="11"/>
        <v/>
      </c>
      <c r="AK77" s="267" t="str">
        <f>IF(AJ77="","",AJ77+AK76+'OS Offset'!I77)</f>
        <v/>
      </c>
      <c r="AL77" s="245">
        <f t="shared" si="12"/>
        <v>0</v>
      </c>
    </row>
    <row r="78" ht="33.75" customHeight="1">
      <c r="A78" s="301"/>
      <c r="B78" s="302"/>
      <c r="C78" s="225"/>
      <c r="D78" s="241"/>
      <c r="E78" s="241"/>
      <c r="F78" s="241"/>
      <c r="G78" s="248"/>
      <c r="H78" s="249"/>
      <c r="I78" s="250"/>
      <c r="J78" s="250"/>
      <c r="K78" s="250"/>
      <c r="L78" s="250"/>
      <c r="M78" s="250"/>
      <c r="N78" s="250"/>
      <c r="O78" s="250"/>
      <c r="P78" s="251"/>
      <c r="Q78" s="260" t="str">
        <f t="shared" si="9"/>
        <v/>
      </c>
      <c r="R78" s="267" t="str">
        <f>IF(Q78="","",Q78+R77+'OS Offset'!B78)</f>
        <v/>
      </c>
      <c r="S78" s="245">
        <f t="shared" si="10"/>
        <v>0</v>
      </c>
      <c r="T78" s="298"/>
      <c r="U78" s="302"/>
      <c r="V78" s="225"/>
      <c r="W78" s="241"/>
      <c r="X78" s="241"/>
      <c r="Y78" s="241"/>
      <c r="Z78" s="248"/>
      <c r="AA78" s="249"/>
      <c r="AB78" s="250"/>
      <c r="AC78" s="250"/>
      <c r="AD78" s="250"/>
      <c r="AE78" s="250"/>
      <c r="AF78" s="250"/>
      <c r="AG78" s="250"/>
      <c r="AH78" s="250"/>
      <c r="AI78" s="251"/>
      <c r="AJ78" s="303" t="str">
        <f t="shared" si="11"/>
        <v/>
      </c>
      <c r="AK78" s="267" t="str">
        <f>IF(AJ78="","",AJ78+AK77+'OS Offset'!I78)</f>
        <v/>
      </c>
      <c r="AL78" s="245">
        <f t="shared" si="12"/>
        <v>0</v>
      </c>
    </row>
    <row r="79" ht="33.75" customHeight="1">
      <c r="A79" s="237"/>
      <c r="B79" s="246"/>
      <c r="C79" s="237"/>
      <c r="D79" s="239"/>
      <c r="E79" s="239"/>
      <c r="F79" s="239"/>
      <c r="G79" s="240"/>
      <c r="H79" s="225"/>
      <c r="I79" s="241"/>
      <c r="J79" s="241"/>
      <c r="K79" s="241"/>
      <c r="L79" s="241"/>
      <c r="M79" s="241"/>
      <c r="N79" s="241"/>
      <c r="O79" s="241"/>
      <c r="P79" s="242"/>
      <c r="Q79" s="266" t="str">
        <f t="shared" si="9"/>
        <v/>
      </c>
      <c r="R79" s="267" t="str">
        <f>IF(Q79="","",Q79+R78+'OS Offset'!B79)</f>
        <v/>
      </c>
      <c r="S79" s="245">
        <f t="shared" si="10"/>
        <v>0</v>
      </c>
      <c r="T79" s="300"/>
      <c r="U79" s="246"/>
      <c r="V79" s="237"/>
      <c r="W79" s="239"/>
      <c r="X79" s="239"/>
      <c r="Y79" s="239"/>
      <c r="Z79" s="240"/>
      <c r="AA79" s="225"/>
      <c r="AB79" s="241"/>
      <c r="AC79" s="241"/>
      <c r="AD79" s="241"/>
      <c r="AE79" s="241"/>
      <c r="AF79" s="241"/>
      <c r="AG79" s="241"/>
      <c r="AH79" s="241"/>
      <c r="AI79" s="242"/>
      <c r="AJ79" s="243" t="str">
        <f t="shared" si="11"/>
        <v/>
      </c>
      <c r="AK79" s="267" t="str">
        <f>IF(AJ79="","",AJ79+AK78+'OS Offset'!I79)</f>
        <v/>
      </c>
      <c r="AL79" s="245">
        <f t="shared" si="12"/>
        <v>0</v>
      </c>
    </row>
    <row r="80" ht="33.75" customHeight="1">
      <c r="A80" s="301"/>
      <c r="B80" s="302"/>
      <c r="C80" s="225"/>
      <c r="D80" s="241"/>
      <c r="E80" s="241"/>
      <c r="F80" s="241"/>
      <c r="G80" s="248"/>
      <c r="H80" s="249"/>
      <c r="I80" s="250"/>
      <c r="J80" s="250"/>
      <c r="K80" s="250"/>
      <c r="L80" s="250"/>
      <c r="M80" s="250"/>
      <c r="N80" s="250"/>
      <c r="O80" s="250"/>
      <c r="P80" s="251"/>
      <c r="Q80" s="260" t="str">
        <f t="shared" si="9"/>
        <v/>
      </c>
      <c r="R80" s="267" t="str">
        <f>IF(Q80="","",Q80+R79+'OS Offset'!B80)</f>
        <v/>
      </c>
      <c r="S80" s="245">
        <f t="shared" si="10"/>
        <v>0</v>
      </c>
      <c r="T80" s="298"/>
      <c r="U80" s="302"/>
      <c r="V80" s="225"/>
      <c r="W80" s="241"/>
      <c r="X80" s="241"/>
      <c r="Y80" s="241"/>
      <c r="Z80" s="248"/>
      <c r="AA80" s="249"/>
      <c r="AB80" s="250"/>
      <c r="AC80" s="250"/>
      <c r="AD80" s="250"/>
      <c r="AE80" s="250"/>
      <c r="AF80" s="250"/>
      <c r="AG80" s="250"/>
      <c r="AH80" s="250"/>
      <c r="AI80" s="251"/>
      <c r="AJ80" s="303" t="str">
        <f t="shared" si="11"/>
        <v/>
      </c>
      <c r="AK80" s="267" t="str">
        <f>IF(AJ80="","",AJ80+AK79+'OS Offset'!I80)</f>
        <v/>
      </c>
      <c r="AL80" s="245">
        <f t="shared" si="12"/>
        <v>0</v>
      </c>
    </row>
    <row r="81" ht="33.75" customHeight="1">
      <c r="A81" s="237"/>
      <c r="B81" s="246"/>
      <c r="C81" s="237"/>
      <c r="D81" s="239"/>
      <c r="E81" s="239"/>
      <c r="F81" s="239"/>
      <c r="G81" s="240"/>
      <c r="H81" s="225"/>
      <c r="I81" s="241"/>
      <c r="J81" s="241"/>
      <c r="K81" s="241"/>
      <c r="L81" s="241"/>
      <c r="M81" s="241"/>
      <c r="N81" s="241"/>
      <c r="O81" s="241"/>
      <c r="P81" s="242"/>
      <c r="Q81" s="266" t="str">
        <f t="shared" si="9"/>
        <v/>
      </c>
      <c r="R81" s="267" t="str">
        <f>IF(Q81="","",Q81+R80+'OS Offset'!B81)</f>
        <v/>
      </c>
      <c r="S81" s="245">
        <f t="shared" si="10"/>
        <v>0</v>
      </c>
      <c r="T81" s="300"/>
      <c r="U81" s="246"/>
      <c r="V81" s="237"/>
      <c r="W81" s="239"/>
      <c r="X81" s="239"/>
      <c r="Y81" s="239"/>
      <c r="Z81" s="240"/>
      <c r="AA81" s="225"/>
      <c r="AB81" s="241"/>
      <c r="AC81" s="241"/>
      <c r="AD81" s="241"/>
      <c r="AE81" s="241"/>
      <c r="AF81" s="241"/>
      <c r="AG81" s="241"/>
      <c r="AH81" s="241"/>
      <c r="AI81" s="242"/>
      <c r="AJ81" s="243" t="str">
        <f t="shared" si="11"/>
        <v/>
      </c>
      <c r="AK81" s="267" t="str">
        <f>IF(AJ81="","",AJ81+AK80+'OS Offset'!I81)</f>
        <v/>
      </c>
      <c r="AL81" s="245">
        <f t="shared" si="12"/>
        <v>0</v>
      </c>
    </row>
    <row r="82" ht="33.75" customHeight="1">
      <c r="A82" s="301"/>
      <c r="B82" s="302"/>
      <c r="C82" s="225"/>
      <c r="D82" s="241"/>
      <c r="E82" s="241"/>
      <c r="F82" s="241"/>
      <c r="G82" s="248"/>
      <c r="H82" s="249"/>
      <c r="I82" s="250"/>
      <c r="J82" s="250"/>
      <c r="K82" s="250"/>
      <c r="L82" s="250"/>
      <c r="M82" s="250"/>
      <c r="N82" s="250"/>
      <c r="O82" s="250"/>
      <c r="P82" s="251"/>
      <c r="Q82" s="260" t="str">
        <f t="shared" si="9"/>
        <v/>
      </c>
      <c r="R82" s="267" t="str">
        <f>IF(Q82="","",Q82+R81+'OS Offset'!B82)</f>
        <v/>
      </c>
      <c r="S82" s="245">
        <f t="shared" si="10"/>
        <v>0</v>
      </c>
      <c r="T82" s="298"/>
      <c r="U82" s="302"/>
      <c r="V82" s="225"/>
      <c r="W82" s="241"/>
      <c r="X82" s="241"/>
      <c r="Y82" s="241"/>
      <c r="Z82" s="248"/>
      <c r="AA82" s="249"/>
      <c r="AB82" s="250"/>
      <c r="AC82" s="250"/>
      <c r="AD82" s="250"/>
      <c r="AE82" s="250"/>
      <c r="AF82" s="250"/>
      <c r="AG82" s="250"/>
      <c r="AH82" s="250"/>
      <c r="AI82" s="251"/>
      <c r="AJ82" s="303" t="str">
        <f t="shared" si="11"/>
        <v/>
      </c>
      <c r="AK82" s="267" t="str">
        <f>IF(AJ82="","",AJ82+AK81+'OS Offset'!I82)</f>
        <v/>
      </c>
      <c r="AL82" s="245">
        <f t="shared" si="12"/>
        <v>0</v>
      </c>
    </row>
    <row r="83" ht="33.75" customHeight="1">
      <c r="A83" s="237"/>
      <c r="B83" s="246"/>
      <c r="C83" s="261"/>
      <c r="D83" s="263"/>
      <c r="E83" s="263"/>
      <c r="F83" s="263"/>
      <c r="G83" s="264"/>
      <c r="H83" s="225"/>
      <c r="I83" s="241"/>
      <c r="J83" s="241"/>
      <c r="K83" s="241"/>
      <c r="L83" s="241"/>
      <c r="M83" s="241"/>
      <c r="N83" s="241"/>
      <c r="O83" s="241"/>
      <c r="P83" s="242"/>
      <c r="Q83" s="266" t="str">
        <f t="shared" si="9"/>
        <v/>
      </c>
      <c r="R83" s="267" t="str">
        <f>IF(Q83="","",Q83+R82+'OS Offset'!B83)</f>
        <v/>
      </c>
      <c r="S83" s="245">
        <f t="shared" si="10"/>
        <v>0</v>
      </c>
      <c r="T83" s="304"/>
      <c r="U83" s="262"/>
      <c r="V83" s="261"/>
      <c r="W83" s="263"/>
      <c r="X83" s="263"/>
      <c r="Y83" s="263"/>
      <c r="Z83" s="264"/>
      <c r="AA83" s="254"/>
      <c r="AB83" s="255"/>
      <c r="AC83" s="255"/>
      <c r="AD83" s="255"/>
      <c r="AE83" s="255"/>
      <c r="AF83" s="255"/>
      <c r="AG83" s="255"/>
      <c r="AH83" s="255"/>
      <c r="AI83" s="269"/>
      <c r="AJ83" s="266" t="str">
        <f t="shared" si="11"/>
        <v/>
      </c>
      <c r="AK83" s="270" t="str">
        <f>IF(AJ83="","",AJ83+AK82+'OS Offset'!I83)</f>
        <v/>
      </c>
      <c r="AL83" s="245">
        <f t="shared" si="12"/>
        <v>0</v>
      </c>
    </row>
    <row r="84" ht="31.5" customHeight="1">
      <c r="A84" s="271">
        <f>IF(COUNT(A46:A83),COUNT(A46:A83),"")</f>
        <v>22</v>
      </c>
      <c r="B84" s="272" t="s">
        <v>231</v>
      </c>
      <c r="C84" s="282">
        <f t="shared" ref="C84:G84" si="13">IF($A$84="","",COUNTIF(C$46:C$83, "X"))</f>
        <v>3</v>
      </c>
      <c r="D84" s="274">
        <f t="shared" si="13"/>
        <v>18</v>
      </c>
      <c r="E84" s="274">
        <f t="shared" si="13"/>
        <v>16</v>
      </c>
      <c r="F84" s="274">
        <f t="shared" si="13"/>
        <v>0</v>
      </c>
      <c r="G84" s="305">
        <f t="shared" si="13"/>
        <v>0</v>
      </c>
      <c r="H84" s="275">
        <f t="shared" ref="H84:Q84" si="14">IF(COUNT(H46:H83),SUM(H46:H83),"")</f>
        <v>71</v>
      </c>
      <c r="I84" s="276">
        <f t="shared" si="14"/>
        <v>35</v>
      </c>
      <c r="J84" s="276">
        <f t="shared" si="14"/>
        <v>20</v>
      </c>
      <c r="K84" s="276">
        <f t="shared" si="14"/>
        <v>4</v>
      </c>
      <c r="L84" s="276">
        <f t="shared" si="14"/>
        <v>1</v>
      </c>
      <c r="M84" s="276" t="str">
        <f t="shared" si="14"/>
        <v/>
      </c>
      <c r="N84" s="276" t="str">
        <f t="shared" si="14"/>
        <v/>
      </c>
      <c r="O84" s="276" t="str">
        <f t="shared" si="14"/>
        <v/>
      </c>
      <c r="P84" s="306" t="str">
        <f t="shared" si="14"/>
        <v/>
      </c>
      <c r="Q84" s="278">
        <f t="shared" si="14"/>
        <v>131</v>
      </c>
      <c r="R84" s="279">
        <f>IF(A84="","",MAX(R46:R83))</f>
        <v>205</v>
      </c>
      <c r="S84" s="307"/>
      <c r="T84" s="271">
        <f>IF(COUNT(T46:T83),COUNT(T46:T83),"")</f>
        <v>22</v>
      </c>
      <c r="U84" s="272" t="s">
        <v>231</v>
      </c>
      <c r="V84" s="273">
        <f t="shared" ref="V84:Z84" si="15">IF($T$84="","",COUNTIF(V$46:V$83, "X"))</f>
        <v>2</v>
      </c>
      <c r="W84" s="274">
        <f t="shared" si="15"/>
        <v>3</v>
      </c>
      <c r="X84" s="274">
        <f t="shared" si="15"/>
        <v>3</v>
      </c>
      <c r="Y84" s="274">
        <f t="shared" si="15"/>
        <v>0</v>
      </c>
      <c r="Z84" s="274">
        <f t="shared" si="15"/>
        <v>7</v>
      </c>
      <c r="AA84" s="275">
        <f t="shared" ref="AA84:AJ84" si="16">IF(COUNT(AA46:AA83),SUM(AA46:AA83),"")</f>
        <v>18</v>
      </c>
      <c r="AB84" s="276">
        <f t="shared" si="16"/>
        <v>8</v>
      </c>
      <c r="AC84" s="276">
        <f t="shared" si="16"/>
        <v>7</v>
      </c>
      <c r="AD84" s="276">
        <f t="shared" si="16"/>
        <v>3</v>
      </c>
      <c r="AE84" s="276" t="str">
        <f t="shared" si="16"/>
        <v/>
      </c>
      <c r="AF84" s="276" t="str">
        <f t="shared" si="16"/>
        <v/>
      </c>
      <c r="AG84" s="276" t="str">
        <f t="shared" si="16"/>
        <v/>
      </c>
      <c r="AH84" s="276" t="str">
        <f t="shared" si="16"/>
        <v/>
      </c>
      <c r="AI84" s="306" t="str">
        <f t="shared" si="16"/>
        <v/>
      </c>
      <c r="AJ84" s="308">
        <f t="shared" si="16"/>
        <v>36</v>
      </c>
      <c r="AK84" s="279">
        <f>IF(T84="","",MAX(AK46:AK83))</f>
        <v>91</v>
      </c>
      <c r="AL84" s="309"/>
    </row>
    <row r="85" ht="12.0"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row>
    <row r="86" ht="12.0"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row>
    <row r="87" ht="12.0"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row>
    <row r="88" ht="12.0"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row>
    <row r="89" ht="12.0"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row>
    <row r="90" ht="12.0"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row>
    <row r="91" ht="12.0"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row>
    <row r="92" ht="12.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row>
    <row r="93" ht="12.0"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row>
    <row r="94" ht="12.0"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row>
    <row r="95" ht="12.0"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row>
    <row r="96" ht="12.0"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row>
    <row r="97" ht="12.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row>
    <row r="98" ht="12.0"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row>
    <row r="99" ht="12.0"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row>
    <row r="100" ht="12.0"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row>
    <row r="101" ht="12.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row>
    <row r="102" ht="12.0"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row>
    <row r="103" ht="12.0"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row>
    <row r="104" ht="12.0"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row>
    <row r="105" ht="12.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row>
    <row r="106" ht="12.0"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row>
    <row r="107" ht="12.0"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row>
    <row r="108" ht="12.0"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row>
    <row r="109" ht="12.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row>
    <row r="110" ht="12.0"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row>
    <row r="111" ht="12.0"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row>
    <row r="112" ht="12.0"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row>
    <row r="113" ht="12.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row>
    <row r="114" ht="12.0"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row>
    <row r="115" ht="12.0"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row>
    <row r="116" ht="12.0"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row>
    <row r="117" ht="12.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row>
    <row r="118" ht="12.0"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row>
    <row r="119" ht="12.0"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row>
    <row r="120" ht="12.0"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row>
    <row r="121" ht="12.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row>
    <row r="122" ht="12.0"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row>
    <row r="123" ht="12.0"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row>
    <row r="124" ht="12.0"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row>
    <row r="125" ht="12.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row>
    <row r="126" ht="12.0"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row>
    <row r="127" ht="12.0"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row>
    <row r="128" ht="12.0"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row>
    <row r="129" ht="12.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row>
    <row r="130" ht="12.0"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row>
    <row r="131" ht="12.0"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row>
    <row r="132" ht="12.0"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row>
    <row r="133" ht="12.0"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row>
    <row r="134" ht="12.0"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row>
    <row r="135" ht="12.0"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row>
    <row r="136" ht="12.0"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row>
    <row r="137" ht="12.0"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row>
    <row r="138" ht="12.0"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row>
    <row r="139" ht="12.0"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row>
    <row r="140" ht="12.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row>
    <row r="141" ht="12.0"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row>
    <row r="142" ht="12.0"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row>
    <row r="143" ht="12.0"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row>
    <row r="144" ht="12.0"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row>
    <row r="145" ht="12.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row>
    <row r="146" ht="12.0"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row>
    <row r="147" ht="12.0"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row>
    <row r="148" ht="12.0"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row>
    <row r="149" ht="12.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row>
    <row r="150" ht="12.0"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row>
    <row r="151" ht="12.0"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row>
    <row r="152" ht="12.0"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row>
    <row r="153" ht="12.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row>
    <row r="154" ht="12.0"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row>
    <row r="155" ht="12.0"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row>
    <row r="156" ht="12.0"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row>
    <row r="157" ht="12.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row>
    <row r="158" ht="12.0"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row>
    <row r="159" ht="12.0"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row>
    <row r="160" ht="12.0"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row>
    <row r="161" ht="12.0"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row>
    <row r="162" ht="12.0"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row>
    <row r="163" ht="12.0"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row>
    <row r="164" ht="12.0"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row>
    <row r="165" ht="12.0"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row>
    <row r="166" ht="12.0"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row>
    <row r="167" ht="12.0"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row>
    <row r="168" ht="12.0"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row>
    <row r="169" ht="12.0"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row>
    <row r="170" ht="12.0"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row>
    <row r="171" ht="12.0"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row>
    <row r="172" ht="12.0"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row>
    <row r="173" ht="12.0"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row>
    <row r="174" ht="12.0"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row>
    <row r="175" ht="12.0"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row>
    <row r="176" ht="12.0"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row>
    <row r="177" ht="12.0"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row>
    <row r="178" ht="12.0"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row>
    <row r="179" ht="12.0"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row>
    <row r="180" ht="12.0"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row>
    <row r="181" ht="12.0"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row>
    <row r="182" ht="12.0"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row>
    <row r="183" ht="12.0"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row>
    <row r="184" ht="12.0"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row>
    <row r="185" ht="12.0"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row>
    <row r="186" ht="12.0"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row>
    <row r="187" ht="12.0"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row>
    <row r="188" ht="12.0"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row>
    <row r="189" ht="12.0"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row>
    <row r="190" ht="12.0"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row>
    <row r="191" ht="12.0"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row>
    <row r="192" ht="12.0"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row>
    <row r="193" ht="12.0"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row>
    <row r="194" ht="12.0"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row>
    <row r="195" ht="12.0"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row>
    <row r="196" ht="12.0"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row>
    <row r="197" ht="12.0"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row>
    <row r="198" ht="12.0"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row>
    <row r="199" ht="12.0"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row>
    <row r="200" ht="12.0"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row>
    <row r="201" ht="12.0"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row>
    <row r="202" ht="12.0"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row>
    <row r="203" ht="12.0"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row>
    <row r="204" ht="12.0"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row>
    <row r="205" ht="12.0"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row>
    <row r="206" ht="12.0"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row>
    <row r="207" ht="12.0"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row>
    <row r="208" ht="12.0"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row>
    <row r="209" ht="12.0"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row>
    <row r="210" ht="12.0"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row>
    <row r="211" ht="12.0"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row>
    <row r="212" ht="12.0"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row>
    <row r="213" ht="12.0"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row>
    <row r="214" ht="12.0"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row>
    <row r="215" ht="12.0"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row>
    <row r="216" ht="12.0"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row>
    <row r="217" ht="12.0"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row>
    <row r="218" ht="12.0"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row>
    <row r="219" ht="12.0"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row>
    <row r="220" ht="12.0"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row>
    <row r="221" ht="12.0"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row>
    <row r="222" ht="12.0"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row>
    <row r="223" ht="12.0"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row>
    <row r="224" ht="12.0"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row>
    <row r="225" ht="12.0"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row>
    <row r="226" ht="12.0"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row>
    <row r="227" ht="12.0"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row>
    <row r="228" ht="12.0"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row>
    <row r="229" ht="12.0"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row>
    <row r="230" ht="12.0"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row>
    <row r="231" ht="12.0"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row>
    <row r="232" ht="12.0"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row>
    <row r="233" ht="12.0"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row>
    <row r="234" ht="12.0"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row>
    <row r="235" ht="12.0"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row>
    <row r="236" ht="12.0"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row>
    <row r="237" ht="12.0"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row>
    <row r="238" ht="12.0"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row>
    <row r="239" ht="12.0"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row>
    <row r="240" ht="12.0"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row>
    <row r="241" ht="12.0"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row>
    <row r="242" ht="12.0"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row>
    <row r="243" ht="12.0"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row>
    <row r="244" ht="12.0"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row>
    <row r="245" ht="12.0"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row>
    <row r="246" ht="12.0"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row>
    <row r="247" ht="12.0"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row>
    <row r="248" ht="12.0"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row>
    <row r="249" ht="12.0"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row>
    <row r="250" ht="12.0"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row>
    <row r="251" ht="12.0"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row>
    <row r="252" ht="12.0"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row>
    <row r="253" ht="12.0"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row>
    <row r="254" ht="12.0"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row>
    <row r="255" ht="12.0"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row>
    <row r="256" ht="12.0"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row>
    <row r="257" ht="12.0"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row>
    <row r="258" ht="12.0"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row>
    <row r="259" ht="12.0"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row>
    <row r="260" ht="12.0"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row>
    <row r="261" ht="12.0"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row>
    <row r="262" ht="12.0"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row>
    <row r="263" ht="12.0"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row>
    <row r="264" ht="12.0"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row>
    <row r="265" ht="12.0"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row>
    <row r="266" ht="12.0"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row>
    <row r="267" ht="12.0"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row>
    <row r="268" ht="12.0"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row>
    <row r="269" ht="12.0"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row>
    <row r="270" ht="12.0"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row>
    <row r="271" ht="12.0"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row>
    <row r="272" ht="12.0"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row>
    <row r="273" ht="12.0"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row>
    <row r="274" ht="12.0"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row>
    <row r="275" ht="12.0"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row>
    <row r="276" ht="12.0"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row>
    <row r="277" ht="12.0"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row>
    <row r="278" ht="12.0"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row>
    <row r="279" ht="12.0"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row>
    <row r="280" ht="12.0"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row>
    <row r="281" ht="12.0"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row>
    <row r="282" ht="12.0"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row>
    <row r="283" ht="12.0"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row>
    <row r="284" ht="12.0"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5" right="0.5" top="0.75"/>
  <pageSetup orientation="portrait"/>
  <headerFooter>
    <oddHeader>&amp;L000000&amp;A&amp;R000000 ‘&amp;A’ revision 190101 StatsBook © 2008–2019 WFTDA</oddHeader>
  </headerFooter>
  <rowBreaks count="1" manualBreakCount="1">
    <brk id="42" man="1"/>
  </rowBreaks>
  <colBreaks count="1" manualBreakCount="1">
    <brk id="18"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9.75"/>
    <col customWidth="1" min="2" max="10" width="5.0"/>
    <col customWidth="1" min="11" max="11" width="5.63"/>
    <col customWidth="1" min="12" max="12" width="8.5"/>
    <col customWidth="1" min="13" max="13" width="16.13"/>
    <col customWidth="1" min="14" max="14" width="9.63"/>
    <col customWidth="1" min="15" max="15" width="16.13"/>
    <col customWidth="1" min="16" max="16" width="9.75"/>
    <col customWidth="1" min="17" max="25" width="5.0"/>
    <col customWidth="1" min="26" max="26" width="5.63"/>
    <col customWidth="1" min="27" max="27" width="8.38"/>
    <col customWidth="1" min="28" max="28" width="12.5"/>
    <col customWidth="1" min="29" max="29" width="9.75"/>
    <col customWidth="1" min="30" max="38" width="5.0"/>
    <col customWidth="1" min="39" max="39" width="5.75"/>
    <col customWidth="1" min="40" max="40" width="8.5"/>
    <col customWidth="1" min="41" max="41" width="16.13"/>
    <col customWidth="1" min="42" max="42" width="9.63"/>
    <col customWidth="1" min="43" max="43" width="16.13"/>
    <col customWidth="1" min="44" max="44" width="9.75"/>
    <col customWidth="1" min="45" max="53" width="5.0"/>
    <col customWidth="1" min="54" max="54" width="5.75"/>
    <col customWidth="1" min="55" max="55" width="8.38"/>
    <col customWidth="1" min="56" max="56" width="12.5"/>
  </cols>
  <sheetData>
    <row r="1" ht="30.0" customHeight="1">
      <c r="A1" s="310" t="str">
        <f>Score!$A$1</f>
        <v>Minnesota Roller Derby</v>
      </c>
      <c r="B1" s="204"/>
      <c r="C1" s="204"/>
      <c r="D1" s="204"/>
      <c r="E1" s="204"/>
      <c r="F1" s="204"/>
      <c r="G1" s="204"/>
      <c r="H1" s="204"/>
      <c r="I1" s="205" t="str">
        <f>IF(ISBLANK(IGRF!$B$12), "", IGRF!$B$12)</f>
        <v>Black</v>
      </c>
      <c r="J1" s="148"/>
      <c r="K1" s="148"/>
      <c r="L1" s="311">
        <f>IF(ISBLANK(IGRF!$B$7), "", IGRF!$B$7)</f>
        <v>45101</v>
      </c>
      <c r="M1" s="163"/>
      <c r="N1" s="207"/>
      <c r="O1" s="148"/>
      <c r="P1" s="148"/>
      <c r="Q1" s="310" t="str">
        <f>Score!$T$1</f>
        <v>Ann Arbor Roller Derby</v>
      </c>
      <c r="R1" s="204"/>
      <c r="S1" s="204"/>
      <c r="T1" s="204"/>
      <c r="U1" s="204"/>
      <c r="V1" s="204"/>
      <c r="W1" s="204"/>
      <c r="X1" s="204"/>
      <c r="Y1" s="204"/>
      <c r="Z1" s="205" t="str">
        <f>IF(ISBLANK(IGRF!$I$12), "", IGRF!$I$12)</f>
        <v>White</v>
      </c>
      <c r="AA1" s="148"/>
      <c r="AB1" s="312">
        <v>1.0</v>
      </c>
      <c r="AC1" s="310" t="str">
        <f>A1</f>
        <v>Minnesota Roller Derby</v>
      </c>
      <c r="AD1" s="204"/>
      <c r="AE1" s="204"/>
      <c r="AF1" s="204"/>
      <c r="AG1" s="204"/>
      <c r="AH1" s="204"/>
      <c r="AI1" s="204"/>
      <c r="AJ1" s="204"/>
      <c r="AK1" s="205" t="str">
        <f>I1</f>
        <v>Black</v>
      </c>
      <c r="AL1" s="148"/>
      <c r="AM1" s="148"/>
      <c r="AN1" s="311">
        <f>L1</f>
        <v>45101</v>
      </c>
      <c r="AO1" s="163"/>
      <c r="AP1" s="207"/>
      <c r="AQ1" s="148"/>
      <c r="AR1" s="148"/>
      <c r="AS1" s="310" t="str">
        <f>Q1</f>
        <v>Ann Arbor Roller Derby</v>
      </c>
      <c r="AT1" s="204"/>
      <c r="AU1" s="204"/>
      <c r="AV1" s="204"/>
      <c r="AW1" s="204"/>
      <c r="AX1" s="204"/>
      <c r="AY1" s="204"/>
      <c r="AZ1" s="204"/>
      <c r="BA1" s="204"/>
      <c r="BB1" s="205" t="str">
        <f>Z1</f>
        <v>White</v>
      </c>
      <c r="BC1" s="148"/>
      <c r="BD1" s="312">
        <v>2.0</v>
      </c>
    </row>
    <row r="2" ht="15.0" customHeight="1">
      <c r="A2" s="313"/>
      <c r="I2" s="314" t="s">
        <v>206</v>
      </c>
      <c r="L2" s="315" t="s">
        <v>207</v>
      </c>
      <c r="M2" s="57"/>
      <c r="N2" s="316" t="s">
        <v>170</v>
      </c>
      <c r="Q2" s="313"/>
      <c r="Z2" s="317" t="s">
        <v>206</v>
      </c>
      <c r="AA2" s="145"/>
      <c r="AB2" s="318" t="str">
        <f>IF(ISBLANK(IGRF!$L$3), "", "GAME " &amp; IGRF!$L$3)</f>
        <v>GAME Sat 4</v>
      </c>
      <c r="AC2" s="313"/>
      <c r="AK2" s="314" t="s">
        <v>206</v>
      </c>
      <c r="AN2" s="315" t="s">
        <v>207</v>
      </c>
      <c r="AO2" s="57"/>
      <c r="AP2" s="316" t="s">
        <v>170</v>
      </c>
      <c r="AS2" s="313"/>
      <c r="BB2" s="317" t="s">
        <v>206</v>
      </c>
      <c r="BC2" s="145"/>
      <c r="BD2" s="318" t="str">
        <f>AB2</f>
        <v>GAME Sat 4</v>
      </c>
    </row>
    <row r="3" ht="15.0" customHeight="1">
      <c r="A3" s="319" t="s">
        <v>232</v>
      </c>
      <c r="B3" s="320" t="s">
        <v>233</v>
      </c>
      <c r="C3" s="42"/>
      <c r="D3" s="42"/>
      <c r="E3" s="42"/>
      <c r="F3" s="42"/>
      <c r="G3" s="42"/>
      <c r="H3" s="42"/>
      <c r="I3" s="42"/>
      <c r="J3" s="42"/>
      <c r="K3" s="321" t="s">
        <v>234</v>
      </c>
      <c r="L3" s="322" t="s">
        <v>235</v>
      </c>
      <c r="M3" s="320" t="s">
        <v>236</v>
      </c>
      <c r="N3" s="42"/>
      <c r="O3" s="42"/>
      <c r="P3" s="322" t="s">
        <v>232</v>
      </c>
      <c r="Q3" s="320" t="s">
        <v>233</v>
      </c>
      <c r="R3" s="42"/>
      <c r="S3" s="42"/>
      <c r="T3" s="42"/>
      <c r="U3" s="42"/>
      <c r="V3" s="42"/>
      <c r="W3" s="42"/>
      <c r="X3" s="42"/>
      <c r="Y3" s="42"/>
      <c r="Z3" s="321" t="s">
        <v>234</v>
      </c>
      <c r="AA3" s="323" t="s">
        <v>235</v>
      </c>
      <c r="AB3" s="324" t="s">
        <v>237</v>
      </c>
      <c r="AC3" s="325" t="s">
        <v>232</v>
      </c>
      <c r="AD3" s="326" t="s">
        <v>233</v>
      </c>
      <c r="AE3" s="8"/>
      <c r="AF3" s="8"/>
      <c r="AG3" s="8"/>
      <c r="AH3" s="8"/>
      <c r="AI3" s="8"/>
      <c r="AJ3" s="8"/>
      <c r="AK3" s="8"/>
      <c r="AL3" s="8"/>
      <c r="AM3" s="327" t="s">
        <v>234</v>
      </c>
      <c r="AN3" s="328" t="s">
        <v>235</v>
      </c>
      <c r="AO3" s="326" t="s">
        <v>236</v>
      </c>
      <c r="AP3" s="8"/>
      <c r="AQ3" s="8"/>
      <c r="AR3" s="328" t="s">
        <v>232</v>
      </c>
      <c r="AS3" s="326" t="s">
        <v>233</v>
      </c>
      <c r="AT3" s="8"/>
      <c r="AU3" s="8"/>
      <c r="AV3" s="8"/>
      <c r="AW3" s="8"/>
      <c r="AX3" s="8"/>
      <c r="AY3" s="8"/>
      <c r="AZ3" s="8"/>
      <c r="BA3" s="8"/>
      <c r="BB3" s="327" t="s">
        <v>234</v>
      </c>
      <c r="BC3" s="328" t="s">
        <v>235</v>
      </c>
      <c r="BD3" s="324" t="s">
        <v>237</v>
      </c>
    </row>
    <row r="4" ht="18.75" customHeight="1">
      <c r="A4" s="329" t="str">
        <f>IF(IGRF!B14="","",IGRF!B14)</f>
        <v>112*</v>
      </c>
      <c r="B4" s="330"/>
      <c r="C4" s="331"/>
      <c r="D4" s="331"/>
      <c r="E4" s="331"/>
      <c r="F4" s="331"/>
      <c r="G4" s="332"/>
      <c r="H4" s="333"/>
      <c r="I4" s="334"/>
      <c r="J4" s="335"/>
      <c r="K4" s="336"/>
      <c r="L4" s="337" t="str">
        <f>IF(COUNTA(B4:J4)=0,"",COUNTA(B4:J4))</f>
        <v/>
      </c>
      <c r="M4" s="338">
        <v>1.0</v>
      </c>
      <c r="N4" s="339"/>
      <c r="O4" s="340"/>
      <c r="P4" s="329" t="str">
        <f>IF(IGRF!I14="","",IGRF!I14)</f>
        <v>10</v>
      </c>
      <c r="Q4" s="330" t="s">
        <v>238</v>
      </c>
      <c r="R4" s="331"/>
      <c r="S4" s="331"/>
      <c r="T4" s="331"/>
      <c r="U4" s="331"/>
      <c r="V4" s="332"/>
      <c r="W4" s="333"/>
      <c r="X4" s="334"/>
      <c r="Y4" s="335"/>
      <c r="Z4" s="336"/>
      <c r="AA4" s="341">
        <f>IF(COUNTA(Q4:Y4)=0,"",COUNTA(Q4:Y4))</f>
        <v>1</v>
      </c>
      <c r="AB4" s="342" t="s">
        <v>239</v>
      </c>
      <c r="AC4" s="329" t="str">
        <f>IF(IGRF!B14="","",IGRF!B14)</f>
        <v>112*</v>
      </c>
      <c r="AD4" s="334"/>
      <c r="AE4" s="331"/>
      <c r="AF4" s="331"/>
      <c r="AG4" s="331"/>
      <c r="AH4" s="331"/>
      <c r="AI4" s="332"/>
      <c r="AJ4" s="333"/>
      <c r="AK4" s="334"/>
      <c r="AL4" s="335"/>
      <c r="AM4" s="336"/>
      <c r="AN4" s="337" t="str">
        <f>IF(COUNTA(AD4:AL4)=0,"",COUNTA(AD4:AL4))</f>
        <v/>
      </c>
      <c r="AO4" s="338">
        <v>1.0</v>
      </c>
      <c r="AP4" s="339"/>
      <c r="AQ4" s="340"/>
      <c r="AR4" s="343" t="str">
        <f>IF(IGRF!I14="","",IGRF!I14)</f>
        <v>10</v>
      </c>
      <c r="AS4" s="330"/>
      <c r="AT4" s="331" t="s">
        <v>240</v>
      </c>
      <c r="AU4" s="331" t="s">
        <v>238</v>
      </c>
      <c r="AV4" s="331"/>
      <c r="AW4" s="331"/>
      <c r="AX4" s="332"/>
      <c r="AY4" s="333"/>
      <c r="AZ4" s="334"/>
      <c r="BA4" s="335"/>
      <c r="BB4" s="336"/>
      <c r="BC4" s="337">
        <f>IF(COUNTA(AS4:BA4)=0,"",COUNTA(AS4:BA4))</f>
        <v>2</v>
      </c>
      <c r="BD4" s="342" t="s">
        <v>239</v>
      </c>
    </row>
    <row r="5" ht="18.75" customHeight="1">
      <c r="A5" s="344"/>
      <c r="B5" s="345"/>
      <c r="C5" s="346"/>
      <c r="D5" s="346"/>
      <c r="E5" s="346"/>
      <c r="F5" s="346"/>
      <c r="G5" s="347"/>
      <c r="H5" s="348"/>
      <c r="I5" s="349"/>
      <c r="J5" s="350"/>
      <c r="K5" s="351"/>
      <c r="L5" s="344"/>
      <c r="M5" s="352">
        <v>2.0</v>
      </c>
      <c r="N5" s="8"/>
      <c r="O5" s="155"/>
      <c r="P5" s="344"/>
      <c r="Q5" s="345">
        <v>18.0</v>
      </c>
      <c r="R5" s="346"/>
      <c r="S5" s="346"/>
      <c r="T5" s="346"/>
      <c r="U5" s="346"/>
      <c r="V5" s="347"/>
      <c r="W5" s="348"/>
      <c r="X5" s="349"/>
      <c r="Y5" s="350"/>
      <c r="Z5" s="351"/>
      <c r="AA5" s="151"/>
      <c r="AB5" s="353" t="s">
        <v>241</v>
      </c>
      <c r="AC5" s="344"/>
      <c r="AD5" s="349"/>
      <c r="AE5" s="346"/>
      <c r="AF5" s="346"/>
      <c r="AG5" s="346"/>
      <c r="AH5" s="346"/>
      <c r="AI5" s="347"/>
      <c r="AJ5" s="348"/>
      <c r="AK5" s="349"/>
      <c r="AL5" s="350"/>
      <c r="AM5" s="351"/>
      <c r="AN5" s="344"/>
      <c r="AO5" s="352">
        <v>2.0</v>
      </c>
      <c r="AP5" s="8"/>
      <c r="AQ5" s="155"/>
      <c r="AR5" s="65"/>
      <c r="AS5" s="345"/>
      <c r="AT5" s="346">
        <v>11.0</v>
      </c>
      <c r="AU5" s="346">
        <v>21.0</v>
      </c>
      <c r="AV5" s="346"/>
      <c r="AW5" s="346"/>
      <c r="AX5" s="347"/>
      <c r="AY5" s="348"/>
      <c r="AZ5" s="349"/>
      <c r="BA5" s="350"/>
      <c r="BB5" s="351"/>
      <c r="BC5" s="344"/>
      <c r="BD5" s="353" t="s">
        <v>241</v>
      </c>
    </row>
    <row r="6" ht="18.75" customHeight="1">
      <c r="A6" s="354" t="str">
        <f>IF(IGRF!B15="","",IGRF!B15)</f>
        <v>1128</v>
      </c>
      <c r="B6" s="355"/>
      <c r="C6" s="356"/>
      <c r="D6" s="356"/>
      <c r="E6" s="356"/>
      <c r="F6" s="356"/>
      <c r="G6" s="357"/>
      <c r="H6" s="358"/>
      <c r="I6" s="359"/>
      <c r="J6" s="360"/>
      <c r="K6" s="336"/>
      <c r="L6" s="361" t="str">
        <f>IF(COUNTA(B6:J6)=0,"",COUNTA(B6:J6))</f>
        <v/>
      </c>
      <c r="M6" s="362">
        <v>3.0</v>
      </c>
      <c r="O6" s="2"/>
      <c r="P6" s="354" t="str">
        <f>IF(IGRF!I15="","",IGRF!I15)</f>
        <v>125</v>
      </c>
      <c r="Q6" s="355" t="s">
        <v>242</v>
      </c>
      <c r="R6" s="356"/>
      <c r="S6" s="356"/>
      <c r="T6" s="356"/>
      <c r="U6" s="356"/>
      <c r="V6" s="357"/>
      <c r="W6" s="358"/>
      <c r="X6" s="359"/>
      <c r="Y6" s="360"/>
      <c r="Z6" s="336"/>
      <c r="AA6" s="361">
        <f>IF(COUNTA(Q6:Y6)=0,"",COUNTA(Q6:Y6))</f>
        <v>1</v>
      </c>
      <c r="AB6" s="353" t="s">
        <v>243</v>
      </c>
      <c r="AC6" s="354" t="str">
        <f>IF(IGRF!B15="","",IGRF!B15)</f>
        <v>1128</v>
      </c>
      <c r="AD6" s="363" t="s">
        <v>244</v>
      </c>
      <c r="AE6" s="356"/>
      <c r="AF6" s="356"/>
      <c r="AG6" s="356"/>
      <c r="AH6" s="356"/>
      <c r="AI6" s="357"/>
      <c r="AJ6" s="358"/>
      <c r="AK6" s="359"/>
      <c r="AL6" s="360"/>
      <c r="AM6" s="336"/>
      <c r="AN6" s="361">
        <f>IF(COUNTA(AD6:AL6)=0,"",COUNTA(AD6:AL6))</f>
        <v>1</v>
      </c>
      <c r="AO6" s="362">
        <v>3.0</v>
      </c>
      <c r="AQ6" s="2"/>
      <c r="AR6" s="364" t="str">
        <f>IF(IGRF!I15="","",IGRF!I15)</f>
        <v>125</v>
      </c>
      <c r="AS6" s="355"/>
      <c r="AT6" s="356" t="s">
        <v>242</v>
      </c>
      <c r="AU6" s="356" t="s">
        <v>240</v>
      </c>
      <c r="AV6" s="356"/>
      <c r="AW6" s="356"/>
      <c r="AX6" s="357"/>
      <c r="AY6" s="358"/>
      <c r="AZ6" s="359"/>
      <c r="BA6" s="360"/>
      <c r="BB6" s="336"/>
      <c r="BC6" s="361">
        <f>IF(COUNTA(AS6:BA6)=0,"",COUNTA(AS6:BA6))</f>
        <v>2</v>
      </c>
      <c r="BD6" s="353" t="s">
        <v>243</v>
      </c>
    </row>
    <row r="7" ht="18.75" customHeight="1">
      <c r="A7" s="344"/>
      <c r="B7" s="365"/>
      <c r="C7" s="366"/>
      <c r="D7" s="366"/>
      <c r="E7" s="366"/>
      <c r="F7" s="366"/>
      <c r="G7" s="367"/>
      <c r="H7" s="368"/>
      <c r="I7" s="369"/>
      <c r="J7" s="370"/>
      <c r="K7" s="351"/>
      <c r="L7" s="344"/>
      <c r="M7" s="352">
        <v>4.0</v>
      </c>
      <c r="N7" s="8"/>
      <c r="O7" s="155"/>
      <c r="P7" s="344"/>
      <c r="Q7" s="365">
        <v>22.0</v>
      </c>
      <c r="R7" s="366"/>
      <c r="S7" s="366"/>
      <c r="T7" s="366"/>
      <c r="U7" s="366"/>
      <c r="V7" s="367"/>
      <c r="W7" s="368"/>
      <c r="X7" s="369"/>
      <c r="Y7" s="370"/>
      <c r="Z7" s="351"/>
      <c r="AA7" s="344"/>
      <c r="AB7" s="371" t="s">
        <v>245</v>
      </c>
      <c r="AC7" s="344"/>
      <c r="AD7" s="372">
        <v>15.0</v>
      </c>
      <c r="AE7" s="366"/>
      <c r="AF7" s="366"/>
      <c r="AG7" s="366"/>
      <c r="AH7" s="366"/>
      <c r="AI7" s="367"/>
      <c r="AJ7" s="368"/>
      <c r="AK7" s="369"/>
      <c r="AL7" s="370"/>
      <c r="AM7" s="351"/>
      <c r="AN7" s="344"/>
      <c r="AO7" s="352">
        <v>4.0</v>
      </c>
      <c r="AP7" s="8"/>
      <c r="AQ7" s="155"/>
      <c r="AR7" s="373"/>
      <c r="AS7" s="365"/>
      <c r="AT7" s="366">
        <v>11.0</v>
      </c>
      <c r="AU7" s="366">
        <v>13.0</v>
      </c>
      <c r="AV7" s="366"/>
      <c r="AW7" s="366"/>
      <c r="AX7" s="367"/>
      <c r="AY7" s="368"/>
      <c r="AZ7" s="369"/>
      <c r="BA7" s="370"/>
      <c r="BB7" s="351"/>
      <c r="BC7" s="344"/>
      <c r="BD7" s="371" t="s">
        <v>245</v>
      </c>
    </row>
    <row r="8" ht="18.75" customHeight="1">
      <c r="A8" s="329" t="str">
        <f>IF(IGRF!B16="","",IGRF!B16)</f>
        <v>14</v>
      </c>
      <c r="B8" s="330"/>
      <c r="C8" s="331"/>
      <c r="D8" s="331"/>
      <c r="E8" s="331"/>
      <c r="F8" s="331"/>
      <c r="G8" s="332"/>
      <c r="H8" s="333"/>
      <c r="I8" s="334"/>
      <c r="J8" s="335"/>
      <c r="K8" s="336"/>
      <c r="L8" s="337" t="str">
        <f>IF(COUNTA(B8:J8)=0,"",COUNTA(B8:J8))</f>
        <v/>
      </c>
      <c r="M8" s="362">
        <v>5.0</v>
      </c>
      <c r="O8" s="2"/>
      <c r="P8" s="329" t="str">
        <f>IF(IGRF!I16="","",IGRF!I16)</f>
        <v>14</v>
      </c>
      <c r="Q8" s="330" t="s">
        <v>246</v>
      </c>
      <c r="R8" s="331"/>
      <c r="S8" s="331"/>
      <c r="T8" s="331"/>
      <c r="U8" s="331"/>
      <c r="V8" s="332"/>
      <c r="W8" s="333"/>
      <c r="X8" s="334"/>
      <c r="Y8" s="335"/>
      <c r="Z8" s="336"/>
      <c r="AA8" s="337">
        <f>IF(COUNTA(Q8:Y8)=0,"",COUNTA(Q8:Y8))</f>
        <v>1</v>
      </c>
      <c r="AB8" s="374" t="s">
        <v>247</v>
      </c>
      <c r="AC8" s="329" t="str">
        <f>IF(IGRF!B16="","",IGRF!B16)</f>
        <v>14</v>
      </c>
      <c r="AD8" s="334" t="s">
        <v>228</v>
      </c>
      <c r="AE8" s="331"/>
      <c r="AF8" s="331"/>
      <c r="AG8" s="331"/>
      <c r="AH8" s="331"/>
      <c r="AI8" s="332"/>
      <c r="AJ8" s="333"/>
      <c r="AK8" s="334"/>
      <c r="AL8" s="335"/>
      <c r="AM8" s="336"/>
      <c r="AN8" s="337">
        <f>IF(COUNTA(AD8:AL8)=0,"",COUNTA(AD8:AL8))</f>
        <v>1</v>
      </c>
      <c r="AO8" s="362">
        <v>5.0</v>
      </c>
      <c r="AQ8" s="2"/>
      <c r="AR8" s="343" t="str">
        <f>IF(IGRF!I16="","",IGRF!I16)</f>
        <v>14</v>
      </c>
      <c r="AS8" s="330"/>
      <c r="AT8" s="331" t="s">
        <v>228</v>
      </c>
      <c r="AU8" s="331" t="s">
        <v>240</v>
      </c>
      <c r="AV8" s="331" t="s">
        <v>240</v>
      </c>
      <c r="AW8" s="331"/>
      <c r="AX8" s="332"/>
      <c r="AY8" s="333"/>
      <c r="AZ8" s="334"/>
      <c r="BA8" s="335"/>
      <c r="BB8" s="336"/>
      <c r="BC8" s="337">
        <f>IF(COUNTA(AS8:BA8)=0,"",COUNTA(AS8:BA8))</f>
        <v>3</v>
      </c>
      <c r="BD8" s="374" t="s">
        <v>247</v>
      </c>
    </row>
    <row r="9" ht="18.75" customHeight="1">
      <c r="A9" s="344"/>
      <c r="B9" s="345"/>
      <c r="C9" s="346"/>
      <c r="D9" s="346"/>
      <c r="E9" s="346"/>
      <c r="F9" s="346"/>
      <c r="G9" s="347"/>
      <c r="H9" s="348"/>
      <c r="I9" s="349"/>
      <c r="J9" s="350"/>
      <c r="K9" s="351"/>
      <c r="L9" s="344"/>
      <c r="M9" s="352">
        <v>6.0</v>
      </c>
      <c r="N9" s="8"/>
      <c r="O9" s="155"/>
      <c r="P9" s="344"/>
      <c r="Q9" s="345">
        <v>19.0</v>
      </c>
      <c r="R9" s="346"/>
      <c r="S9" s="346"/>
      <c r="T9" s="346"/>
      <c r="U9" s="346"/>
      <c r="V9" s="347"/>
      <c r="W9" s="348"/>
      <c r="X9" s="349"/>
      <c r="Y9" s="350"/>
      <c r="Z9" s="351"/>
      <c r="AA9" s="344"/>
      <c r="AB9" s="375" t="s">
        <v>248</v>
      </c>
      <c r="AC9" s="344"/>
      <c r="AD9" s="349">
        <v>16.0</v>
      </c>
      <c r="AE9" s="346"/>
      <c r="AF9" s="346"/>
      <c r="AG9" s="346"/>
      <c r="AH9" s="346"/>
      <c r="AI9" s="347"/>
      <c r="AJ9" s="348"/>
      <c r="AK9" s="349"/>
      <c r="AL9" s="350"/>
      <c r="AM9" s="351"/>
      <c r="AN9" s="344"/>
      <c r="AO9" s="352">
        <v>6.0</v>
      </c>
      <c r="AP9" s="8"/>
      <c r="AQ9" s="155"/>
      <c r="AR9" s="65"/>
      <c r="AS9" s="345"/>
      <c r="AT9" s="346">
        <v>6.0</v>
      </c>
      <c r="AU9" s="346">
        <v>7.0</v>
      </c>
      <c r="AV9" s="346">
        <v>8.0</v>
      </c>
      <c r="AW9" s="346"/>
      <c r="AX9" s="347"/>
      <c r="AY9" s="348"/>
      <c r="AZ9" s="349"/>
      <c r="BA9" s="350"/>
      <c r="BB9" s="351"/>
      <c r="BC9" s="344"/>
      <c r="BD9" s="375" t="s">
        <v>248</v>
      </c>
    </row>
    <row r="10" ht="18.75" customHeight="1">
      <c r="A10" s="354" t="str">
        <f>IF(IGRF!B17="","",IGRF!B17)</f>
        <v>1618</v>
      </c>
      <c r="B10" s="355"/>
      <c r="C10" s="356"/>
      <c r="D10" s="356"/>
      <c r="E10" s="356"/>
      <c r="F10" s="356"/>
      <c r="G10" s="357"/>
      <c r="H10" s="358"/>
      <c r="I10" s="359"/>
      <c r="J10" s="360"/>
      <c r="K10" s="336"/>
      <c r="L10" s="361" t="str">
        <f>IF(COUNTA(B10:J10)=0,"",COUNTA(B10:J10))</f>
        <v/>
      </c>
      <c r="M10" s="362">
        <v>7.0</v>
      </c>
      <c r="O10" s="2"/>
      <c r="P10" s="354" t="str">
        <f>IF(IGRF!I17="","",IGRF!I17)</f>
        <v>15*</v>
      </c>
      <c r="Q10" s="355"/>
      <c r="R10" s="356"/>
      <c r="S10" s="356"/>
      <c r="T10" s="356"/>
      <c r="U10" s="356"/>
      <c r="V10" s="357"/>
      <c r="W10" s="358"/>
      <c r="X10" s="359"/>
      <c r="Y10" s="360"/>
      <c r="Z10" s="336"/>
      <c r="AA10" s="361" t="str">
        <f>IF(COUNTA(Q10:Y10)=0,"",COUNTA(Q10:Y10))</f>
        <v/>
      </c>
      <c r="AB10" s="376" t="s">
        <v>246</v>
      </c>
      <c r="AC10" s="354" t="str">
        <f>IF(IGRF!B17="","",IGRF!B17)</f>
        <v>1618</v>
      </c>
      <c r="AD10" s="363"/>
      <c r="AE10" s="356"/>
      <c r="AF10" s="356"/>
      <c r="AG10" s="356"/>
      <c r="AH10" s="356"/>
      <c r="AI10" s="357"/>
      <c r="AJ10" s="358"/>
      <c r="AK10" s="359"/>
      <c r="AL10" s="360"/>
      <c r="AM10" s="336"/>
      <c r="AN10" s="361" t="str">
        <f>IF(COUNTA(AD10:AL10)=0,"",COUNTA(AD10:AL10))</f>
        <v/>
      </c>
      <c r="AO10" s="362">
        <v>7.0</v>
      </c>
      <c r="AQ10" s="2"/>
      <c r="AR10" s="364" t="str">
        <f>IF(IGRF!I17="","",IGRF!I17)</f>
        <v>15*</v>
      </c>
      <c r="AS10" s="355"/>
      <c r="AT10" s="356"/>
      <c r="AU10" s="356"/>
      <c r="AV10" s="356"/>
      <c r="AW10" s="356"/>
      <c r="AX10" s="357"/>
      <c r="AY10" s="358"/>
      <c r="AZ10" s="359"/>
      <c r="BA10" s="360"/>
      <c r="BB10" s="336"/>
      <c r="BC10" s="361" t="str">
        <f>IF(COUNTA(AS10:BA10)=0,"",COUNTA(AS10:BA10))</f>
        <v/>
      </c>
      <c r="BD10" s="376" t="s">
        <v>246</v>
      </c>
    </row>
    <row r="11" ht="18.75" customHeight="1">
      <c r="A11" s="344"/>
      <c r="B11" s="365"/>
      <c r="C11" s="366"/>
      <c r="D11" s="366"/>
      <c r="E11" s="366"/>
      <c r="F11" s="366"/>
      <c r="G11" s="367"/>
      <c r="H11" s="368"/>
      <c r="I11" s="369"/>
      <c r="J11" s="370"/>
      <c r="K11" s="351"/>
      <c r="L11" s="344"/>
      <c r="M11" s="352">
        <v>8.0</v>
      </c>
      <c r="N11" s="8"/>
      <c r="O11" s="155"/>
      <c r="P11" s="344"/>
      <c r="Q11" s="365"/>
      <c r="R11" s="366"/>
      <c r="S11" s="366"/>
      <c r="T11" s="366"/>
      <c r="U11" s="366"/>
      <c r="V11" s="367"/>
      <c r="W11" s="368"/>
      <c r="X11" s="369"/>
      <c r="Y11" s="370"/>
      <c r="Z11" s="351"/>
      <c r="AA11" s="344"/>
      <c r="AB11" s="375" t="s">
        <v>249</v>
      </c>
      <c r="AC11" s="344"/>
      <c r="AD11" s="372"/>
      <c r="AE11" s="366"/>
      <c r="AF11" s="366"/>
      <c r="AG11" s="366"/>
      <c r="AH11" s="366"/>
      <c r="AI11" s="367"/>
      <c r="AJ11" s="368"/>
      <c r="AK11" s="369"/>
      <c r="AL11" s="370"/>
      <c r="AM11" s="351"/>
      <c r="AN11" s="344"/>
      <c r="AO11" s="352">
        <v>8.0</v>
      </c>
      <c r="AP11" s="8"/>
      <c r="AQ11" s="155"/>
      <c r="AR11" s="373"/>
      <c r="AS11" s="365"/>
      <c r="AT11" s="366"/>
      <c r="AU11" s="366"/>
      <c r="AV11" s="366"/>
      <c r="AW11" s="366"/>
      <c r="AX11" s="367"/>
      <c r="AY11" s="368"/>
      <c r="AZ11" s="369"/>
      <c r="BA11" s="370"/>
      <c r="BB11" s="351"/>
      <c r="BC11" s="344"/>
      <c r="BD11" s="375" t="s">
        <v>249</v>
      </c>
    </row>
    <row r="12" ht="18.75" customHeight="1">
      <c r="A12" s="329" t="str">
        <f>IF(IGRF!B18="","",IGRF!B18)</f>
        <v>18</v>
      </c>
      <c r="B12" s="330"/>
      <c r="C12" s="331"/>
      <c r="D12" s="331"/>
      <c r="E12" s="331"/>
      <c r="F12" s="331"/>
      <c r="G12" s="332"/>
      <c r="H12" s="333"/>
      <c r="I12" s="334"/>
      <c r="J12" s="335"/>
      <c r="K12" s="336"/>
      <c r="L12" s="337" t="str">
        <f>IF(COUNTA(B12:J12)=0,"",COUNTA(B12:J12))</f>
        <v/>
      </c>
      <c r="M12" s="362">
        <v>9.0</v>
      </c>
      <c r="O12" s="2"/>
      <c r="P12" s="329" t="str">
        <f>IF(IGRF!I18="","",IGRF!I18)</f>
        <v>16*</v>
      </c>
      <c r="Q12" s="330"/>
      <c r="R12" s="331"/>
      <c r="S12" s="331"/>
      <c r="T12" s="331"/>
      <c r="U12" s="331"/>
      <c r="V12" s="332"/>
      <c r="W12" s="333"/>
      <c r="X12" s="334"/>
      <c r="Y12" s="335"/>
      <c r="Z12" s="336"/>
      <c r="AA12" s="337" t="str">
        <f>IF(COUNTA(Q12:Y12)=0,"",COUNTA(Q12:Y12))</f>
        <v/>
      </c>
      <c r="AB12" s="376" t="s">
        <v>244</v>
      </c>
      <c r="AC12" s="329" t="str">
        <f>IF(IGRF!B18="","",IGRF!B18)</f>
        <v>18</v>
      </c>
      <c r="AD12" s="334"/>
      <c r="AE12" s="331"/>
      <c r="AF12" s="331"/>
      <c r="AG12" s="331"/>
      <c r="AH12" s="331"/>
      <c r="AI12" s="332"/>
      <c r="AJ12" s="333"/>
      <c r="AK12" s="334"/>
      <c r="AL12" s="335"/>
      <c r="AM12" s="336"/>
      <c r="AN12" s="337" t="str">
        <f>IF(COUNTA(AD12:AL12)=0,"",COUNTA(AD12:AL12))</f>
        <v/>
      </c>
      <c r="AO12" s="362">
        <v>9.0</v>
      </c>
      <c r="AQ12" s="2"/>
      <c r="AR12" s="343" t="str">
        <f>IF(IGRF!I18="","",IGRF!I18)</f>
        <v>16*</v>
      </c>
      <c r="AS12" s="330"/>
      <c r="AT12" s="331"/>
      <c r="AU12" s="331"/>
      <c r="AV12" s="331"/>
      <c r="AW12" s="331"/>
      <c r="AX12" s="332"/>
      <c r="AY12" s="333"/>
      <c r="AZ12" s="334"/>
      <c r="BA12" s="335"/>
      <c r="BB12" s="336"/>
      <c r="BC12" s="337" t="str">
        <f>IF(COUNTA(AS12:BA12)=0,"",COUNTA(AS12:BA12))</f>
        <v/>
      </c>
      <c r="BD12" s="376" t="s">
        <v>244</v>
      </c>
    </row>
    <row r="13" ht="18.75" customHeight="1">
      <c r="A13" s="344"/>
      <c r="B13" s="345"/>
      <c r="C13" s="346"/>
      <c r="D13" s="346"/>
      <c r="E13" s="346"/>
      <c r="F13" s="346"/>
      <c r="G13" s="347"/>
      <c r="H13" s="348"/>
      <c r="I13" s="349"/>
      <c r="J13" s="350"/>
      <c r="K13" s="351"/>
      <c r="L13" s="344"/>
      <c r="M13" s="352">
        <v>10.0</v>
      </c>
      <c r="N13" s="8"/>
      <c r="O13" s="155"/>
      <c r="P13" s="344"/>
      <c r="Q13" s="345"/>
      <c r="R13" s="346"/>
      <c r="S13" s="346"/>
      <c r="T13" s="346"/>
      <c r="U13" s="346"/>
      <c r="V13" s="347"/>
      <c r="W13" s="348"/>
      <c r="X13" s="349"/>
      <c r="Y13" s="350"/>
      <c r="Z13" s="351"/>
      <c r="AA13" s="344"/>
      <c r="AB13" s="375" t="s">
        <v>250</v>
      </c>
      <c r="AC13" s="344"/>
      <c r="AD13" s="349"/>
      <c r="AE13" s="346"/>
      <c r="AF13" s="346"/>
      <c r="AG13" s="346"/>
      <c r="AH13" s="346"/>
      <c r="AI13" s="347"/>
      <c r="AJ13" s="348"/>
      <c r="AK13" s="349"/>
      <c r="AL13" s="350"/>
      <c r="AM13" s="351"/>
      <c r="AN13" s="344"/>
      <c r="AO13" s="352">
        <v>10.0</v>
      </c>
      <c r="AP13" s="8"/>
      <c r="AQ13" s="155"/>
      <c r="AR13" s="65"/>
      <c r="AS13" s="345"/>
      <c r="AT13" s="346"/>
      <c r="AU13" s="346"/>
      <c r="AV13" s="346"/>
      <c r="AW13" s="346"/>
      <c r="AX13" s="347"/>
      <c r="AY13" s="348"/>
      <c r="AZ13" s="349"/>
      <c r="BA13" s="350"/>
      <c r="BB13" s="351"/>
      <c r="BC13" s="344"/>
      <c r="BD13" s="375" t="s">
        <v>250</v>
      </c>
    </row>
    <row r="14" ht="18.75" customHeight="1">
      <c r="A14" s="354" t="str">
        <f>IF(IGRF!B19="","",IGRF!B19)</f>
        <v>187</v>
      </c>
      <c r="B14" s="355"/>
      <c r="C14" s="356"/>
      <c r="D14" s="356"/>
      <c r="E14" s="356"/>
      <c r="F14" s="356"/>
      <c r="G14" s="357"/>
      <c r="H14" s="358"/>
      <c r="I14" s="359"/>
      <c r="J14" s="360"/>
      <c r="K14" s="336"/>
      <c r="L14" s="361" t="str">
        <f>IF(COUNTA(B14:J14)=0,"",COUNTA(B14:J14))</f>
        <v/>
      </c>
      <c r="M14" s="362">
        <v>11.0</v>
      </c>
      <c r="O14" s="2"/>
      <c r="P14" s="354" t="str">
        <f>IF(IGRF!I19="","",IGRF!I19)</f>
        <v>187*</v>
      </c>
      <c r="Q14" s="355"/>
      <c r="R14" s="356"/>
      <c r="S14" s="356"/>
      <c r="T14" s="356"/>
      <c r="U14" s="356"/>
      <c r="V14" s="357"/>
      <c r="W14" s="358"/>
      <c r="X14" s="359"/>
      <c r="Y14" s="360"/>
      <c r="Z14" s="336"/>
      <c r="AA14" s="361" t="str">
        <f>IF(COUNTA(Q14:Y14)=0,"",COUNTA(Q14:Y14))</f>
        <v/>
      </c>
      <c r="AB14" s="342" t="s">
        <v>251</v>
      </c>
      <c r="AC14" s="354" t="str">
        <f>IF(IGRF!B19="","",IGRF!B19)</f>
        <v>187</v>
      </c>
      <c r="AD14" s="363" t="s">
        <v>246</v>
      </c>
      <c r="AE14" s="356" t="s">
        <v>247</v>
      </c>
      <c r="AF14" s="356"/>
      <c r="AG14" s="356"/>
      <c r="AH14" s="356"/>
      <c r="AI14" s="357"/>
      <c r="AJ14" s="358"/>
      <c r="AK14" s="359"/>
      <c r="AL14" s="360"/>
      <c r="AM14" s="336"/>
      <c r="AN14" s="361">
        <f>IF(COUNTA(AD14:AL14)=0,"",COUNTA(AD14:AL14))</f>
        <v>2</v>
      </c>
      <c r="AO14" s="362">
        <v>11.0</v>
      </c>
      <c r="AQ14" s="2"/>
      <c r="AR14" s="364" t="str">
        <f>IF(IGRF!I19="","",IGRF!I19)</f>
        <v>187*</v>
      </c>
      <c r="AS14" s="355"/>
      <c r="AT14" s="356"/>
      <c r="AU14" s="356"/>
      <c r="AV14" s="356"/>
      <c r="AW14" s="356"/>
      <c r="AX14" s="357"/>
      <c r="AY14" s="358"/>
      <c r="AZ14" s="359"/>
      <c r="BA14" s="360"/>
      <c r="BB14" s="336"/>
      <c r="BC14" s="361" t="str">
        <f>IF(COUNTA(AS14:BA14)=0,"",COUNTA(AS14:BA14))</f>
        <v/>
      </c>
      <c r="BD14" s="342" t="s">
        <v>251</v>
      </c>
    </row>
    <row r="15" ht="18.75" customHeight="1">
      <c r="A15" s="344"/>
      <c r="B15" s="365"/>
      <c r="C15" s="366"/>
      <c r="D15" s="366"/>
      <c r="E15" s="366"/>
      <c r="F15" s="366"/>
      <c r="G15" s="367"/>
      <c r="H15" s="368"/>
      <c r="I15" s="369"/>
      <c r="J15" s="370"/>
      <c r="K15" s="351"/>
      <c r="L15" s="344"/>
      <c r="M15" s="352">
        <v>12.0</v>
      </c>
      <c r="N15" s="8"/>
      <c r="O15" s="155"/>
      <c r="P15" s="344"/>
      <c r="Q15" s="365"/>
      <c r="R15" s="366"/>
      <c r="S15" s="366"/>
      <c r="T15" s="366"/>
      <c r="U15" s="366"/>
      <c r="V15" s="367"/>
      <c r="W15" s="368"/>
      <c r="X15" s="369"/>
      <c r="Y15" s="370"/>
      <c r="Z15" s="351"/>
      <c r="AA15" s="344"/>
      <c r="AB15" s="377" t="s">
        <v>252</v>
      </c>
      <c r="AC15" s="344"/>
      <c r="AD15" s="372">
        <v>11.0</v>
      </c>
      <c r="AE15" s="366">
        <v>15.0</v>
      </c>
      <c r="AF15" s="366"/>
      <c r="AG15" s="366"/>
      <c r="AH15" s="366"/>
      <c r="AI15" s="367"/>
      <c r="AJ15" s="368"/>
      <c r="AK15" s="369"/>
      <c r="AL15" s="370"/>
      <c r="AM15" s="351"/>
      <c r="AN15" s="344"/>
      <c r="AO15" s="352">
        <v>12.0</v>
      </c>
      <c r="AP15" s="8"/>
      <c r="AQ15" s="155"/>
      <c r="AR15" s="373"/>
      <c r="AS15" s="365"/>
      <c r="AT15" s="366"/>
      <c r="AU15" s="366"/>
      <c r="AV15" s="366"/>
      <c r="AW15" s="366"/>
      <c r="AX15" s="367"/>
      <c r="AY15" s="368"/>
      <c r="AZ15" s="369"/>
      <c r="BA15" s="370"/>
      <c r="BB15" s="351"/>
      <c r="BC15" s="344"/>
      <c r="BD15" s="377" t="s">
        <v>252</v>
      </c>
    </row>
    <row r="16" ht="18.75" customHeight="1">
      <c r="A16" s="329" t="str">
        <f>IF(IGRF!B20="","",IGRF!B20)</f>
        <v>196</v>
      </c>
      <c r="B16" s="330"/>
      <c r="C16" s="331"/>
      <c r="D16" s="331"/>
      <c r="E16" s="331"/>
      <c r="F16" s="331"/>
      <c r="G16" s="332"/>
      <c r="H16" s="333"/>
      <c r="I16" s="334"/>
      <c r="J16" s="335"/>
      <c r="K16" s="336"/>
      <c r="L16" s="337" t="str">
        <f>IF(COUNTA(B16:J16)=0,"",COUNTA(B16:J16))</f>
        <v/>
      </c>
      <c r="M16" s="362">
        <v>13.0</v>
      </c>
      <c r="O16" s="2"/>
      <c r="P16" s="329" t="str">
        <f>IF(IGRF!I20="","",IGRF!I20)</f>
        <v>1870</v>
      </c>
      <c r="Q16" s="330" t="s">
        <v>247</v>
      </c>
      <c r="R16" s="331" t="s">
        <v>240</v>
      </c>
      <c r="S16" s="331"/>
      <c r="T16" s="331"/>
      <c r="U16" s="331"/>
      <c r="V16" s="332"/>
      <c r="W16" s="333"/>
      <c r="X16" s="334"/>
      <c r="Y16" s="335"/>
      <c r="Z16" s="336"/>
      <c r="AA16" s="337">
        <f>IF(COUNTA(Q16:Y16)=0,"",COUNTA(Q16:Y16))</f>
        <v>2</v>
      </c>
      <c r="AB16" s="342" t="s">
        <v>253</v>
      </c>
      <c r="AC16" s="329" t="str">
        <f>IF(IGRF!B20="","",IGRF!B20)</f>
        <v>196</v>
      </c>
      <c r="AD16" s="334" t="s">
        <v>247</v>
      </c>
      <c r="AE16" s="331" t="s">
        <v>238</v>
      </c>
      <c r="AF16" s="331" t="s">
        <v>238</v>
      </c>
      <c r="AG16" s="331"/>
      <c r="AH16" s="331"/>
      <c r="AI16" s="332"/>
      <c r="AJ16" s="333"/>
      <c r="AK16" s="334"/>
      <c r="AL16" s="335"/>
      <c r="AM16" s="336"/>
      <c r="AN16" s="337">
        <f>IF(COUNTA(AD16:AL16)=0,"",COUNTA(AD16:AL16))</f>
        <v>3</v>
      </c>
      <c r="AO16" s="362">
        <v>13.0</v>
      </c>
      <c r="AQ16" s="2"/>
      <c r="AR16" s="343" t="str">
        <f>IF(IGRF!I20="","",IGRF!I20)</f>
        <v>1870</v>
      </c>
      <c r="AS16" s="330"/>
      <c r="AT16" s="331"/>
      <c r="AU16" s="331" t="s">
        <v>238</v>
      </c>
      <c r="AV16" s="331" t="s">
        <v>238</v>
      </c>
      <c r="AW16" s="331" t="s">
        <v>238</v>
      </c>
      <c r="AX16" s="332" t="s">
        <v>238</v>
      </c>
      <c r="AY16" s="333"/>
      <c r="AZ16" s="334"/>
      <c r="BA16" s="335"/>
      <c r="BB16" s="336"/>
      <c r="BC16" s="337">
        <f>IF(COUNTA(AS16:BA16)=0,"",COUNTA(AS16:BA16))</f>
        <v>4</v>
      </c>
      <c r="BD16" s="342" t="s">
        <v>253</v>
      </c>
    </row>
    <row r="17" ht="18.75" customHeight="1">
      <c r="A17" s="344"/>
      <c r="B17" s="345"/>
      <c r="C17" s="346"/>
      <c r="D17" s="346"/>
      <c r="E17" s="346"/>
      <c r="F17" s="346"/>
      <c r="G17" s="347"/>
      <c r="H17" s="348"/>
      <c r="I17" s="349"/>
      <c r="J17" s="350"/>
      <c r="K17" s="351"/>
      <c r="L17" s="344"/>
      <c r="M17" s="352">
        <v>14.0</v>
      </c>
      <c r="N17" s="8"/>
      <c r="O17" s="155"/>
      <c r="P17" s="344"/>
      <c r="Q17" s="345">
        <v>5.0</v>
      </c>
      <c r="R17" s="346">
        <v>18.0</v>
      </c>
      <c r="S17" s="346"/>
      <c r="T17" s="346"/>
      <c r="U17" s="346"/>
      <c r="V17" s="347"/>
      <c r="W17" s="348"/>
      <c r="X17" s="349"/>
      <c r="Y17" s="350"/>
      <c r="Z17" s="351"/>
      <c r="AA17" s="344"/>
      <c r="AB17" s="377" t="s">
        <v>254</v>
      </c>
      <c r="AC17" s="344"/>
      <c r="AD17" s="349">
        <v>13.0</v>
      </c>
      <c r="AE17" s="346">
        <v>15.0</v>
      </c>
      <c r="AF17" s="346">
        <v>16.0</v>
      </c>
      <c r="AG17" s="346"/>
      <c r="AH17" s="346"/>
      <c r="AI17" s="347"/>
      <c r="AJ17" s="348"/>
      <c r="AK17" s="349"/>
      <c r="AL17" s="350"/>
      <c r="AM17" s="351"/>
      <c r="AN17" s="344"/>
      <c r="AO17" s="352">
        <v>14.0</v>
      </c>
      <c r="AP17" s="8"/>
      <c r="AQ17" s="155"/>
      <c r="AR17" s="65"/>
      <c r="AS17" s="345"/>
      <c r="AT17" s="346"/>
      <c r="AU17" s="346">
        <v>9.0</v>
      </c>
      <c r="AV17" s="346">
        <v>11.0</v>
      </c>
      <c r="AW17" s="346">
        <v>13.0</v>
      </c>
      <c r="AX17" s="347">
        <v>19.0</v>
      </c>
      <c r="AY17" s="348"/>
      <c r="AZ17" s="349"/>
      <c r="BA17" s="350"/>
      <c r="BB17" s="351"/>
      <c r="BC17" s="344"/>
      <c r="BD17" s="377" t="s">
        <v>254</v>
      </c>
    </row>
    <row r="18" ht="18.75" customHeight="1">
      <c r="A18" s="354" t="str">
        <f>IF(IGRF!B21="","",IGRF!B21)</f>
        <v>29</v>
      </c>
      <c r="B18" s="355" t="s">
        <v>253</v>
      </c>
      <c r="C18" s="356"/>
      <c r="D18" s="356"/>
      <c r="E18" s="356"/>
      <c r="F18" s="356"/>
      <c r="G18" s="357"/>
      <c r="H18" s="358"/>
      <c r="I18" s="359"/>
      <c r="J18" s="360"/>
      <c r="K18" s="336"/>
      <c r="L18" s="361">
        <f>IF(COUNTA(B18:J18)=0,"",COUNTA(B18:J18))</f>
        <v>1</v>
      </c>
      <c r="M18" s="362">
        <v>15.0</v>
      </c>
      <c r="O18" s="2"/>
      <c r="P18" s="354" t="str">
        <f>IF(IGRF!I21="","",IGRF!I21)</f>
        <v>31</v>
      </c>
      <c r="Q18" s="355"/>
      <c r="R18" s="356"/>
      <c r="S18" s="356"/>
      <c r="T18" s="356"/>
      <c r="U18" s="356"/>
      <c r="V18" s="357"/>
      <c r="W18" s="358"/>
      <c r="X18" s="359"/>
      <c r="Y18" s="360"/>
      <c r="Z18" s="336"/>
      <c r="AA18" s="378" t="str">
        <f>IF(COUNTA(Q18:Y18)=0,"",COUNTA(Q18:Y18))</f>
        <v/>
      </c>
      <c r="AB18" s="342" t="s">
        <v>255</v>
      </c>
      <c r="AC18" s="354" t="str">
        <f>IF(IGRF!B21="","",IGRF!B21)</f>
        <v>29</v>
      </c>
      <c r="AD18" s="363"/>
      <c r="AE18" s="356" t="s">
        <v>238</v>
      </c>
      <c r="AF18" s="356" t="s">
        <v>240</v>
      </c>
      <c r="AG18" s="356" t="s">
        <v>240</v>
      </c>
      <c r="AH18" s="356"/>
      <c r="AI18" s="357"/>
      <c r="AJ18" s="358"/>
      <c r="AK18" s="359"/>
      <c r="AL18" s="360"/>
      <c r="AM18" s="336"/>
      <c r="AN18" s="361">
        <f>IF(COUNTA(AD18:AL18)=0,"",COUNTA(AD18:AL18))</f>
        <v>3</v>
      </c>
      <c r="AO18" s="362">
        <v>15.0</v>
      </c>
      <c r="AQ18" s="2"/>
      <c r="AR18" s="364" t="str">
        <f>IF(IGRF!I21="","",IGRF!I21)</f>
        <v>31</v>
      </c>
      <c r="AS18" s="355"/>
      <c r="AT18" s="356"/>
      <c r="AU18" s="356"/>
      <c r="AV18" s="356"/>
      <c r="AW18" s="356"/>
      <c r="AX18" s="357"/>
      <c r="AY18" s="358"/>
      <c r="AZ18" s="359"/>
      <c r="BA18" s="360"/>
      <c r="BB18" s="336"/>
      <c r="BC18" s="361" t="str">
        <f>IF(COUNTA(AS18:BA18)=0,"",COUNTA(AS18:BA18))</f>
        <v/>
      </c>
      <c r="BD18" s="342" t="s">
        <v>255</v>
      </c>
    </row>
    <row r="19" ht="18.75" customHeight="1">
      <c r="A19" s="344"/>
      <c r="B19" s="365">
        <v>10.0</v>
      </c>
      <c r="C19" s="366"/>
      <c r="D19" s="366"/>
      <c r="E19" s="366"/>
      <c r="F19" s="366"/>
      <c r="G19" s="367"/>
      <c r="H19" s="368"/>
      <c r="I19" s="369"/>
      <c r="J19" s="370"/>
      <c r="K19" s="351"/>
      <c r="L19" s="344"/>
      <c r="M19" s="352">
        <v>16.0</v>
      </c>
      <c r="N19" s="8"/>
      <c r="O19" s="155"/>
      <c r="P19" s="344"/>
      <c r="Q19" s="365"/>
      <c r="R19" s="366"/>
      <c r="S19" s="366"/>
      <c r="T19" s="366"/>
      <c r="U19" s="366"/>
      <c r="V19" s="367"/>
      <c r="W19" s="368"/>
      <c r="X19" s="369"/>
      <c r="Y19" s="370"/>
      <c r="Z19" s="351"/>
      <c r="AA19" s="373"/>
      <c r="AB19" s="353" t="s">
        <v>256</v>
      </c>
      <c r="AC19" s="344"/>
      <c r="AD19" s="372"/>
      <c r="AE19" s="366">
        <v>4.0</v>
      </c>
      <c r="AF19" s="366">
        <v>16.0</v>
      </c>
      <c r="AG19" s="366">
        <v>16.0</v>
      </c>
      <c r="AH19" s="366"/>
      <c r="AI19" s="367"/>
      <c r="AJ19" s="368"/>
      <c r="AK19" s="369"/>
      <c r="AL19" s="370"/>
      <c r="AM19" s="351"/>
      <c r="AN19" s="344"/>
      <c r="AO19" s="352">
        <v>16.0</v>
      </c>
      <c r="AP19" s="8"/>
      <c r="AQ19" s="155"/>
      <c r="AR19" s="373"/>
      <c r="AS19" s="365"/>
      <c r="AT19" s="366"/>
      <c r="AU19" s="366"/>
      <c r="AV19" s="366"/>
      <c r="AW19" s="366"/>
      <c r="AX19" s="367"/>
      <c r="AY19" s="368"/>
      <c r="AZ19" s="369"/>
      <c r="BA19" s="370"/>
      <c r="BB19" s="351"/>
      <c r="BC19" s="344"/>
      <c r="BD19" s="353" t="s">
        <v>256</v>
      </c>
    </row>
    <row r="20" ht="18.75" customHeight="1">
      <c r="A20" s="329" t="str">
        <f>IF(IGRF!B22="","",IGRF!B22)</f>
        <v>3*</v>
      </c>
      <c r="B20" s="330"/>
      <c r="C20" s="331"/>
      <c r="D20" s="331"/>
      <c r="E20" s="331"/>
      <c r="F20" s="331"/>
      <c r="G20" s="332"/>
      <c r="H20" s="333"/>
      <c r="I20" s="334"/>
      <c r="J20" s="335"/>
      <c r="K20" s="336"/>
      <c r="L20" s="337" t="str">
        <f>IF(COUNTA(B20:J20)=0,"",COUNTA(B20:J20))</f>
        <v/>
      </c>
      <c r="M20" s="362">
        <v>17.0</v>
      </c>
      <c r="O20" s="2"/>
      <c r="P20" s="329" t="str">
        <f>IF(IGRF!I22="","",IGRF!I22)</f>
        <v>359*</v>
      </c>
      <c r="Q20" s="330"/>
      <c r="R20" s="331"/>
      <c r="S20" s="331"/>
      <c r="T20" s="331"/>
      <c r="U20" s="331"/>
      <c r="V20" s="332"/>
      <c r="W20" s="333"/>
      <c r="X20" s="334"/>
      <c r="Y20" s="335"/>
      <c r="Z20" s="336"/>
      <c r="AA20" s="341" t="str">
        <f>IF(COUNTA(Q20:Y20)=0,"",COUNTA(Q20:Y20))</f>
        <v/>
      </c>
      <c r="AB20" s="342" t="s">
        <v>242</v>
      </c>
      <c r="AC20" s="329" t="str">
        <f>IF(IGRF!B22="","",IGRF!B22)</f>
        <v>3*</v>
      </c>
      <c r="AD20" s="334"/>
      <c r="AE20" s="331"/>
      <c r="AF20" s="331"/>
      <c r="AG20" s="331"/>
      <c r="AH20" s="331"/>
      <c r="AI20" s="332"/>
      <c r="AJ20" s="333"/>
      <c r="AK20" s="334"/>
      <c r="AL20" s="335"/>
      <c r="AM20" s="336"/>
      <c r="AN20" s="337" t="str">
        <f>IF(COUNTA(AD20:AL20)=0,"",COUNTA(AD20:AL20))</f>
        <v/>
      </c>
      <c r="AO20" s="362">
        <v>17.0</v>
      </c>
      <c r="AQ20" s="2"/>
      <c r="AR20" s="343" t="str">
        <f>IF(IGRF!I22="","",IGRF!I22)</f>
        <v>359*</v>
      </c>
      <c r="AS20" s="330"/>
      <c r="AT20" s="331"/>
      <c r="AU20" s="331"/>
      <c r="AV20" s="331"/>
      <c r="AW20" s="331"/>
      <c r="AX20" s="332"/>
      <c r="AY20" s="333"/>
      <c r="AZ20" s="334"/>
      <c r="BA20" s="335"/>
      <c r="BB20" s="336"/>
      <c r="BC20" s="337" t="str">
        <f>IF(COUNTA(AS20:BA20)=0,"",COUNTA(AS20:BA20))</f>
        <v/>
      </c>
      <c r="BD20" s="342" t="s">
        <v>242</v>
      </c>
    </row>
    <row r="21" ht="18.75" customHeight="1">
      <c r="A21" s="344"/>
      <c r="B21" s="345"/>
      <c r="C21" s="346"/>
      <c r="D21" s="346"/>
      <c r="E21" s="346"/>
      <c r="F21" s="346"/>
      <c r="G21" s="347"/>
      <c r="H21" s="348"/>
      <c r="I21" s="349"/>
      <c r="J21" s="350"/>
      <c r="K21" s="351"/>
      <c r="L21" s="344"/>
      <c r="M21" s="352">
        <v>18.0</v>
      </c>
      <c r="N21" s="8"/>
      <c r="O21" s="155"/>
      <c r="P21" s="344"/>
      <c r="Q21" s="345"/>
      <c r="R21" s="346"/>
      <c r="S21" s="346"/>
      <c r="T21" s="346"/>
      <c r="U21" s="346"/>
      <c r="V21" s="347"/>
      <c r="W21" s="348"/>
      <c r="X21" s="349"/>
      <c r="Y21" s="350"/>
      <c r="Z21" s="351"/>
      <c r="AA21" s="151"/>
      <c r="AB21" s="353" t="s">
        <v>257</v>
      </c>
      <c r="AC21" s="344"/>
      <c r="AD21" s="349"/>
      <c r="AE21" s="346"/>
      <c r="AF21" s="346"/>
      <c r="AG21" s="346"/>
      <c r="AH21" s="346"/>
      <c r="AI21" s="347"/>
      <c r="AJ21" s="348"/>
      <c r="AK21" s="349"/>
      <c r="AL21" s="350"/>
      <c r="AM21" s="351"/>
      <c r="AN21" s="344"/>
      <c r="AO21" s="352">
        <v>18.0</v>
      </c>
      <c r="AP21" s="8"/>
      <c r="AQ21" s="155"/>
      <c r="AR21" s="65"/>
      <c r="AS21" s="345"/>
      <c r="AT21" s="346"/>
      <c r="AU21" s="346"/>
      <c r="AV21" s="346"/>
      <c r="AW21" s="346"/>
      <c r="AX21" s="347"/>
      <c r="AY21" s="348"/>
      <c r="AZ21" s="349"/>
      <c r="BA21" s="350"/>
      <c r="BB21" s="351"/>
      <c r="BC21" s="344"/>
      <c r="BD21" s="353" t="s">
        <v>257</v>
      </c>
    </row>
    <row r="22" ht="18.75" customHeight="1">
      <c r="A22" s="354" t="str">
        <f>IF(IGRF!B23="","",IGRF!B23)</f>
        <v>34</v>
      </c>
      <c r="B22" s="355" t="s">
        <v>240</v>
      </c>
      <c r="C22" s="356"/>
      <c r="D22" s="356"/>
      <c r="E22" s="356"/>
      <c r="F22" s="356"/>
      <c r="G22" s="357"/>
      <c r="H22" s="358"/>
      <c r="I22" s="359"/>
      <c r="J22" s="360"/>
      <c r="K22" s="336"/>
      <c r="L22" s="361">
        <f>IF(COUNTA(B22:J22)=0,"",COUNTA(B22:J22))</f>
        <v>1</v>
      </c>
      <c r="M22" s="362">
        <v>19.0</v>
      </c>
      <c r="O22" s="2"/>
      <c r="P22" s="354" t="str">
        <f>IF(IGRF!I23="","",IGRF!I23)</f>
        <v>420</v>
      </c>
      <c r="Q22" s="355" t="s">
        <v>238</v>
      </c>
      <c r="R22" s="356" t="s">
        <v>228</v>
      </c>
      <c r="S22" s="356" t="s">
        <v>238</v>
      </c>
      <c r="T22" s="356" t="s">
        <v>247</v>
      </c>
      <c r="U22" s="356"/>
      <c r="V22" s="357"/>
      <c r="W22" s="358"/>
      <c r="X22" s="359"/>
      <c r="Y22" s="360"/>
      <c r="Z22" s="336"/>
      <c r="AA22" s="378">
        <f>IF(COUNTA(Q22:Y22)=0,"",COUNTA(Q22:Y22))</f>
        <v>4</v>
      </c>
      <c r="AB22" s="376" t="s">
        <v>240</v>
      </c>
      <c r="AC22" s="354" t="str">
        <f>IF(IGRF!B23="","",IGRF!B23)</f>
        <v>34</v>
      </c>
      <c r="AD22" s="363"/>
      <c r="AE22" s="356" t="s">
        <v>244</v>
      </c>
      <c r="AF22" s="356" t="s">
        <v>258</v>
      </c>
      <c r="AG22" s="356" t="s">
        <v>258</v>
      </c>
      <c r="AH22" s="356" t="s">
        <v>238</v>
      </c>
      <c r="AI22" s="357"/>
      <c r="AJ22" s="358"/>
      <c r="AK22" s="359"/>
      <c r="AL22" s="360"/>
      <c r="AM22" s="336"/>
      <c r="AN22" s="361">
        <f>IF(COUNTA(AD22:AL22)=0,"",COUNTA(AD22:AL22))</f>
        <v>4</v>
      </c>
      <c r="AO22" s="362">
        <v>19.0</v>
      </c>
      <c r="AQ22" s="2"/>
      <c r="AR22" s="364" t="str">
        <f>IF(IGRF!I23="","",IGRF!I23)</f>
        <v>420</v>
      </c>
      <c r="AS22" s="355"/>
      <c r="AT22" s="356"/>
      <c r="AU22" s="356"/>
      <c r="AV22" s="356"/>
      <c r="AW22" s="356" t="s">
        <v>238</v>
      </c>
      <c r="AX22" s="357" t="s">
        <v>238</v>
      </c>
      <c r="AY22" s="358"/>
      <c r="AZ22" s="359"/>
      <c r="BA22" s="360"/>
      <c r="BB22" s="336"/>
      <c r="BC22" s="361">
        <f>IF(COUNTA(AS22:BA22)=0,"",COUNTA(AS22:BA22))</f>
        <v>2</v>
      </c>
      <c r="BD22" s="376" t="s">
        <v>240</v>
      </c>
    </row>
    <row r="23" ht="18.75" customHeight="1">
      <c r="A23" s="344"/>
      <c r="B23" s="365">
        <v>1.0</v>
      </c>
      <c r="C23" s="366"/>
      <c r="D23" s="366"/>
      <c r="E23" s="366"/>
      <c r="F23" s="366"/>
      <c r="G23" s="367"/>
      <c r="H23" s="368"/>
      <c r="I23" s="369"/>
      <c r="J23" s="370"/>
      <c r="K23" s="351"/>
      <c r="L23" s="344"/>
      <c r="M23" s="352">
        <v>20.0</v>
      </c>
      <c r="N23" s="8"/>
      <c r="O23" s="155"/>
      <c r="P23" s="344"/>
      <c r="Q23" s="365">
        <v>8.0</v>
      </c>
      <c r="R23" s="366">
        <v>8.0</v>
      </c>
      <c r="S23" s="366">
        <v>10.0</v>
      </c>
      <c r="T23" s="366">
        <v>13.0</v>
      </c>
      <c r="U23" s="366"/>
      <c r="V23" s="367"/>
      <c r="W23" s="368"/>
      <c r="X23" s="369"/>
      <c r="Y23" s="370"/>
      <c r="Z23" s="351"/>
      <c r="AA23" s="373"/>
      <c r="AB23" s="379" t="s">
        <v>259</v>
      </c>
      <c r="AC23" s="344"/>
      <c r="AD23" s="372"/>
      <c r="AE23" s="366">
        <v>3.0</v>
      </c>
      <c r="AF23" s="366">
        <v>5.0</v>
      </c>
      <c r="AG23" s="366">
        <v>8.0</v>
      </c>
      <c r="AH23" s="366">
        <v>11.0</v>
      </c>
      <c r="AI23" s="367"/>
      <c r="AJ23" s="368"/>
      <c r="AK23" s="369"/>
      <c r="AL23" s="370"/>
      <c r="AM23" s="351"/>
      <c r="AN23" s="344"/>
      <c r="AO23" s="352">
        <v>20.0</v>
      </c>
      <c r="AP23" s="8"/>
      <c r="AQ23" s="155"/>
      <c r="AR23" s="373"/>
      <c r="AS23" s="365"/>
      <c r="AT23" s="366"/>
      <c r="AU23" s="366"/>
      <c r="AV23" s="366"/>
      <c r="AW23" s="366">
        <v>6.0</v>
      </c>
      <c r="AX23" s="367">
        <v>14.0</v>
      </c>
      <c r="AY23" s="368"/>
      <c r="AZ23" s="369"/>
      <c r="BA23" s="370"/>
      <c r="BB23" s="351"/>
      <c r="BC23" s="344"/>
      <c r="BD23" s="379" t="s">
        <v>259</v>
      </c>
    </row>
    <row r="24" ht="18.75" customHeight="1">
      <c r="A24" s="329" t="str">
        <f>IF(IGRF!B24="","",IGRF!B24)</f>
        <v>511*</v>
      </c>
      <c r="B24" s="330"/>
      <c r="C24" s="331"/>
      <c r="D24" s="331"/>
      <c r="E24" s="331"/>
      <c r="F24" s="331"/>
      <c r="G24" s="332"/>
      <c r="H24" s="333"/>
      <c r="I24" s="334"/>
      <c r="J24" s="335"/>
      <c r="K24" s="336"/>
      <c r="L24" s="337" t="str">
        <f>IF(COUNTA(B24:J24)=0,"",COUNTA(B24:J24))</f>
        <v/>
      </c>
      <c r="M24" s="362">
        <v>21.0</v>
      </c>
      <c r="O24" s="2"/>
      <c r="P24" s="329" t="str">
        <f>IF(IGRF!I24="","",IGRF!I24)</f>
        <v>44*</v>
      </c>
      <c r="Q24" s="330"/>
      <c r="R24" s="331"/>
      <c r="S24" s="331"/>
      <c r="T24" s="331"/>
      <c r="U24" s="331"/>
      <c r="V24" s="332"/>
      <c r="W24" s="333"/>
      <c r="X24" s="334"/>
      <c r="Y24" s="335"/>
      <c r="Z24" s="336"/>
      <c r="AA24" s="337" t="str">
        <f>IF(COUNTA(Q24:Y24)=0,"",COUNTA(Q24:Y24))</f>
        <v/>
      </c>
      <c r="AB24" s="380" t="s">
        <v>260</v>
      </c>
      <c r="AC24" s="329" t="str">
        <f>IF(IGRF!B24="","",IGRF!B24)</f>
        <v>511*</v>
      </c>
      <c r="AD24" s="334"/>
      <c r="AE24" s="331"/>
      <c r="AF24" s="331"/>
      <c r="AG24" s="331"/>
      <c r="AH24" s="331"/>
      <c r="AI24" s="332"/>
      <c r="AJ24" s="333"/>
      <c r="AK24" s="334"/>
      <c r="AL24" s="335"/>
      <c r="AM24" s="336"/>
      <c r="AN24" s="337" t="str">
        <f>IF(COUNTA(AD24:AL24)=0,"",COUNTA(AD24:AL24))</f>
        <v/>
      </c>
      <c r="AO24" s="362">
        <v>21.0</v>
      </c>
      <c r="AQ24" s="2"/>
      <c r="AR24" s="343" t="str">
        <f>IF(IGRF!I24="","",IGRF!I24)</f>
        <v>44*</v>
      </c>
      <c r="AS24" s="330"/>
      <c r="AT24" s="331"/>
      <c r="AU24" s="331"/>
      <c r="AV24" s="331"/>
      <c r="AW24" s="331"/>
      <c r="AX24" s="332"/>
      <c r="AY24" s="333"/>
      <c r="AZ24" s="334"/>
      <c r="BA24" s="335"/>
      <c r="BB24" s="336"/>
      <c r="BC24" s="337" t="str">
        <f>IF(COUNTA(AS24:BA24)=0,"",COUNTA(AS24:BA24))</f>
        <v/>
      </c>
      <c r="BD24" s="380" t="s">
        <v>260</v>
      </c>
    </row>
    <row r="25" ht="18.75" customHeight="1">
      <c r="A25" s="344"/>
      <c r="B25" s="345"/>
      <c r="C25" s="346"/>
      <c r="D25" s="346"/>
      <c r="E25" s="346"/>
      <c r="F25" s="346"/>
      <c r="G25" s="347"/>
      <c r="H25" s="348"/>
      <c r="I25" s="349"/>
      <c r="J25" s="350"/>
      <c r="K25" s="351"/>
      <c r="L25" s="344"/>
      <c r="M25" s="352">
        <v>22.0</v>
      </c>
      <c r="N25" s="8"/>
      <c r="O25" s="155"/>
      <c r="P25" s="344"/>
      <c r="Q25" s="345"/>
      <c r="R25" s="346"/>
      <c r="S25" s="346"/>
      <c r="T25" s="346"/>
      <c r="U25" s="346"/>
      <c r="V25" s="347"/>
      <c r="W25" s="348"/>
      <c r="X25" s="349"/>
      <c r="Y25" s="350"/>
      <c r="Z25" s="351"/>
      <c r="AA25" s="344"/>
      <c r="AB25" s="381" t="s">
        <v>261</v>
      </c>
      <c r="AC25" s="344"/>
      <c r="AD25" s="349"/>
      <c r="AE25" s="346"/>
      <c r="AF25" s="346"/>
      <c r="AG25" s="346"/>
      <c r="AH25" s="346"/>
      <c r="AI25" s="347"/>
      <c r="AJ25" s="348"/>
      <c r="AK25" s="349"/>
      <c r="AL25" s="350"/>
      <c r="AM25" s="351"/>
      <c r="AN25" s="344"/>
      <c r="AO25" s="352">
        <v>22.0</v>
      </c>
      <c r="AP25" s="8"/>
      <c r="AQ25" s="155"/>
      <c r="AR25" s="65"/>
      <c r="AS25" s="345"/>
      <c r="AT25" s="346"/>
      <c r="AU25" s="346"/>
      <c r="AV25" s="346"/>
      <c r="AW25" s="346"/>
      <c r="AX25" s="347"/>
      <c r="AY25" s="348"/>
      <c r="AZ25" s="349"/>
      <c r="BA25" s="350"/>
      <c r="BB25" s="351"/>
      <c r="BC25" s="344"/>
      <c r="BD25" s="381" t="s">
        <v>261</v>
      </c>
    </row>
    <row r="26" ht="18.75" customHeight="1">
      <c r="A26" s="354" t="str">
        <f>IF(IGRF!B25="","",IGRF!B25)</f>
        <v>616</v>
      </c>
      <c r="B26" s="355"/>
      <c r="C26" s="356"/>
      <c r="D26" s="356"/>
      <c r="E26" s="356"/>
      <c r="F26" s="356"/>
      <c r="G26" s="357"/>
      <c r="H26" s="358"/>
      <c r="I26" s="359"/>
      <c r="J26" s="360"/>
      <c r="K26" s="336"/>
      <c r="L26" s="361" t="str">
        <f>IF(COUNTA(B26:J26)=0,"",COUNTA(B26:J26))</f>
        <v/>
      </c>
      <c r="M26" s="362">
        <v>23.0</v>
      </c>
      <c r="O26" s="2"/>
      <c r="P26" s="354" t="str">
        <f>IF(IGRF!I25="","",IGRF!I25)</f>
        <v>55</v>
      </c>
      <c r="Q26" s="355"/>
      <c r="R26" s="356"/>
      <c r="S26" s="356"/>
      <c r="T26" s="356"/>
      <c r="U26" s="356"/>
      <c r="V26" s="357"/>
      <c r="W26" s="358"/>
      <c r="X26" s="359"/>
      <c r="Y26" s="360"/>
      <c r="Z26" s="336"/>
      <c r="AA26" s="378" t="str">
        <f>IF(COUNTA(Q26:Y26)=0,"",COUNTA(Q26:Y26))</f>
        <v/>
      </c>
      <c r="AB26" s="376" t="s">
        <v>238</v>
      </c>
      <c r="AC26" s="354" t="str">
        <f>IF(IGRF!B25="","",IGRF!B25)</f>
        <v>616</v>
      </c>
      <c r="AD26" s="363"/>
      <c r="AE26" s="356"/>
      <c r="AF26" s="356"/>
      <c r="AG26" s="356"/>
      <c r="AH26" s="356"/>
      <c r="AI26" s="357"/>
      <c r="AJ26" s="358"/>
      <c r="AK26" s="359"/>
      <c r="AL26" s="360"/>
      <c r="AM26" s="336"/>
      <c r="AN26" s="361" t="str">
        <f>IF(COUNTA(AD26:AL26)=0,"",COUNTA(AD26:AL26))</f>
        <v/>
      </c>
      <c r="AO26" s="362">
        <v>23.0</v>
      </c>
      <c r="AQ26" s="2"/>
      <c r="AR26" s="364" t="str">
        <f>IF(IGRF!I25="","",IGRF!I25)</f>
        <v>55</v>
      </c>
      <c r="AS26" s="355" t="s">
        <v>253</v>
      </c>
      <c r="AT26" s="356" t="s">
        <v>228</v>
      </c>
      <c r="AU26" s="356" t="s">
        <v>253</v>
      </c>
      <c r="AV26" s="356" t="s">
        <v>228</v>
      </c>
      <c r="AW26" s="356"/>
      <c r="AX26" s="357"/>
      <c r="AY26" s="358"/>
      <c r="AZ26" s="359"/>
      <c r="BA26" s="360"/>
      <c r="BB26" s="336"/>
      <c r="BC26" s="361">
        <f>IF(COUNTA(AS26:BA26)=0,"",COUNTA(AS26:BA26))</f>
        <v>4</v>
      </c>
      <c r="BD26" s="376" t="s">
        <v>238</v>
      </c>
    </row>
    <row r="27" ht="18.75" customHeight="1">
      <c r="A27" s="344"/>
      <c r="B27" s="365"/>
      <c r="C27" s="366"/>
      <c r="D27" s="366"/>
      <c r="E27" s="366"/>
      <c r="F27" s="366"/>
      <c r="G27" s="367"/>
      <c r="H27" s="368"/>
      <c r="I27" s="369"/>
      <c r="J27" s="370"/>
      <c r="K27" s="351"/>
      <c r="L27" s="344"/>
      <c r="M27" s="352">
        <v>24.0</v>
      </c>
      <c r="N27" s="8"/>
      <c r="O27" s="155"/>
      <c r="P27" s="344"/>
      <c r="Q27" s="365"/>
      <c r="R27" s="366"/>
      <c r="S27" s="366"/>
      <c r="T27" s="366"/>
      <c r="U27" s="366"/>
      <c r="V27" s="367"/>
      <c r="W27" s="368"/>
      <c r="X27" s="369"/>
      <c r="Y27" s="370"/>
      <c r="Z27" s="351"/>
      <c r="AA27" s="373"/>
      <c r="AB27" s="379" t="s">
        <v>262</v>
      </c>
      <c r="AC27" s="344"/>
      <c r="AD27" s="372"/>
      <c r="AE27" s="366"/>
      <c r="AF27" s="366"/>
      <c r="AG27" s="366"/>
      <c r="AH27" s="366"/>
      <c r="AI27" s="367"/>
      <c r="AJ27" s="368"/>
      <c r="AK27" s="369"/>
      <c r="AL27" s="370"/>
      <c r="AM27" s="351"/>
      <c r="AN27" s="344"/>
      <c r="AO27" s="352">
        <v>24.0</v>
      </c>
      <c r="AP27" s="8"/>
      <c r="AQ27" s="155"/>
      <c r="AR27" s="373"/>
      <c r="AS27" s="365">
        <v>1.0</v>
      </c>
      <c r="AT27" s="366">
        <v>9.0</v>
      </c>
      <c r="AU27" s="366">
        <v>11.0</v>
      </c>
      <c r="AV27" s="366">
        <v>21.0</v>
      </c>
      <c r="AW27" s="366"/>
      <c r="AX27" s="367"/>
      <c r="AY27" s="368"/>
      <c r="AZ27" s="369"/>
      <c r="BA27" s="370"/>
      <c r="BB27" s="351"/>
      <c r="BC27" s="344"/>
      <c r="BD27" s="379" t="s">
        <v>262</v>
      </c>
    </row>
    <row r="28" ht="18.75" customHeight="1">
      <c r="A28" s="329" t="str">
        <f>IF(IGRF!B26="","",IGRF!B26)</f>
        <v>651</v>
      </c>
      <c r="B28" s="330"/>
      <c r="C28" s="331"/>
      <c r="D28" s="331"/>
      <c r="E28" s="331"/>
      <c r="F28" s="331"/>
      <c r="G28" s="332"/>
      <c r="H28" s="333"/>
      <c r="I28" s="334"/>
      <c r="J28" s="335"/>
      <c r="K28" s="336"/>
      <c r="L28" s="337" t="str">
        <f>IF(COUNTA(B28:J28)=0,"",COUNTA(B28:J28))</f>
        <v/>
      </c>
      <c r="M28" s="362">
        <v>25.0</v>
      </c>
      <c r="O28" s="2"/>
      <c r="P28" s="329" t="str">
        <f>IF(IGRF!I26="","",IGRF!I26)</f>
        <v>62</v>
      </c>
      <c r="Q28" s="330"/>
      <c r="R28" s="331"/>
      <c r="S28" s="331"/>
      <c r="T28" s="331"/>
      <c r="U28" s="331"/>
      <c r="V28" s="332"/>
      <c r="W28" s="333"/>
      <c r="X28" s="334"/>
      <c r="Y28" s="335"/>
      <c r="Z28" s="336"/>
      <c r="AA28" s="341" t="str">
        <f>IF(COUNTA(Q28:Y28)=0,"",COUNTA(Q28:Y28))</f>
        <v/>
      </c>
      <c r="AB28" s="380" t="s">
        <v>263</v>
      </c>
      <c r="AC28" s="329" t="str">
        <f>IF(IGRF!B26="","",IGRF!B26)</f>
        <v>651</v>
      </c>
      <c r="AD28" s="334"/>
      <c r="AE28" s="331"/>
      <c r="AF28" s="331"/>
      <c r="AG28" s="331"/>
      <c r="AH28" s="331"/>
      <c r="AI28" s="332"/>
      <c r="AJ28" s="333"/>
      <c r="AK28" s="334"/>
      <c r="AL28" s="335"/>
      <c r="AM28" s="336"/>
      <c r="AN28" s="337" t="str">
        <f>IF(COUNTA(AD28:AL28)=0,"",COUNTA(AD28:AL28))</f>
        <v/>
      </c>
      <c r="AO28" s="362">
        <v>25.0</v>
      </c>
      <c r="AQ28" s="2"/>
      <c r="AR28" s="343" t="str">
        <f>IF(IGRF!I26="","",IGRF!I26)</f>
        <v>62</v>
      </c>
      <c r="AS28" s="330" t="s">
        <v>253</v>
      </c>
      <c r="AT28" s="331" t="s">
        <v>253</v>
      </c>
      <c r="AU28" s="331" t="s">
        <v>247</v>
      </c>
      <c r="AV28" s="331"/>
      <c r="AW28" s="331"/>
      <c r="AX28" s="332"/>
      <c r="AY28" s="333"/>
      <c r="AZ28" s="334"/>
      <c r="BA28" s="335"/>
      <c r="BB28" s="336"/>
      <c r="BC28" s="337">
        <f>IF(COUNTA(AS28:BA28)=0,"",COUNTA(AS28:BA28))</f>
        <v>3</v>
      </c>
      <c r="BD28" s="380" t="s">
        <v>263</v>
      </c>
    </row>
    <row r="29" ht="18.75" customHeight="1">
      <c r="A29" s="344"/>
      <c r="B29" s="345"/>
      <c r="C29" s="346"/>
      <c r="D29" s="346"/>
      <c r="E29" s="346"/>
      <c r="F29" s="346"/>
      <c r="G29" s="347"/>
      <c r="H29" s="348"/>
      <c r="I29" s="349"/>
      <c r="J29" s="350"/>
      <c r="K29" s="351"/>
      <c r="L29" s="344"/>
      <c r="M29" s="352">
        <v>26.0</v>
      </c>
      <c r="N29" s="8"/>
      <c r="O29" s="155"/>
      <c r="P29" s="344"/>
      <c r="Q29" s="345"/>
      <c r="R29" s="346"/>
      <c r="S29" s="346"/>
      <c r="T29" s="346"/>
      <c r="U29" s="346"/>
      <c r="V29" s="347"/>
      <c r="W29" s="348"/>
      <c r="X29" s="349"/>
      <c r="Y29" s="350"/>
      <c r="Z29" s="351"/>
      <c r="AA29" s="151"/>
      <c r="AB29" s="342" t="s">
        <v>258</v>
      </c>
      <c r="AC29" s="344"/>
      <c r="AD29" s="349"/>
      <c r="AE29" s="346"/>
      <c r="AF29" s="346"/>
      <c r="AG29" s="346"/>
      <c r="AH29" s="346"/>
      <c r="AI29" s="347"/>
      <c r="AJ29" s="348"/>
      <c r="AK29" s="349"/>
      <c r="AL29" s="350"/>
      <c r="AM29" s="351"/>
      <c r="AN29" s="344"/>
      <c r="AO29" s="352">
        <v>26.0</v>
      </c>
      <c r="AP29" s="8"/>
      <c r="AQ29" s="155"/>
      <c r="AR29" s="65"/>
      <c r="AS29" s="345">
        <v>8.0</v>
      </c>
      <c r="AT29" s="346">
        <v>16.0</v>
      </c>
      <c r="AU29" s="346">
        <v>22.0</v>
      </c>
      <c r="AV29" s="346"/>
      <c r="AW29" s="346"/>
      <c r="AX29" s="347"/>
      <c r="AY29" s="348"/>
      <c r="AZ29" s="349"/>
      <c r="BA29" s="350"/>
      <c r="BB29" s="351"/>
      <c r="BC29" s="344"/>
      <c r="BD29" s="342" t="s">
        <v>258</v>
      </c>
    </row>
    <row r="30" ht="18.75" customHeight="1">
      <c r="A30" s="354" t="str">
        <f>IF(IGRF!B27="","",IGRF!B27)</f>
        <v>69</v>
      </c>
      <c r="B30" s="355" t="s">
        <v>228</v>
      </c>
      <c r="C30" s="356" t="s">
        <v>253</v>
      </c>
      <c r="D30" s="356"/>
      <c r="E30" s="356"/>
      <c r="F30" s="356"/>
      <c r="G30" s="357"/>
      <c r="H30" s="358"/>
      <c r="I30" s="359"/>
      <c r="J30" s="360"/>
      <c r="K30" s="336"/>
      <c r="L30" s="361">
        <f>IF(COUNTA(B30:J30)=0,"",COUNTA(B30:J30))</f>
        <v>2</v>
      </c>
      <c r="M30" s="362">
        <v>27.0</v>
      </c>
      <c r="O30" s="2"/>
      <c r="P30" s="354" t="str">
        <f>IF(IGRF!I27="","",IGRF!I27)</f>
        <v>66</v>
      </c>
      <c r="Q30" s="355" t="s">
        <v>247</v>
      </c>
      <c r="R30" s="356" t="s">
        <v>244</v>
      </c>
      <c r="S30" s="356"/>
      <c r="T30" s="356"/>
      <c r="U30" s="356"/>
      <c r="V30" s="357"/>
      <c r="W30" s="358"/>
      <c r="X30" s="359"/>
      <c r="Y30" s="360"/>
      <c r="Z30" s="336"/>
      <c r="AA30" s="378">
        <f>IF(COUNTA(Q30:Y30)=0,"",COUNTA(Q30:Y30))</f>
        <v>2</v>
      </c>
      <c r="AB30" s="353" t="s">
        <v>264</v>
      </c>
      <c r="AC30" s="354" t="str">
        <f>IF(IGRF!B27="","",IGRF!B27)</f>
        <v>69</v>
      </c>
      <c r="AD30" s="363"/>
      <c r="AE30" s="356"/>
      <c r="AF30" s="356"/>
      <c r="AG30" s="356"/>
      <c r="AH30" s="356"/>
      <c r="AI30" s="357"/>
      <c r="AJ30" s="358"/>
      <c r="AK30" s="359"/>
      <c r="AL30" s="360"/>
      <c r="AM30" s="336"/>
      <c r="AN30" s="361" t="str">
        <f>IF(COUNTA(AD30:AL30)=0,"",COUNTA(AD30:AL30))</f>
        <v/>
      </c>
      <c r="AO30" s="362">
        <v>27.0</v>
      </c>
      <c r="AQ30" s="2"/>
      <c r="AR30" s="364" t="str">
        <f>IF(IGRF!I27="","",IGRF!I27)</f>
        <v>66</v>
      </c>
      <c r="AS30" s="355"/>
      <c r="AT30" s="356"/>
      <c r="AU30" s="356" t="s">
        <v>246</v>
      </c>
      <c r="AV30" s="356"/>
      <c r="AW30" s="356"/>
      <c r="AX30" s="357"/>
      <c r="AY30" s="358"/>
      <c r="AZ30" s="359"/>
      <c r="BA30" s="360"/>
      <c r="BB30" s="336"/>
      <c r="BC30" s="361">
        <f>IF(COUNTA(AS30:BA30)=0,"",COUNTA(AS30:BA30))</f>
        <v>1</v>
      </c>
      <c r="BD30" s="353" t="s">
        <v>264</v>
      </c>
    </row>
    <row r="31" ht="18.75" customHeight="1">
      <c r="A31" s="344"/>
      <c r="B31" s="365">
        <v>20.0</v>
      </c>
      <c r="C31" s="366">
        <v>21.0</v>
      </c>
      <c r="D31" s="366"/>
      <c r="E31" s="366"/>
      <c r="F31" s="366"/>
      <c r="G31" s="367"/>
      <c r="H31" s="368"/>
      <c r="I31" s="369"/>
      <c r="J31" s="370"/>
      <c r="K31" s="351"/>
      <c r="L31" s="344"/>
      <c r="M31" s="352">
        <v>28.0</v>
      </c>
      <c r="N31" s="8"/>
      <c r="O31" s="155"/>
      <c r="P31" s="344"/>
      <c r="Q31" s="365">
        <v>10.0</v>
      </c>
      <c r="R31" s="366">
        <v>15.0</v>
      </c>
      <c r="S31" s="366"/>
      <c r="T31" s="366"/>
      <c r="U31" s="366"/>
      <c r="V31" s="367"/>
      <c r="W31" s="368"/>
      <c r="X31" s="369"/>
      <c r="Y31" s="370"/>
      <c r="Z31" s="351"/>
      <c r="AA31" s="373"/>
      <c r="AB31" s="382" t="s">
        <v>265</v>
      </c>
      <c r="AC31" s="344"/>
      <c r="AD31" s="372"/>
      <c r="AE31" s="366"/>
      <c r="AF31" s="366"/>
      <c r="AG31" s="366"/>
      <c r="AH31" s="366"/>
      <c r="AI31" s="367"/>
      <c r="AJ31" s="368"/>
      <c r="AK31" s="369"/>
      <c r="AL31" s="370"/>
      <c r="AM31" s="351"/>
      <c r="AN31" s="344"/>
      <c r="AO31" s="352">
        <v>28.0</v>
      </c>
      <c r="AP31" s="8"/>
      <c r="AQ31" s="155"/>
      <c r="AR31" s="373"/>
      <c r="AS31" s="365"/>
      <c r="AT31" s="366"/>
      <c r="AU31" s="366">
        <v>8.0</v>
      </c>
      <c r="AV31" s="366"/>
      <c r="AW31" s="366"/>
      <c r="AX31" s="367"/>
      <c r="AY31" s="368"/>
      <c r="AZ31" s="369"/>
      <c r="BA31" s="370"/>
      <c r="BB31" s="351"/>
      <c r="BC31" s="344"/>
      <c r="BD31" s="382" t="s">
        <v>265</v>
      </c>
    </row>
    <row r="32" ht="18.75" customHeight="1">
      <c r="A32" s="329" t="str">
        <f>IF(IGRF!B28="","",IGRF!B28)</f>
        <v>727</v>
      </c>
      <c r="B32" s="330" t="s">
        <v>242</v>
      </c>
      <c r="C32" s="331"/>
      <c r="D32" s="331"/>
      <c r="E32" s="331"/>
      <c r="F32" s="331"/>
      <c r="G32" s="332"/>
      <c r="H32" s="333"/>
      <c r="I32" s="334"/>
      <c r="J32" s="335"/>
      <c r="K32" s="336"/>
      <c r="L32" s="337">
        <f>IF(COUNTA(B32:J32)=0,"",COUNTA(B32:J32))</f>
        <v>1</v>
      </c>
      <c r="M32" s="362">
        <v>29.0</v>
      </c>
      <c r="O32" s="2"/>
      <c r="P32" s="329" t="str">
        <f>IF(IGRF!I28="","",IGRF!I28)</f>
        <v>71</v>
      </c>
      <c r="Q32" s="330"/>
      <c r="R32" s="331"/>
      <c r="S32" s="331"/>
      <c r="T32" s="331"/>
      <c r="U32" s="331"/>
      <c r="V32" s="332"/>
      <c r="W32" s="333"/>
      <c r="X32" s="334"/>
      <c r="Y32" s="335"/>
      <c r="Z32" s="336"/>
      <c r="AA32" s="341" t="str">
        <f>IF(COUNTA(Q32:Y32)=0,"",COUNTA(Q32:Y32))</f>
        <v/>
      </c>
      <c r="AB32" s="382" t="s">
        <v>266</v>
      </c>
      <c r="AC32" s="329" t="str">
        <f>IF(IGRF!B28="","",IGRF!B28)</f>
        <v>727</v>
      </c>
      <c r="AD32" s="334"/>
      <c r="AE32" s="331"/>
      <c r="AF32" s="331"/>
      <c r="AG32" s="331"/>
      <c r="AH32" s="331"/>
      <c r="AI32" s="332"/>
      <c r="AJ32" s="333"/>
      <c r="AK32" s="334"/>
      <c r="AL32" s="335"/>
      <c r="AM32" s="336"/>
      <c r="AN32" s="337" t="str">
        <f>IF(COUNTA(AD32:AL32)=0,"",COUNTA(AD32:AL32))</f>
        <v/>
      </c>
      <c r="AO32" s="362">
        <v>29.0</v>
      </c>
      <c r="AQ32" s="2"/>
      <c r="AR32" s="343" t="str">
        <f>IF(IGRF!I28="","",IGRF!I28)</f>
        <v>71</v>
      </c>
      <c r="AS32" s="330"/>
      <c r="AT32" s="331"/>
      <c r="AU32" s="331"/>
      <c r="AV32" s="331"/>
      <c r="AW32" s="331"/>
      <c r="AX32" s="332"/>
      <c r="AY32" s="333"/>
      <c r="AZ32" s="334"/>
      <c r="BA32" s="335"/>
      <c r="BB32" s="336"/>
      <c r="BC32" s="337" t="str">
        <f>IF(COUNTA(AS32:BA32)=0,"",COUNTA(AS32:BA32))</f>
        <v/>
      </c>
      <c r="BD32" s="382" t="s">
        <v>266</v>
      </c>
    </row>
    <row r="33" ht="18.75" customHeight="1">
      <c r="A33" s="344"/>
      <c r="B33" s="345">
        <v>8.0</v>
      </c>
      <c r="C33" s="346"/>
      <c r="D33" s="346"/>
      <c r="E33" s="346"/>
      <c r="F33" s="346"/>
      <c r="G33" s="347"/>
      <c r="H33" s="348"/>
      <c r="I33" s="349"/>
      <c r="J33" s="350"/>
      <c r="K33" s="351"/>
      <c r="L33" s="344"/>
      <c r="M33" s="352">
        <v>30.0</v>
      </c>
      <c r="N33" s="8"/>
      <c r="O33" s="155"/>
      <c r="P33" s="344"/>
      <c r="Q33" s="345"/>
      <c r="R33" s="346"/>
      <c r="S33" s="346"/>
      <c r="T33" s="346"/>
      <c r="U33" s="346"/>
      <c r="V33" s="347"/>
      <c r="W33" s="348"/>
      <c r="X33" s="349"/>
      <c r="Y33" s="350"/>
      <c r="Z33" s="351"/>
      <c r="AA33" s="151"/>
      <c r="AB33" s="383" t="s">
        <v>267</v>
      </c>
      <c r="AC33" s="344"/>
      <c r="AD33" s="349"/>
      <c r="AE33" s="346"/>
      <c r="AF33" s="346"/>
      <c r="AG33" s="346"/>
      <c r="AH33" s="346"/>
      <c r="AI33" s="347"/>
      <c r="AJ33" s="348"/>
      <c r="AK33" s="349"/>
      <c r="AL33" s="350"/>
      <c r="AM33" s="351"/>
      <c r="AN33" s="344"/>
      <c r="AO33" s="352">
        <v>30.0</v>
      </c>
      <c r="AP33" s="8"/>
      <c r="AQ33" s="155"/>
      <c r="AR33" s="65"/>
      <c r="AS33" s="345"/>
      <c r="AT33" s="346"/>
      <c r="AU33" s="346"/>
      <c r="AV33" s="346"/>
      <c r="AW33" s="346"/>
      <c r="AX33" s="347"/>
      <c r="AY33" s="348"/>
      <c r="AZ33" s="349"/>
      <c r="BA33" s="350"/>
      <c r="BB33" s="351"/>
      <c r="BC33" s="344"/>
      <c r="BD33" s="383" t="s">
        <v>267</v>
      </c>
    </row>
    <row r="34" ht="18.75" customHeight="1">
      <c r="A34" s="354" t="str">
        <f>IF(IGRF!B29="","",IGRF!B29)</f>
        <v>86</v>
      </c>
      <c r="B34" s="355" t="s">
        <v>238</v>
      </c>
      <c r="C34" s="356"/>
      <c r="D34" s="356"/>
      <c r="E34" s="356"/>
      <c r="F34" s="356"/>
      <c r="G34" s="357"/>
      <c r="H34" s="358"/>
      <c r="I34" s="359"/>
      <c r="J34" s="360"/>
      <c r="K34" s="336"/>
      <c r="L34" s="361">
        <f>IF(COUNTA(B34:J34)=0,"",COUNTA(B34:J34))</f>
        <v>1</v>
      </c>
      <c r="M34" s="362">
        <v>31.0</v>
      </c>
      <c r="O34" s="2"/>
      <c r="P34" s="354" t="str">
        <f>IF(IGRF!I29="","",IGRF!I29)</f>
        <v>713</v>
      </c>
      <c r="Q34" s="355"/>
      <c r="R34" s="356"/>
      <c r="S34" s="356"/>
      <c r="T34" s="356"/>
      <c r="U34" s="356"/>
      <c r="V34" s="357"/>
      <c r="W34" s="358"/>
      <c r="X34" s="359"/>
      <c r="Y34" s="360"/>
      <c r="Z34" s="336"/>
      <c r="AA34" s="378" t="str">
        <f>IF(COUNTA(Q34:Y34)=0,"",COUNTA(Q34:Y34))</f>
        <v/>
      </c>
      <c r="AB34" s="383" t="s">
        <v>268</v>
      </c>
      <c r="AC34" s="354" t="str">
        <f>IF(IGRF!B29="","",IGRF!B29)</f>
        <v>86</v>
      </c>
      <c r="AD34" s="363"/>
      <c r="AE34" s="356" t="s">
        <v>240</v>
      </c>
      <c r="AF34" s="356"/>
      <c r="AG34" s="356"/>
      <c r="AH34" s="356"/>
      <c r="AI34" s="357"/>
      <c r="AJ34" s="358"/>
      <c r="AK34" s="359"/>
      <c r="AL34" s="360"/>
      <c r="AM34" s="336"/>
      <c r="AN34" s="361">
        <f>IF(COUNTA(AD34:AL34)=0,"",COUNTA(AD34:AL34))</f>
        <v>1</v>
      </c>
      <c r="AO34" s="362">
        <v>31.0</v>
      </c>
      <c r="AQ34" s="2"/>
      <c r="AR34" s="364" t="str">
        <f>IF(IGRF!I29="","",IGRF!I29)</f>
        <v>713</v>
      </c>
      <c r="AS34" s="355"/>
      <c r="AT34" s="356"/>
      <c r="AU34" s="356"/>
      <c r="AV34" s="356"/>
      <c r="AW34" s="356"/>
      <c r="AX34" s="357"/>
      <c r="AY34" s="358"/>
      <c r="AZ34" s="359"/>
      <c r="BA34" s="360"/>
      <c r="BB34" s="336"/>
      <c r="BC34" s="361" t="str">
        <f>IF(COUNTA(AS34:BA34)=0,"",COUNTA(AS34:BA34))</f>
        <v/>
      </c>
      <c r="BD34" s="383" t="s">
        <v>268</v>
      </c>
    </row>
    <row r="35" ht="18.75" customHeight="1">
      <c r="A35" s="344"/>
      <c r="B35" s="365">
        <v>13.0</v>
      </c>
      <c r="C35" s="366"/>
      <c r="D35" s="366"/>
      <c r="E35" s="366"/>
      <c r="F35" s="366"/>
      <c r="G35" s="367"/>
      <c r="H35" s="368"/>
      <c r="I35" s="369"/>
      <c r="J35" s="370"/>
      <c r="K35" s="351"/>
      <c r="L35" s="344"/>
      <c r="M35" s="352">
        <v>32.0</v>
      </c>
      <c r="N35" s="8"/>
      <c r="O35" s="155"/>
      <c r="P35" s="344"/>
      <c r="Q35" s="365"/>
      <c r="R35" s="366"/>
      <c r="S35" s="366"/>
      <c r="T35" s="366"/>
      <c r="U35" s="366"/>
      <c r="V35" s="367"/>
      <c r="W35" s="368"/>
      <c r="X35" s="369"/>
      <c r="Y35" s="370"/>
      <c r="Z35" s="351"/>
      <c r="AA35" s="373"/>
      <c r="AB35" s="383" t="s">
        <v>269</v>
      </c>
      <c r="AC35" s="344"/>
      <c r="AD35" s="372"/>
      <c r="AE35" s="366">
        <v>19.0</v>
      </c>
      <c r="AF35" s="366"/>
      <c r="AG35" s="366"/>
      <c r="AH35" s="366"/>
      <c r="AI35" s="367"/>
      <c r="AJ35" s="368"/>
      <c r="AK35" s="369"/>
      <c r="AL35" s="370"/>
      <c r="AM35" s="351"/>
      <c r="AN35" s="344"/>
      <c r="AO35" s="352">
        <v>32.0</v>
      </c>
      <c r="AP35" s="8"/>
      <c r="AQ35" s="155"/>
      <c r="AR35" s="373"/>
      <c r="AS35" s="365"/>
      <c r="AT35" s="366"/>
      <c r="AU35" s="366"/>
      <c r="AV35" s="366"/>
      <c r="AW35" s="366"/>
      <c r="AX35" s="367"/>
      <c r="AY35" s="368"/>
      <c r="AZ35" s="369"/>
      <c r="BA35" s="370"/>
      <c r="BB35" s="351"/>
      <c r="BC35" s="344"/>
      <c r="BD35" s="383" t="s">
        <v>269</v>
      </c>
    </row>
    <row r="36" ht="18.75" customHeight="1">
      <c r="A36" s="329" t="str">
        <f>IF(IGRF!B30="","",IGRF!B30)</f>
        <v>89*</v>
      </c>
      <c r="B36" s="330"/>
      <c r="C36" s="331"/>
      <c r="D36" s="331"/>
      <c r="E36" s="331"/>
      <c r="F36" s="331"/>
      <c r="G36" s="332"/>
      <c r="H36" s="333"/>
      <c r="I36" s="334"/>
      <c r="J36" s="335"/>
      <c r="K36" s="336"/>
      <c r="L36" s="337" t="str">
        <f>IF(COUNTA(B36:J36)=0,"",COUNTA(B36:J36))</f>
        <v/>
      </c>
      <c r="M36" s="362">
        <v>33.0</v>
      </c>
      <c r="O36" s="2"/>
      <c r="P36" s="329" t="str">
        <f>IF(IGRF!I30="","",IGRF!I30)</f>
        <v>731</v>
      </c>
      <c r="Q36" s="330"/>
      <c r="R36" s="331"/>
      <c r="S36" s="331"/>
      <c r="T36" s="331"/>
      <c r="U36" s="331"/>
      <c r="V36" s="332"/>
      <c r="W36" s="333"/>
      <c r="X36" s="334"/>
      <c r="Y36" s="335"/>
      <c r="Z36" s="336"/>
      <c r="AA36" s="341" t="str">
        <f>IF(COUNTA(Q36:Y36)=0,"",COUNTA(Q36:Y36))</f>
        <v/>
      </c>
      <c r="AB36" s="376" t="s">
        <v>228</v>
      </c>
      <c r="AC36" s="329" t="str">
        <f>IF(IGRF!B30="","",IGRF!B30)</f>
        <v>89*</v>
      </c>
      <c r="AD36" s="334"/>
      <c r="AE36" s="331"/>
      <c r="AF36" s="331"/>
      <c r="AG36" s="331"/>
      <c r="AH36" s="331"/>
      <c r="AI36" s="332"/>
      <c r="AJ36" s="333"/>
      <c r="AK36" s="334"/>
      <c r="AL36" s="335"/>
      <c r="AM36" s="336"/>
      <c r="AN36" s="337" t="str">
        <f>IF(COUNTA(AD36:AL36)=0,"",COUNTA(AD36:AL36))</f>
        <v/>
      </c>
      <c r="AO36" s="362">
        <v>33.0</v>
      </c>
      <c r="AQ36" s="2"/>
      <c r="AR36" s="343" t="str">
        <f>IF(IGRF!I30="","",IGRF!I30)</f>
        <v>731</v>
      </c>
      <c r="AS36" s="330" t="s">
        <v>253</v>
      </c>
      <c r="AT36" s="331"/>
      <c r="AU36" s="331"/>
      <c r="AV36" s="331"/>
      <c r="AW36" s="331"/>
      <c r="AX36" s="332"/>
      <c r="AY36" s="333"/>
      <c r="AZ36" s="334"/>
      <c r="BA36" s="335"/>
      <c r="BB36" s="336"/>
      <c r="BC36" s="337">
        <f>IF(COUNTA(AS36:BA36)=0,"",COUNTA(AS36:BA36))</f>
        <v>1</v>
      </c>
      <c r="BD36" s="376" t="s">
        <v>228</v>
      </c>
    </row>
    <row r="37" ht="18.75" customHeight="1">
      <c r="A37" s="344"/>
      <c r="B37" s="345"/>
      <c r="C37" s="346"/>
      <c r="D37" s="346"/>
      <c r="E37" s="346"/>
      <c r="F37" s="346"/>
      <c r="G37" s="347"/>
      <c r="H37" s="348"/>
      <c r="I37" s="349"/>
      <c r="J37" s="350"/>
      <c r="K37" s="351"/>
      <c r="L37" s="344"/>
      <c r="M37" s="352">
        <v>34.0</v>
      </c>
      <c r="N37" s="8"/>
      <c r="O37" s="155"/>
      <c r="P37" s="344"/>
      <c r="Q37" s="345"/>
      <c r="R37" s="346"/>
      <c r="S37" s="346"/>
      <c r="T37" s="346"/>
      <c r="U37" s="346"/>
      <c r="V37" s="347"/>
      <c r="W37" s="348"/>
      <c r="X37" s="349"/>
      <c r="Y37" s="350"/>
      <c r="Z37" s="351"/>
      <c r="AA37" s="151"/>
      <c r="AB37" s="379" t="s">
        <v>270</v>
      </c>
      <c r="AC37" s="344"/>
      <c r="AD37" s="349"/>
      <c r="AE37" s="346"/>
      <c r="AF37" s="346"/>
      <c r="AG37" s="346"/>
      <c r="AH37" s="346"/>
      <c r="AI37" s="347"/>
      <c r="AJ37" s="348"/>
      <c r="AK37" s="349"/>
      <c r="AL37" s="350"/>
      <c r="AM37" s="351"/>
      <c r="AN37" s="344"/>
      <c r="AO37" s="352">
        <v>34.0</v>
      </c>
      <c r="AP37" s="8"/>
      <c r="AQ37" s="155"/>
      <c r="AR37" s="65"/>
      <c r="AS37" s="345">
        <v>10.0</v>
      </c>
      <c r="AT37" s="346"/>
      <c r="AU37" s="346"/>
      <c r="AV37" s="346"/>
      <c r="AW37" s="346"/>
      <c r="AX37" s="347"/>
      <c r="AY37" s="348"/>
      <c r="AZ37" s="349"/>
      <c r="BA37" s="350"/>
      <c r="BB37" s="351"/>
      <c r="BC37" s="344"/>
      <c r="BD37" s="379" t="s">
        <v>270</v>
      </c>
    </row>
    <row r="38" ht="18.75" customHeight="1">
      <c r="A38" s="354" t="str">
        <f>IF(IGRF!B31="","",IGRF!B31)</f>
        <v>90*</v>
      </c>
      <c r="B38" s="355"/>
      <c r="C38" s="356"/>
      <c r="D38" s="356"/>
      <c r="E38" s="356"/>
      <c r="F38" s="356"/>
      <c r="G38" s="357"/>
      <c r="H38" s="358"/>
      <c r="I38" s="359"/>
      <c r="J38" s="360"/>
      <c r="K38" s="336"/>
      <c r="L38" s="361" t="str">
        <f>IF(COUNTA(B38:J38)=0,"",COUNTA(B38:J38))</f>
        <v/>
      </c>
      <c r="M38" s="362">
        <v>35.0</v>
      </c>
      <c r="O38" s="2"/>
      <c r="P38" s="354" t="str">
        <f>IF(IGRF!I31="","",IGRF!I31)</f>
        <v>74</v>
      </c>
      <c r="Q38" s="355"/>
      <c r="R38" s="356"/>
      <c r="S38" s="356"/>
      <c r="T38" s="356"/>
      <c r="U38" s="356"/>
      <c r="V38" s="357"/>
      <c r="W38" s="358"/>
      <c r="X38" s="359"/>
      <c r="Y38" s="360"/>
      <c r="Z38" s="336"/>
      <c r="AA38" s="378" t="str">
        <f>IF(COUNTA(Q38:Y38)=0,"",COUNTA(Q38:Y38))</f>
        <v/>
      </c>
      <c r="AB38" s="381" t="s">
        <v>271</v>
      </c>
      <c r="AC38" s="354" t="str">
        <f>IF(IGRF!B31="","",IGRF!B31)</f>
        <v>90*</v>
      </c>
      <c r="AD38" s="363"/>
      <c r="AE38" s="356"/>
      <c r="AF38" s="356"/>
      <c r="AG38" s="356"/>
      <c r="AH38" s="356"/>
      <c r="AI38" s="357"/>
      <c r="AJ38" s="358"/>
      <c r="AK38" s="359"/>
      <c r="AL38" s="360"/>
      <c r="AM38" s="336"/>
      <c r="AN38" s="361" t="str">
        <f>IF(COUNTA(AD38:AL38)=0,"",COUNTA(AD38:AL38))</f>
        <v/>
      </c>
      <c r="AO38" s="362">
        <v>35.0</v>
      </c>
      <c r="AQ38" s="2"/>
      <c r="AR38" s="364" t="str">
        <f>IF(IGRF!I31="","",IGRF!I31)</f>
        <v>74</v>
      </c>
      <c r="AS38" s="355"/>
      <c r="AT38" s="356"/>
      <c r="AU38" s="356"/>
      <c r="AV38" s="356"/>
      <c r="AW38" s="356"/>
      <c r="AX38" s="357"/>
      <c r="AY38" s="358"/>
      <c r="AZ38" s="359"/>
      <c r="BA38" s="360"/>
      <c r="BB38" s="336"/>
      <c r="BC38" s="361" t="str">
        <f>IF(COUNTA(AS38:BA38)=0,"",COUNTA(AS38:BA38))</f>
        <v/>
      </c>
      <c r="BD38" s="381" t="s">
        <v>271</v>
      </c>
    </row>
    <row r="39" ht="18.75" customHeight="1">
      <c r="A39" s="344"/>
      <c r="B39" s="365"/>
      <c r="C39" s="366"/>
      <c r="D39" s="366"/>
      <c r="E39" s="366"/>
      <c r="F39" s="366"/>
      <c r="G39" s="367"/>
      <c r="H39" s="368"/>
      <c r="I39" s="369"/>
      <c r="J39" s="370"/>
      <c r="K39" s="351"/>
      <c r="L39" s="344"/>
      <c r="M39" s="352">
        <v>36.0</v>
      </c>
      <c r="N39" s="8"/>
      <c r="O39" s="155"/>
      <c r="P39" s="344"/>
      <c r="Q39" s="365"/>
      <c r="R39" s="366"/>
      <c r="S39" s="366"/>
      <c r="T39" s="366"/>
      <c r="U39" s="366"/>
      <c r="V39" s="367"/>
      <c r="W39" s="368"/>
      <c r="X39" s="369"/>
      <c r="Y39" s="370"/>
      <c r="Z39" s="351"/>
      <c r="AA39" s="373"/>
      <c r="AB39" s="342" t="s">
        <v>272</v>
      </c>
      <c r="AC39" s="344"/>
      <c r="AD39" s="372"/>
      <c r="AE39" s="366"/>
      <c r="AF39" s="366"/>
      <c r="AG39" s="366"/>
      <c r="AH39" s="366"/>
      <c r="AI39" s="367"/>
      <c r="AJ39" s="368"/>
      <c r="AK39" s="369"/>
      <c r="AL39" s="370"/>
      <c r="AM39" s="351"/>
      <c r="AN39" s="344"/>
      <c r="AO39" s="352">
        <v>36.0</v>
      </c>
      <c r="AP39" s="8"/>
      <c r="AQ39" s="155"/>
      <c r="AR39" s="373"/>
      <c r="AS39" s="365"/>
      <c r="AT39" s="366"/>
      <c r="AU39" s="366"/>
      <c r="AV39" s="366"/>
      <c r="AW39" s="366"/>
      <c r="AX39" s="367"/>
      <c r="AY39" s="368"/>
      <c r="AZ39" s="369"/>
      <c r="BA39" s="370"/>
      <c r="BB39" s="351"/>
      <c r="BC39" s="344"/>
      <c r="BD39" s="342" t="s">
        <v>272</v>
      </c>
    </row>
    <row r="40" ht="18.75" customHeight="1">
      <c r="A40" s="329" t="str">
        <f>IF(IGRF!B32="","",IGRF!B32)</f>
        <v>981</v>
      </c>
      <c r="B40" s="330"/>
      <c r="C40" s="331"/>
      <c r="D40" s="331"/>
      <c r="E40" s="331"/>
      <c r="F40" s="331"/>
      <c r="G40" s="332"/>
      <c r="H40" s="333"/>
      <c r="I40" s="334"/>
      <c r="J40" s="335"/>
      <c r="K40" s="336"/>
      <c r="L40" s="337" t="str">
        <f>IF(COUNTA(B40:J40)=0,"",COUNTA(B40:J40))</f>
        <v/>
      </c>
      <c r="M40" s="362">
        <v>37.0</v>
      </c>
      <c r="O40" s="2"/>
      <c r="P40" s="329" t="str">
        <f>IF(IGRF!I32="","",IGRF!I32)</f>
        <v>802</v>
      </c>
      <c r="Q40" s="330" t="s">
        <v>253</v>
      </c>
      <c r="R40" s="331" t="s">
        <v>239</v>
      </c>
      <c r="S40" s="331" t="s">
        <v>253</v>
      </c>
      <c r="T40" s="331" t="s">
        <v>247</v>
      </c>
      <c r="U40" s="331"/>
      <c r="V40" s="332"/>
      <c r="W40" s="333"/>
      <c r="X40" s="334"/>
      <c r="Y40" s="335"/>
      <c r="Z40" s="336"/>
      <c r="AA40" s="341">
        <f>IF(COUNTA(Q40:Y40)=0,"",COUNTA(Q40:Y40))</f>
        <v>4</v>
      </c>
      <c r="AB40" s="353" t="s">
        <v>273</v>
      </c>
      <c r="AC40" s="329" t="str">
        <f>IF(IGRF!B32="","",IGRF!B32)</f>
        <v>981</v>
      </c>
      <c r="AD40" s="334" t="s">
        <v>244</v>
      </c>
      <c r="AE40" s="331"/>
      <c r="AF40" s="331"/>
      <c r="AG40" s="331"/>
      <c r="AH40" s="331"/>
      <c r="AI40" s="332"/>
      <c r="AJ40" s="333"/>
      <c r="AK40" s="334"/>
      <c r="AL40" s="335"/>
      <c r="AM40" s="336"/>
      <c r="AN40" s="337">
        <f>IF(COUNTA(AD40:AL40)=0,"",COUNTA(AD40:AL40))</f>
        <v>1</v>
      </c>
      <c r="AO40" s="362">
        <v>37.0</v>
      </c>
      <c r="AQ40" s="2"/>
      <c r="AR40" s="343" t="str">
        <f>IF(IGRF!I32="","",IGRF!I32)</f>
        <v>802</v>
      </c>
      <c r="AS40" s="330"/>
      <c r="AT40" s="331"/>
      <c r="AU40" s="331"/>
      <c r="AV40" s="331"/>
      <c r="AW40" s="331" t="s">
        <v>258</v>
      </c>
      <c r="AX40" s="332"/>
      <c r="AY40" s="333"/>
      <c r="AZ40" s="334"/>
      <c r="BA40" s="335"/>
      <c r="BB40" s="336"/>
      <c r="BC40" s="337">
        <f>IF(COUNTA(AS40:BA40)=0,"",COUNTA(AS40:BA40))</f>
        <v>1</v>
      </c>
      <c r="BD40" s="353" t="s">
        <v>273</v>
      </c>
    </row>
    <row r="41" ht="18.75" customHeight="1">
      <c r="A41" s="344"/>
      <c r="B41" s="345"/>
      <c r="C41" s="346"/>
      <c r="D41" s="346"/>
      <c r="E41" s="346"/>
      <c r="F41" s="346"/>
      <c r="G41" s="347"/>
      <c r="H41" s="348"/>
      <c r="I41" s="349"/>
      <c r="J41" s="350"/>
      <c r="K41" s="351"/>
      <c r="L41" s="344"/>
      <c r="M41" s="352">
        <v>38.0</v>
      </c>
      <c r="N41" s="8"/>
      <c r="O41" s="155"/>
      <c r="P41" s="344"/>
      <c r="Q41" s="345">
        <v>14.0</v>
      </c>
      <c r="R41" s="346">
        <v>14.0</v>
      </c>
      <c r="S41" s="346">
        <v>15.0</v>
      </c>
      <c r="T41" s="346">
        <v>16.0</v>
      </c>
      <c r="U41" s="346"/>
      <c r="V41" s="347"/>
      <c r="W41" s="348"/>
      <c r="X41" s="349"/>
      <c r="Y41" s="350"/>
      <c r="Z41" s="351"/>
      <c r="AA41" s="151"/>
      <c r="AB41" s="384" t="s">
        <v>274</v>
      </c>
      <c r="AC41" s="344"/>
      <c r="AD41" s="349">
        <v>3.0</v>
      </c>
      <c r="AE41" s="346"/>
      <c r="AF41" s="346"/>
      <c r="AG41" s="346"/>
      <c r="AH41" s="346"/>
      <c r="AI41" s="347"/>
      <c r="AJ41" s="348"/>
      <c r="AK41" s="349"/>
      <c r="AL41" s="350"/>
      <c r="AM41" s="351"/>
      <c r="AN41" s="344"/>
      <c r="AO41" s="352">
        <v>38.0</v>
      </c>
      <c r="AP41" s="8"/>
      <c r="AQ41" s="155"/>
      <c r="AR41" s="65"/>
      <c r="AS41" s="345"/>
      <c r="AT41" s="346"/>
      <c r="AU41" s="346"/>
      <c r="AV41" s="346"/>
      <c r="AW41" s="346">
        <v>16.0</v>
      </c>
      <c r="AX41" s="347"/>
      <c r="AY41" s="348"/>
      <c r="AZ41" s="349"/>
      <c r="BA41" s="350"/>
      <c r="BB41" s="351"/>
      <c r="BC41" s="344"/>
      <c r="BD41" s="384" t="s">
        <v>274</v>
      </c>
    </row>
    <row r="42" ht="18.75" customHeight="1">
      <c r="A42" s="354" t="str">
        <f>IF(IGRF!B33="","",IGRF!B33)</f>
        <v>99</v>
      </c>
      <c r="B42" s="355" t="s">
        <v>238</v>
      </c>
      <c r="C42" s="356"/>
      <c r="D42" s="356"/>
      <c r="E42" s="356"/>
      <c r="F42" s="356"/>
      <c r="G42" s="357"/>
      <c r="H42" s="358"/>
      <c r="I42" s="359"/>
      <c r="J42" s="360"/>
      <c r="K42" s="336"/>
      <c r="L42" s="361">
        <f>IF(COUNTA(B42:J42)=0,"",COUNTA(B42:J42))</f>
        <v>1</v>
      </c>
      <c r="M42" s="362">
        <v>39.0</v>
      </c>
      <c r="O42" s="2"/>
      <c r="P42" s="354" t="str">
        <f>IF(IGRF!I33="","",IGRF!I33)</f>
        <v>97</v>
      </c>
      <c r="Q42" s="355" t="s">
        <v>255</v>
      </c>
      <c r="R42" s="356"/>
      <c r="S42" s="356"/>
      <c r="T42" s="356"/>
      <c r="U42" s="356"/>
      <c r="V42" s="357"/>
      <c r="W42" s="358"/>
      <c r="X42" s="359"/>
      <c r="Y42" s="360"/>
      <c r="Z42" s="336"/>
      <c r="AA42" s="378">
        <f>IF(COUNTA(Q42:Y42)=0,"",COUNTA(Q42:Y42))</f>
        <v>1</v>
      </c>
      <c r="AB42" s="376" t="s">
        <v>275</v>
      </c>
      <c r="AC42" s="354" t="str">
        <f>IF(IGRF!B33="","",IGRF!B33)</f>
        <v>99</v>
      </c>
      <c r="AD42" s="363"/>
      <c r="AE42" s="356"/>
      <c r="AF42" s="356"/>
      <c r="AG42" s="356"/>
      <c r="AH42" s="356"/>
      <c r="AI42" s="357"/>
      <c r="AJ42" s="358"/>
      <c r="AK42" s="359"/>
      <c r="AL42" s="360"/>
      <c r="AM42" s="336"/>
      <c r="AN42" s="361" t="str">
        <f>IF(COUNTA(AD42:AL42)=0,"",COUNTA(AD42:AL42))</f>
        <v/>
      </c>
      <c r="AO42" s="362"/>
      <c r="AQ42" s="2"/>
      <c r="AR42" s="364" t="str">
        <f>IF(IGRF!I33="","",IGRF!I33)</f>
        <v>97</v>
      </c>
      <c r="AS42" s="355"/>
      <c r="AT42" s="356"/>
      <c r="AU42" s="356"/>
      <c r="AV42" s="356"/>
      <c r="AW42" s="356"/>
      <c r="AX42" s="357"/>
      <c r="AY42" s="358"/>
      <c r="AZ42" s="359"/>
      <c r="BA42" s="360"/>
      <c r="BB42" s="336"/>
      <c r="BC42" s="361" t="str">
        <f>IF(COUNTA(AS42:BA42)=0,"",COUNTA(AS42:BA42))</f>
        <v/>
      </c>
      <c r="BD42" s="376" t="s">
        <v>275</v>
      </c>
    </row>
    <row r="43" ht="18.75" customHeight="1">
      <c r="A43" s="385"/>
      <c r="B43" s="386">
        <v>20.0</v>
      </c>
      <c r="C43" s="387"/>
      <c r="D43" s="387"/>
      <c r="E43" s="387"/>
      <c r="F43" s="387"/>
      <c r="G43" s="388"/>
      <c r="H43" s="389"/>
      <c r="I43" s="390"/>
      <c r="J43" s="391"/>
      <c r="K43" s="351"/>
      <c r="L43" s="385"/>
      <c r="M43" s="352">
        <v>40.0</v>
      </c>
      <c r="N43" s="8"/>
      <c r="O43" s="155"/>
      <c r="P43" s="385"/>
      <c r="Q43" s="386">
        <v>8.0</v>
      </c>
      <c r="R43" s="387"/>
      <c r="S43" s="387"/>
      <c r="T43" s="387"/>
      <c r="U43" s="387"/>
      <c r="V43" s="388"/>
      <c r="W43" s="389"/>
      <c r="X43" s="390"/>
      <c r="Y43" s="391"/>
      <c r="Z43" s="351"/>
      <c r="AA43" s="392"/>
      <c r="AB43" s="393" t="s">
        <v>276</v>
      </c>
      <c r="AC43" s="344"/>
      <c r="AD43" s="394"/>
      <c r="AE43" s="387"/>
      <c r="AF43" s="387"/>
      <c r="AG43" s="387"/>
      <c r="AH43" s="387"/>
      <c r="AI43" s="388"/>
      <c r="AJ43" s="389"/>
      <c r="AK43" s="390"/>
      <c r="AL43" s="391"/>
      <c r="AM43" s="351"/>
      <c r="AN43" s="385"/>
      <c r="AO43" s="352"/>
      <c r="AP43" s="8"/>
      <c r="AQ43" s="155"/>
      <c r="AR43" s="392"/>
      <c r="AS43" s="386"/>
      <c r="AT43" s="387"/>
      <c r="AU43" s="387"/>
      <c r="AV43" s="387"/>
      <c r="AW43" s="387"/>
      <c r="AX43" s="388"/>
      <c r="AY43" s="389"/>
      <c r="AZ43" s="390"/>
      <c r="BA43" s="391"/>
      <c r="BB43" s="351"/>
      <c r="BC43" s="385"/>
      <c r="BD43" s="393" t="s">
        <v>276</v>
      </c>
    </row>
    <row r="44" ht="16.5" customHeight="1">
      <c r="A44" s="395" t="s">
        <v>277</v>
      </c>
      <c r="B44" s="14"/>
      <c r="C44" s="334"/>
      <c r="D44" s="331"/>
      <c r="E44" s="396">
        <f>COUNTA(C44:D44)</f>
        <v>0</v>
      </c>
      <c r="F44" s="397" t="s">
        <v>278</v>
      </c>
      <c r="G44" s="339"/>
      <c r="H44" s="339"/>
      <c r="I44" s="339"/>
      <c r="J44" s="339"/>
      <c r="K44" s="340"/>
      <c r="L44" s="398">
        <f>IF(SUM(L4:L43)=0,"",SUM(L4:L43,E44))</f>
        <v>7</v>
      </c>
      <c r="M44" s="362">
        <v>41.0</v>
      </c>
      <c r="O44" s="2"/>
      <c r="P44" s="395" t="s">
        <v>277</v>
      </c>
      <c r="Q44" s="14"/>
      <c r="R44" s="334"/>
      <c r="S44" s="331"/>
      <c r="T44" s="396">
        <f>COUNTA(R44:S44)</f>
        <v>0</v>
      </c>
      <c r="U44" s="397" t="s">
        <v>278</v>
      </c>
      <c r="V44" s="339"/>
      <c r="W44" s="339"/>
      <c r="X44" s="339"/>
      <c r="Y44" s="339"/>
      <c r="Z44" s="340"/>
      <c r="AA44" s="399">
        <f>IF(SUM(AA4:AA43)=0,"",SUM(AA4:AA43,T44))</f>
        <v>16</v>
      </c>
      <c r="AB44" s="400" t="s">
        <v>279</v>
      </c>
      <c r="AC44" s="395" t="s">
        <v>277</v>
      </c>
      <c r="AD44" s="14"/>
      <c r="AE44" s="334"/>
      <c r="AF44" s="331"/>
      <c r="AG44" s="396">
        <f>COUNTA(AE44:AF44)</f>
        <v>0</v>
      </c>
      <c r="AH44" s="397" t="s">
        <v>280</v>
      </c>
      <c r="AI44" s="339"/>
      <c r="AJ44" s="339"/>
      <c r="AK44" s="339"/>
      <c r="AL44" s="339"/>
      <c r="AM44" s="340"/>
      <c r="AN44" s="399">
        <f>IF(SUM(AN4:AN43)=0,"",SUM(AN4:AN43,AG44))</f>
        <v>16</v>
      </c>
      <c r="AO44" s="362"/>
      <c r="AQ44" s="2"/>
      <c r="AR44" s="395" t="s">
        <v>277</v>
      </c>
      <c r="AS44" s="14"/>
      <c r="AT44" s="334"/>
      <c r="AU44" s="331"/>
      <c r="AV44" s="396">
        <f>COUNTA(AT44:AU44)</f>
        <v>0</v>
      </c>
      <c r="AW44" s="397" t="s">
        <v>280</v>
      </c>
      <c r="AX44" s="339"/>
      <c r="AY44" s="339"/>
      <c r="AZ44" s="339"/>
      <c r="BA44" s="339"/>
      <c r="BB44" s="340"/>
      <c r="BC44" s="401">
        <f>IF(SUM(BC4:BC43)=0,"",SUM(BC4:BC43,AV44))</f>
        <v>23</v>
      </c>
      <c r="BD44" s="400" t="s">
        <v>279</v>
      </c>
    </row>
    <row r="45" ht="16.5" customHeight="1">
      <c r="A45" s="402"/>
      <c r="B45" s="403"/>
      <c r="C45" s="349"/>
      <c r="D45" s="346"/>
      <c r="E45" s="404"/>
      <c r="F45" s="211"/>
      <c r="G45" s="19"/>
      <c r="H45" s="19"/>
      <c r="I45" s="19"/>
      <c r="J45" s="19"/>
      <c r="K45" s="20"/>
      <c r="L45" s="344"/>
      <c r="M45" s="405">
        <v>42.0</v>
      </c>
      <c r="N45" s="38"/>
      <c r="O45" s="172"/>
      <c r="P45" s="402"/>
      <c r="Q45" s="403"/>
      <c r="R45" s="349"/>
      <c r="S45" s="346"/>
      <c r="T45" s="404"/>
      <c r="U45" s="211"/>
      <c r="V45" s="19"/>
      <c r="W45" s="19"/>
      <c r="X45" s="19"/>
      <c r="Y45" s="19"/>
      <c r="Z45" s="20"/>
      <c r="AA45" s="406"/>
      <c r="AB45" s="381" t="s">
        <v>281</v>
      </c>
      <c r="AC45" s="407"/>
      <c r="AD45" s="408"/>
      <c r="AE45" s="349"/>
      <c r="AF45" s="346"/>
      <c r="AG45" s="404"/>
      <c r="AH45" s="211"/>
      <c r="AI45" s="19"/>
      <c r="AJ45" s="19"/>
      <c r="AK45" s="19"/>
      <c r="AL45" s="19"/>
      <c r="AM45" s="20"/>
      <c r="AN45" s="406"/>
      <c r="AO45" s="405"/>
      <c r="AP45" s="38"/>
      <c r="AQ45" s="172"/>
      <c r="AR45" s="407"/>
      <c r="AS45" s="408"/>
      <c r="AT45" s="349"/>
      <c r="AU45" s="346"/>
      <c r="AV45" s="404"/>
      <c r="AW45" s="211"/>
      <c r="AX45" s="19"/>
      <c r="AY45" s="19"/>
      <c r="AZ45" s="19"/>
      <c r="BA45" s="19"/>
      <c r="BB45" s="20"/>
      <c r="BC45" s="409"/>
      <c r="BD45" s="381" t="s">
        <v>281</v>
      </c>
    </row>
    <row r="46" ht="13.5" customHeight="1">
      <c r="A46" s="40"/>
      <c r="B46" s="40"/>
      <c r="C46" s="40"/>
      <c r="D46" s="40"/>
      <c r="E46" s="40"/>
      <c r="F46" s="40"/>
      <c r="G46" s="40"/>
      <c r="H46" s="40"/>
      <c r="I46" s="40"/>
      <c r="J46" s="40"/>
      <c r="K46" s="40"/>
      <c r="L46" s="40"/>
      <c r="M46" s="40"/>
      <c r="N46" s="40"/>
      <c r="O46" s="5"/>
      <c r="P46" s="40"/>
      <c r="Q46" s="40"/>
      <c r="R46" s="40"/>
      <c r="S46" s="40"/>
      <c r="T46" s="40"/>
      <c r="U46" s="40"/>
      <c r="V46" s="40"/>
      <c r="W46" s="40"/>
      <c r="X46" s="40"/>
      <c r="Y46" s="40"/>
      <c r="Z46" s="40"/>
      <c r="AA46" s="40"/>
      <c r="AB46" s="41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10"/>
    </row>
    <row r="47" ht="13.5" customHeight="1">
      <c r="A47" s="40"/>
      <c r="B47" s="40"/>
      <c r="C47" s="40"/>
      <c r="D47" s="40"/>
      <c r="E47" s="40"/>
      <c r="F47" s="40"/>
      <c r="G47" s="40"/>
      <c r="H47" s="40"/>
      <c r="I47" s="40"/>
      <c r="J47" s="40"/>
      <c r="K47" s="40"/>
      <c r="L47" s="40"/>
      <c r="M47" s="40"/>
      <c r="N47" s="40"/>
      <c r="O47" s="5"/>
      <c r="P47" s="40"/>
      <c r="Q47" s="40"/>
      <c r="R47" s="40"/>
      <c r="S47" s="40"/>
      <c r="T47" s="40"/>
      <c r="U47" s="40"/>
      <c r="V47" s="40"/>
      <c r="W47" s="40"/>
      <c r="X47" s="40"/>
      <c r="Y47" s="40"/>
      <c r="Z47" s="40"/>
      <c r="AA47" s="40"/>
      <c r="AB47" s="41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10"/>
    </row>
    <row r="48" ht="13.5" customHeight="1">
      <c r="A48" s="40"/>
      <c r="B48" s="40"/>
      <c r="C48" s="40"/>
      <c r="D48" s="40"/>
      <c r="E48" s="40"/>
      <c r="F48" s="40"/>
      <c r="G48" s="40"/>
      <c r="H48" s="40"/>
      <c r="I48" s="40"/>
      <c r="J48" s="40"/>
      <c r="K48" s="40"/>
      <c r="L48" s="40"/>
      <c r="M48" s="40"/>
      <c r="N48" s="40"/>
      <c r="O48" s="5"/>
      <c r="P48" s="40"/>
      <c r="Q48" s="40"/>
      <c r="R48" s="40"/>
      <c r="S48" s="40"/>
      <c r="T48" s="40"/>
      <c r="U48" s="40"/>
      <c r="V48" s="40"/>
      <c r="W48" s="40"/>
      <c r="X48" s="40"/>
      <c r="Y48" s="40"/>
      <c r="Z48" s="40"/>
      <c r="AA48" s="40"/>
      <c r="AB48" s="41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10"/>
    </row>
    <row r="49" ht="13.5" customHeight="1">
      <c r="A49" s="40"/>
      <c r="B49" s="40"/>
      <c r="C49" s="40"/>
      <c r="D49" s="40"/>
      <c r="E49" s="40"/>
      <c r="F49" s="40"/>
      <c r="G49" s="40"/>
      <c r="H49" s="40"/>
      <c r="I49" s="40"/>
      <c r="J49" s="40"/>
      <c r="K49" s="40"/>
      <c r="L49" s="40"/>
      <c r="M49" s="40"/>
      <c r="N49" s="40"/>
      <c r="O49" s="5"/>
      <c r="P49" s="40"/>
      <c r="Q49" s="40"/>
      <c r="R49" s="40"/>
      <c r="S49" s="40"/>
      <c r="T49" s="40"/>
      <c r="U49" s="40"/>
      <c r="V49" s="40"/>
      <c r="W49" s="40"/>
      <c r="X49" s="40"/>
      <c r="Y49" s="40"/>
      <c r="Z49" s="40"/>
      <c r="AA49" s="40"/>
      <c r="AB49" s="41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10"/>
    </row>
    <row r="50" ht="13.5" customHeight="1">
      <c r="A50" s="40"/>
      <c r="B50" s="40"/>
      <c r="C50" s="40"/>
      <c r="D50" s="40"/>
      <c r="E50" s="40"/>
      <c r="F50" s="40"/>
      <c r="G50" s="40"/>
      <c r="H50" s="40"/>
      <c r="I50" s="40"/>
      <c r="J50" s="40"/>
      <c r="K50" s="40"/>
      <c r="L50" s="40"/>
      <c r="M50" s="40"/>
      <c r="N50" s="40"/>
      <c r="O50" s="5"/>
      <c r="P50" s="40"/>
      <c r="Q50" s="40"/>
      <c r="R50" s="40"/>
      <c r="S50" s="40"/>
      <c r="T50" s="40"/>
      <c r="U50" s="40"/>
      <c r="V50" s="40"/>
      <c r="W50" s="40"/>
      <c r="X50" s="40"/>
      <c r="Y50" s="40"/>
      <c r="Z50" s="40"/>
      <c r="AA50" s="40"/>
      <c r="AB50" s="41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10"/>
    </row>
    <row r="51" ht="13.5" customHeight="1">
      <c r="A51" s="40"/>
      <c r="B51" s="40"/>
      <c r="C51" s="40"/>
      <c r="D51" s="40"/>
      <c r="E51" s="40"/>
      <c r="F51" s="40"/>
      <c r="G51" s="40"/>
      <c r="H51" s="40"/>
      <c r="I51" s="40"/>
      <c r="J51" s="40"/>
      <c r="K51" s="40"/>
      <c r="L51" s="40"/>
      <c r="M51" s="40"/>
      <c r="N51" s="40"/>
      <c r="O51" s="5"/>
      <c r="P51" s="40"/>
      <c r="Q51" s="40"/>
      <c r="R51" s="40"/>
      <c r="S51" s="40"/>
      <c r="T51" s="40"/>
      <c r="U51" s="40"/>
      <c r="V51" s="40"/>
      <c r="W51" s="40"/>
      <c r="X51" s="40"/>
      <c r="Y51" s="40"/>
      <c r="Z51" s="40"/>
      <c r="AA51" s="40"/>
      <c r="AB51" s="41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10"/>
    </row>
    <row r="52" ht="13.5" customHeight="1">
      <c r="A52" s="40"/>
      <c r="B52" s="40"/>
      <c r="C52" s="40"/>
      <c r="D52" s="40"/>
      <c r="E52" s="40"/>
      <c r="F52" s="40"/>
      <c r="G52" s="40"/>
      <c r="H52" s="40"/>
      <c r="I52" s="40"/>
      <c r="J52" s="40"/>
      <c r="K52" s="40"/>
      <c r="L52" s="40"/>
      <c r="M52" s="40"/>
      <c r="N52" s="40"/>
      <c r="O52" s="5"/>
      <c r="P52" s="40"/>
      <c r="Q52" s="40"/>
      <c r="R52" s="40"/>
      <c r="S52" s="40"/>
      <c r="T52" s="40"/>
      <c r="U52" s="40"/>
      <c r="V52" s="40"/>
      <c r="W52" s="40"/>
      <c r="X52" s="40"/>
      <c r="Y52" s="40"/>
      <c r="Z52" s="40"/>
      <c r="AA52" s="40"/>
      <c r="AB52" s="41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10"/>
    </row>
    <row r="53" ht="13.5" customHeight="1">
      <c r="A53" s="40"/>
      <c r="B53" s="40"/>
      <c r="C53" s="40"/>
      <c r="D53" s="40"/>
      <c r="E53" s="40"/>
      <c r="F53" s="40"/>
      <c r="G53" s="40"/>
      <c r="H53" s="40"/>
      <c r="I53" s="40"/>
      <c r="J53" s="40"/>
      <c r="K53" s="40"/>
      <c r="L53" s="40"/>
      <c r="M53" s="40"/>
      <c r="N53" s="40"/>
      <c r="O53" s="5"/>
      <c r="P53" s="40"/>
      <c r="Q53" s="40"/>
      <c r="R53" s="40"/>
      <c r="S53" s="40"/>
      <c r="T53" s="40"/>
      <c r="U53" s="40"/>
      <c r="V53" s="40"/>
      <c r="W53" s="40"/>
      <c r="X53" s="40"/>
      <c r="Y53" s="40"/>
      <c r="Z53" s="40"/>
      <c r="AA53" s="40"/>
      <c r="AB53" s="41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10"/>
    </row>
    <row r="54" ht="13.5" customHeight="1">
      <c r="A54" s="40"/>
      <c r="B54" s="40"/>
      <c r="C54" s="40"/>
      <c r="D54" s="40"/>
      <c r="E54" s="40"/>
      <c r="F54" s="40"/>
      <c r="G54" s="40"/>
      <c r="H54" s="40"/>
      <c r="I54" s="40"/>
      <c r="J54" s="40"/>
      <c r="K54" s="40"/>
      <c r="L54" s="40"/>
      <c r="M54" s="40"/>
      <c r="N54" s="40"/>
      <c r="O54" s="5"/>
      <c r="P54" s="40"/>
      <c r="Q54" s="40"/>
      <c r="R54" s="40"/>
      <c r="S54" s="40"/>
      <c r="T54" s="40"/>
      <c r="U54" s="40"/>
      <c r="V54" s="40"/>
      <c r="W54" s="40"/>
      <c r="X54" s="40"/>
      <c r="Y54" s="40"/>
      <c r="Z54" s="40"/>
      <c r="AA54" s="40"/>
      <c r="AB54" s="41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10"/>
    </row>
    <row r="55" ht="13.5" customHeight="1">
      <c r="A55" s="40"/>
      <c r="B55" s="40"/>
      <c r="C55" s="40"/>
      <c r="D55" s="40"/>
      <c r="E55" s="40"/>
      <c r="F55" s="40"/>
      <c r="G55" s="40"/>
      <c r="H55" s="40"/>
      <c r="I55" s="40"/>
      <c r="J55" s="40"/>
      <c r="K55" s="40"/>
      <c r="L55" s="40"/>
      <c r="M55" s="40"/>
      <c r="N55" s="40"/>
      <c r="O55" s="5"/>
      <c r="P55" s="40"/>
      <c r="Q55" s="40"/>
      <c r="R55" s="40"/>
      <c r="S55" s="40"/>
      <c r="T55" s="40"/>
      <c r="U55" s="40"/>
      <c r="V55" s="40"/>
      <c r="W55" s="40"/>
      <c r="X55" s="40"/>
      <c r="Y55" s="40"/>
      <c r="Z55" s="40"/>
      <c r="AA55" s="40"/>
      <c r="AB55" s="41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10"/>
    </row>
    <row r="56" ht="13.5" customHeight="1">
      <c r="A56" s="40"/>
      <c r="B56" s="40"/>
      <c r="C56" s="40"/>
      <c r="D56" s="40"/>
      <c r="E56" s="40"/>
      <c r="F56" s="40"/>
      <c r="G56" s="40"/>
      <c r="H56" s="40"/>
      <c r="I56" s="40"/>
      <c r="J56" s="40"/>
      <c r="K56" s="40"/>
      <c r="L56" s="40"/>
      <c r="M56" s="40"/>
      <c r="N56" s="40"/>
      <c r="O56" s="5"/>
      <c r="P56" s="40"/>
      <c r="Q56" s="40"/>
      <c r="R56" s="40"/>
      <c r="S56" s="40"/>
      <c r="T56" s="40"/>
      <c r="U56" s="40"/>
      <c r="V56" s="40"/>
      <c r="W56" s="40"/>
      <c r="X56" s="40"/>
      <c r="Y56" s="40"/>
      <c r="Z56" s="40"/>
      <c r="AA56" s="40"/>
      <c r="AB56" s="41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10"/>
    </row>
    <row r="57" ht="13.5" customHeight="1">
      <c r="A57" s="40"/>
      <c r="B57" s="40"/>
      <c r="C57" s="40"/>
      <c r="D57" s="40"/>
      <c r="E57" s="40"/>
      <c r="F57" s="40"/>
      <c r="G57" s="40"/>
      <c r="H57" s="40"/>
      <c r="I57" s="40"/>
      <c r="J57" s="40"/>
      <c r="K57" s="40"/>
      <c r="L57" s="40"/>
      <c r="M57" s="40"/>
      <c r="N57" s="40"/>
      <c r="O57" s="5"/>
      <c r="P57" s="40"/>
      <c r="Q57" s="40"/>
      <c r="R57" s="40"/>
      <c r="S57" s="40"/>
      <c r="T57" s="40"/>
      <c r="U57" s="40"/>
      <c r="V57" s="40"/>
      <c r="W57" s="40"/>
      <c r="X57" s="40"/>
      <c r="Y57" s="40"/>
      <c r="Z57" s="40"/>
      <c r="AA57" s="40"/>
      <c r="AB57" s="41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10"/>
    </row>
    <row r="58" ht="13.5" customHeight="1">
      <c r="A58" s="40"/>
      <c r="B58" s="40"/>
      <c r="C58" s="40"/>
      <c r="D58" s="40"/>
      <c r="E58" s="40"/>
      <c r="F58" s="40"/>
      <c r="G58" s="40"/>
      <c r="H58" s="40"/>
      <c r="I58" s="40"/>
      <c r="J58" s="40"/>
      <c r="K58" s="40"/>
      <c r="L58" s="40"/>
      <c r="M58" s="40"/>
      <c r="N58" s="40"/>
      <c r="O58" s="5"/>
      <c r="P58" s="40"/>
      <c r="Q58" s="40"/>
      <c r="R58" s="40"/>
      <c r="S58" s="40"/>
      <c r="T58" s="40"/>
      <c r="U58" s="40"/>
      <c r="V58" s="40"/>
      <c r="W58" s="40"/>
      <c r="X58" s="40"/>
      <c r="Y58" s="40"/>
      <c r="Z58" s="40"/>
      <c r="AA58" s="40"/>
      <c r="AB58" s="41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10"/>
    </row>
    <row r="59" ht="13.5" customHeight="1">
      <c r="A59" s="40"/>
      <c r="B59" s="40"/>
      <c r="C59" s="40"/>
      <c r="D59" s="40"/>
      <c r="E59" s="40"/>
      <c r="F59" s="40"/>
      <c r="G59" s="40"/>
      <c r="H59" s="40"/>
      <c r="I59" s="40"/>
      <c r="J59" s="40"/>
      <c r="K59" s="40"/>
      <c r="L59" s="40"/>
      <c r="M59" s="40"/>
      <c r="N59" s="40"/>
      <c r="O59" s="5"/>
      <c r="P59" s="40"/>
      <c r="Q59" s="40"/>
      <c r="R59" s="40"/>
      <c r="S59" s="40"/>
      <c r="T59" s="40"/>
      <c r="U59" s="40"/>
      <c r="V59" s="40"/>
      <c r="W59" s="40"/>
      <c r="X59" s="40"/>
      <c r="Y59" s="40"/>
      <c r="Z59" s="40"/>
      <c r="AA59" s="40"/>
      <c r="AB59" s="410"/>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10"/>
    </row>
    <row r="60" ht="13.5" customHeight="1">
      <c r="A60" s="40"/>
      <c r="B60" s="40"/>
      <c r="C60" s="40"/>
      <c r="D60" s="40"/>
      <c r="E60" s="40"/>
      <c r="F60" s="40"/>
      <c r="G60" s="40"/>
      <c r="H60" s="40"/>
      <c r="I60" s="40"/>
      <c r="J60" s="40"/>
      <c r="K60" s="40"/>
      <c r="L60" s="40"/>
      <c r="M60" s="40"/>
      <c r="N60" s="40"/>
      <c r="O60" s="5"/>
      <c r="P60" s="40"/>
      <c r="Q60" s="40"/>
      <c r="R60" s="40"/>
      <c r="S60" s="40"/>
      <c r="T60" s="40"/>
      <c r="U60" s="40"/>
      <c r="V60" s="40"/>
      <c r="W60" s="40"/>
      <c r="X60" s="40"/>
      <c r="Y60" s="40"/>
      <c r="Z60" s="40"/>
      <c r="AA60" s="40"/>
      <c r="AB60" s="41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10"/>
    </row>
    <row r="61" ht="13.5" customHeight="1">
      <c r="A61" s="40"/>
      <c r="B61" s="40"/>
      <c r="C61" s="40"/>
      <c r="D61" s="40"/>
      <c r="E61" s="40"/>
      <c r="F61" s="40"/>
      <c r="G61" s="40"/>
      <c r="H61" s="40"/>
      <c r="I61" s="40"/>
      <c r="J61" s="40"/>
      <c r="K61" s="40"/>
      <c r="L61" s="40"/>
      <c r="M61" s="40"/>
      <c r="N61" s="40"/>
      <c r="O61" s="5"/>
      <c r="P61" s="40"/>
      <c r="Q61" s="40"/>
      <c r="R61" s="40"/>
      <c r="S61" s="40"/>
      <c r="T61" s="40"/>
      <c r="U61" s="40"/>
      <c r="V61" s="40"/>
      <c r="W61" s="40"/>
      <c r="X61" s="40"/>
      <c r="Y61" s="40"/>
      <c r="Z61" s="40"/>
      <c r="AA61" s="40"/>
      <c r="AB61" s="41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10"/>
    </row>
    <row r="62" ht="13.5" customHeight="1">
      <c r="A62" s="40"/>
      <c r="B62" s="40"/>
      <c r="C62" s="40"/>
      <c r="D62" s="40"/>
      <c r="E62" s="40"/>
      <c r="F62" s="40"/>
      <c r="G62" s="40"/>
      <c r="H62" s="40"/>
      <c r="I62" s="40"/>
      <c r="J62" s="40"/>
      <c r="K62" s="40"/>
      <c r="L62" s="40"/>
      <c r="M62" s="40"/>
      <c r="N62" s="40"/>
      <c r="O62" s="5"/>
      <c r="P62" s="40"/>
      <c r="Q62" s="40"/>
      <c r="R62" s="40"/>
      <c r="S62" s="40"/>
      <c r="T62" s="40"/>
      <c r="U62" s="40"/>
      <c r="V62" s="40"/>
      <c r="W62" s="40"/>
      <c r="X62" s="40"/>
      <c r="Y62" s="40"/>
      <c r="Z62" s="40"/>
      <c r="AA62" s="40"/>
      <c r="AB62" s="41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10"/>
    </row>
    <row r="63" ht="13.5" customHeight="1">
      <c r="A63" s="40"/>
      <c r="B63" s="40"/>
      <c r="C63" s="40"/>
      <c r="D63" s="40"/>
      <c r="E63" s="40"/>
      <c r="F63" s="40"/>
      <c r="G63" s="40"/>
      <c r="H63" s="40"/>
      <c r="I63" s="40"/>
      <c r="J63" s="40"/>
      <c r="K63" s="40"/>
      <c r="L63" s="40"/>
      <c r="M63" s="40"/>
      <c r="N63" s="40"/>
      <c r="O63" s="5"/>
      <c r="P63" s="40"/>
      <c r="Q63" s="40"/>
      <c r="R63" s="40"/>
      <c r="S63" s="40"/>
      <c r="T63" s="40"/>
      <c r="U63" s="40"/>
      <c r="V63" s="40"/>
      <c r="W63" s="40"/>
      <c r="X63" s="40"/>
      <c r="Y63" s="40"/>
      <c r="Z63" s="40"/>
      <c r="AA63" s="40"/>
      <c r="AB63" s="41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10"/>
    </row>
    <row r="64" ht="13.5" customHeight="1">
      <c r="A64" s="40"/>
      <c r="B64" s="40"/>
      <c r="C64" s="40"/>
      <c r="D64" s="40"/>
      <c r="E64" s="40"/>
      <c r="F64" s="40"/>
      <c r="G64" s="40"/>
      <c r="H64" s="40"/>
      <c r="I64" s="40"/>
      <c r="J64" s="40"/>
      <c r="K64" s="40"/>
      <c r="L64" s="40"/>
      <c r="M64" s="40"/>
      <c r="N64" s="40"/>
      <c r="O64" s="5"/>
      <c r="P64" s="40"/>
      <c r="Q64" s="40"/>
      <c r="R64" s="40"/>
      <c r="S64" s="40"/>
      <c r="T64" s="40"/>
      <c r="U64" s="40"/>
      <c r="V64" s="40"/>
      <c r="W64" s="40"/>
      <c r="X64" s="40"/>
      <c r="Y64" s="40"/>
      <c r="Z64" s="40"/>
      <c r="AA64" s="40"/>
      <c r="AB64" s="41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10"/>
    </row>
    <row r="65" ht="13.5" customHeight="1">
      <c r="A65" s="40"/>
      <c r="B65" s="40"/>
      <c r="C65" s="40"/>
      <c r="D65" s="40"/>
      <c r="E65" s="40"/>
      <c r="F65" s="40"/>
      <c r="G65" s="40"/>
      <c r="H65" s="40"/>
      <c r="I65" s="40"/>
      <c r="J65" s="40"/>
      <c r="K65" s="40"/>
      <c r="L65" s="40"/>
      <c r="M65" s="40"/>
      <c r="N65" s="40"/>
      <c r="O65" s="5"/>
      <c r="P65" s="40"/>
      <c r="Q65" s="40"/>
      <c r="R65" s="40"/>
      <c r="S65" s="40"/>
      <c r="T65" s="40"/>
      <c r="U65" s="40"/>
      <c r="V65" s="40"/>
      <c r="W65" s="40"/>
      <c r="X65" s="40"/>
      <c r="Y65" s="40"/>
      <c r="Z65" s="40"/>
      <c r="AA65" s="40"/>
      <c r="AB65" s="41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10"/>
    </row>
    <row r="66" ht="13.5" customHeight="1">
      <c r="A66" s="40"/>
      <c r="B66" s="40"/>
      <c r="C66" s="40"/>
      <c r="D66" s="40"/>
      <c r="E66" s="40"/>
      <c r="F66" s="40"/>
      <c r="G66" s="40"/>
      <c r="H66" s="40"/>
      <c r="I66" s="40"/>
      <c r="J66" s="40"/>
      <c r="K66" s="40"/>
      <c r="L66" s="40"/>
      <c r="M66" s="40"/>
      <c r="N66" s="40"/>
      <c r="O66" s="5"/>
      <c r="P66" s="40"/>
      <c r="Q66" s="40"/>
      <c r="R66" s="40"/>
      <c r="S66" s="40"/>
      <c r="T66" s="40"/>
      <c r="U66" s="40"/>
      <c r="V66" s="40"/>
      <c r="W66" s="40"/>
      <c r="X66" s="40"/>
      <c r="Y66" s="40"/>
      <c r="Z66" s="40"/>
      <c r="AA66" s="40"/>
      <c r="AB66" s="41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10"/>
    </row>
    <row r="67" ht="13.5" customHeight="1">
      <c r="A67" s="40"/>
      <c r="B67" s="40"/>
      <c r="C67" s="40"/>
      <c r="D67" s="40"/>
      <c r="E67" s="40"/>
      <c r="F67" s="40"/>
      <c r="G67" s="40"/>
      <c r="H67" s="40"/>
      <c r="I67" s="40"/>
      <c r="J67" s="40"/>
      <c r="K67" s="40"/>
      <c r="L67" s="40"/>
      <c r="M67" s="40"/>
      <c r="N67" s="40"/>
      <c r="O67" s="5"/>
      <c r="P67" s="40"/>
      <c r="Q67" s="40"/>
      <c r="R67" s="40"/>
      <c r="S67" s="40"/>
      <c r="T67" s="40"/>
      <c r="U67" s="40"/>
      <c r="V67" s="40"/>
      <c r="W67" s="40"/>
      <c r="X67" s="40"/>
      <c r="Y67" s="40"/>
      <c r="Z67" s="40"/>
      <c r="AA67" s="40"/>
      <c r="AB67" s="41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10"/>
    </row>
    <row r="68" ht="13.5" customHeight="1">
      <c r="A68" s="40"/>
      <c r="B68" s="40"/>
      <c r="C68" s="40"/>
      <c r="D68" s="40"/>
      <c r="E68" s="40"/>
      <c r="F68" s="40"/>
      <c r="G68" s="40"/>
      <c r="H68" s="40"/>
      <c r="I68" s="40"/>
      <c r="J68" s="40"/>
      <c r="K68" s="40"/>
      <c r="L68" s="40"/>
      <c r="M68" s="40"/>
      <c r="N68" s="40"/>
      <c r="O68" s="5"/>
      <c r="P68" s="40"/>
      <c r="Q68" s="40"/>
      <c r="R68" s="40"/>
      <c r="S68" s="40"/>
      <c r="T68" s="40"/>
      <c r="U68" s="40"/>
      <c r="V68" s="40"/>
      <c r="W68" s="40"/>
      <c r="X68" s="40"/>
      <c r="Y68" s="40"/>
      <c r="Z68" s="40"/>
      <c r="AA68" s="40"/>
      <c r="AB68" s="41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10"/>
    </row>
    <row r="69" ht="13.5" customHeight="1">
      <c r="A69" s="40"/>
      <c r="B69" s="40"/>
      <c r="C69" s="40"/>
      <c r="D69" s="40"/>
      <c r="E69" s="40"/>
      <c r="F69" s="40"/>
      <c r="G69" s="40"/>
      <c r="H69" s="40"/>
      <c r="I69" s="40"/>
      <c r="J69" s="40"/>
      <c r="K69" s="40"/>
      <c r="L69" s="40"/>
      <c r="M69" s="40"/>
      <c r="N69" s="40"/>
      <c r="O69" s="5"/>
      <c r="P69" s="40"/>
      <c r="Q69" s="40"/>
      <c r="R69" s="40"/>
      <c r="S69" s="40"/>
      <c r="T69" s="40"/>
      <c r="U69" s="40"/>
      <c r="V69" s="40"/>
      <c r="W69" s="40"/>
      <c r="X69" s="40"/>
      <c r="Y69" s="40"/>
      <c r="Z69" s="40"/>
      <c r="AA69" s="40"/>
      <c r="AB69" s="41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10"/>
    </row>
    <row r="70" ht="13.5" customHeight="1">
      <c r="A70" s="40"/>
      <c r="B70" s="40"/>
      <c r="C70" s="40"/>
      <c r="D70" s="40"/>
      <c r="E70" s="40"/>
      <c r="F70" s="40"/>
      <c r="G70" s="40"/>
      <c r="H70" s="40"/>
      <c r="I70" s="40"/>
      <c r="J70" s="40"/>
      <c r="K70" s="40"/>
      <c r="L70" s="40"/>
      <c r="M70" s="40"/>
      <c r="N70" s="40"/>
      <c r="O70" s="5"/>
      <c r="P70" s="40"/>
      <c r="Q70" s="40"/>
      <c r="R70" s="40"/>
      <c r="S70" s="40"/>
      <c r="T70" s="40"/>
      <c r="U70" s="40"/>
      <c r="V70" s="40"/>
      <c r="W70" s="40"/>
      <c r="X70" s="40"/>
      <c r="Y70" s="40"/>
      <c r="Z70" s="40"/>
      <c r="AA70" s="40"/>
      <c r="AB70" s="41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10"/>
    </row>
    <row r="71" ht="13.5" customHeight="1">
      <c r="A71" s="40"/>
      <c r="B71" s="40"/>
      <c r="C71" s="40"/>
      <c r="D71" s="40"/>
      <c r="E71" s="40"/>
      <c r="F71" s="40"/>
      <c r="G71" s="40"/>
      <c r="H71" s="40"/>
      <c r="I71" s="40"/>
      <c r="J71" s="40"/>
      <c r="K71" s="40"/>
      <c r="L71" s="40"/>
      <c r="M71" s="40"/>
      <c r="N71" s="40"/>
      <c r="O71" s="5"/>
      <c r="P71" s="40"/>
      <c r="Q71" s="40"/>
      <c r="R71" s="40"/>
      <c r="S71" s="40"/>
      <c r="T71" s="40"/>
      <c r="U71" s="40"/>
      <c r="V71" s="40"/>
      <c r="W71" s="40"/>
      <c r="X71" s="40"/>
      <c r="Y71" s="40"/>
      <c r="Z71" s="40"/>
      <c r="AA71" s="40"/>
      <c r="AB71" s="41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10"/>
    </row>
    <row r="72" ht="13.5" customHeight="1">
      <c r="A72" s="40"/>
      <c r="B72" s="40"/>
      <c r="C72" s="40"/>
      <c r="D72" s="40"/>
      <c r="E72" s="40"/>
      <c r="F72" s="40"/>
      <c r="G72" s="40"/>
      <c r="H72" s="40"/>
      <c r="I72" s="40"/>
      <c r="J72" s="40"/>
      <c r="K72" s="40"/>
      <c r="L72" s="40"/>
      <c r="M72" s="40"/>
      <c r="N72" s="40"/>
      <c r="O72" s="5"/>
      <c r="P72" s="40"/>
      <c r="Q72" s="40"/>
      <c r="R72" s="40"/>
      <c r="S72" s="40"/>
      <c r="T72" s="40"/>
      <c r="U72" s="40"/>
      <c r="V72" s="40"/>
      <c r="W72" s="40"/>
      <c r="X72" s="40"/>
      <c r="Y72" s="40"/>
      <c r="Z72" s="40"/>
      <c r="AA72" s="40"/>
      <c r="AB72" s="41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10"/>
    </row>
    <row r="73" ht="13.5" customHeight="1">
      <c r="A73" s="40"/>
      <c r="B73" s="40"/>
      <c r="C73" s="40"/>
      <c r="D73" s="40"/>
      <c r="E73" s="40"/>
      <c r="F73" s="40"/>
      <c r="G73" s="40"/>
      <c r="H73" s="40"/>
      <c r="I73" s="40"/>
      <c r="J73" s="40"/>
      <c r="K73" s="40"/>
      <c r="L73" s="40"/>
      <c r="M73" s="40"/>
      <c r="N73" s="40"/>
      <c r="O73" s="5"/>
      <c r="P73" s="40"/>
      <c r="Q73" s="40"/>
      <c r="R73" s="40"/>
      <c r="S73" s="40"/>
      <c r="T73" s="40"/>
      <c r="U73" s="40"/>
      <c r="V73" s="40"/>
      <c r="W73" s="40"/>
      <c r="X73" s="40"/>
      <c r="Y73" s="40"/>
      <c r="Z73" s="40"/>
      <c r="AA73" s="40"/>
      <c r="AB73" s="41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10"/>
    </row>
    <row r="74" ht="13.5" customHeight="1">
      <c r="A74" s="40"/>
      <c r="B74" s="40"/>
      <c r="C74" s="40"/>
      <c r="D74" s="40"/>
      <c r="E74" s="40"/>
      <c r="F74" s="40"/>
      <c r="G74" s="40"/>
      <c r="H74" s="40"/>
      <c r="I74" s="40"/>
      <c r="J74" s="40"/>
      <c r="K74" s="40"/>
      <c r="L74" s="40"/>
      <c r="M74" s="40"/>
      <c r="N74" s="40"/>
      <c r="O74" s="5"/>
      <c r="P74" s="40"/>
      <c r="Q74" s="40"/>
      <c r="R74" s="40"/>
      <c r="S74" s="40"/>
      <c r="T74" s="40"/>
      <c r="U74" s="40"/>
      <c r="V74" s="40"/>
      <c r="W74" s="40"/>
      <c r="X74" s="40"/>
      <c r="Y74" s="40"/>
      <c r="Z74" s="40"/>
      <c r="AA74" s="40"/>
      <c r="AB74" s="41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10"/>
    </row>
    <row r="75" ht="13.5" customHeight="1">
      <c r="A75" s="40"/>
      <c r="B75" s="40"/>
      <c r="C75" s="40"/>
      <c r="D75" s="40"/>
      <c r="E75" s="40"/>
      <c r="F75" s="40"/>
      <c r="G75" s="40"/>
      <c r="H75" s="40"/>
      <c r="I75" s="40"/>
      <c r="J75" s="40"/>
      <c r="K75" s="40"/>
      <c r="L75" s="40"/>
      <c r="M75" s="40"/>
      <c r="N75" s="40"/>
      <c r="O75" s="5"/>
      <c r="P75" s="40"/>
      <c r="Q75" s="40"/>
      <c r="R75" s="40"/>
      <c r="S75" s="40"/>
      <c r="T75" s="40"/>
      <c r="U75" s="40"/>
      <c r="V75" s="40"/>
      <c r="W75" s="40"/>
      <c r="X75" s="40"/>
      <c r="Y75" s="40"/>
      <c r="Z75" s="40"/>
      <c r="AA75" s="40"/>
      <c r="AB75" s="41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10"/>
    </row>
    <row r="76" ht="13.5" customHeight="1">
      <c r="A76" s="40"/>
      <c r="B76" s="40"/>
      <c r="C76" s="40"/>
      <c r="D76" s="40"/>
      <c r="E76" s="40"/>
      <c r="F76" s="40"/>
      <c r="G76" s="40"/>
      <c r="H76" s="40"/>
      <c r="I76" s="40"/>
      <c r="J76" s="40"/>
      <c r="K76" s="40"/>
      <c r="L76" s="40"/>
      <c r="M76" s="40"/>
      <c r="N76" s="40"/>
      <c r="O76" s="5"/>
      <c r="P76" s="40"/>
      <c r="Q76" s="40"/>
      <c r="R76" s="40"/>
      <c r="S76" s="40"/>
      <c r="T76" s="40"/>
      <c r="U76" s="40"/>
      <c r="V76" s="40"/>
      <c r="W76" s="40"/>
      <c r="X76" s="40"/>
      <c r="Y76" s="40"/>
      <c r="Z76" s="40"/>
      <c r="AA76" s="40"/>
      <c r="AB76" s="41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10"/>
    </row>
    <row r="77" ht="13.5" customHeight="1">
      <c r="A77" s="40"/>
      <c r="B77" s="40"/>
      <c r="C77" s="40"/>
      <c r="D77" s="40"/>
      <c r="E77" s="40"/>
      <c r="F77" s="40"/>
      <c r="G77" s="40"/>
      <c r="H77" s="40"/>
      <c r="I77" s="40"/>
      <c r="J77" s="40"/>
      <c r="K77" s="40"/>
      <c r="L77" s="40"/>
      <c r="M77" s="40"/>
      <c r="N77" s="40"/>
      <c r="O77" s="5"/>
      <c r="P77" s="40"/>
      <c r="Q77" s="40"/>
      <c r="R77" s="40"/>
      <c r="S77" s="40"/>
      <c r="T77" s="40"/>
      <c r="U77" s="40"/>
      <c r="V77" s="40"/>
      <c r="W77" s="40"/>
      <c r="X77" s="40"/>
      <c r="Y77" s="40"/>
      <c r="Z77" s="40"/>
      <c r="AA77" s="40"/>
      <c r="AB77" s="41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10"/>
    </row>
    <row r="78" ht="13.5" customHeight="1">
      <c r="A78" s="40"/>
      <c r="B78" s="40"/>
      <c r="C78" s="40"/>
      <c r="D78" s="40"/>
      <c r="E78" s="40"/>
      <c r="F78" s="40"/>
      <c r="G78" s="40"/>
      <c r="H78" s="40"/>
      <c r="I78" s="40"/>
      <c r="J78" s="40"/>
      <c r="K78" s="40"/>
      <c r="L78" s="40"/>
      <c r="M78" s="40"/>
      <c r="N78" s="40"/>
      <c r="O78" s="5"/>
      <c r="P78" s="40"/>
      <c r="Q78" s="40"/>
      <c r="R78" s="40"/>
      <c r="S78" s="40"/>
      <c r="T78" s="40"/>
      <c r="U78" s="40"/>
      <c r="V78" s="40"/>
      <c r="W78" s="40"/>
      <c r="X78" s="40"/>
      <c r="Y78" s="40"/>
      <c r="Z78" s="40"/>
      <c r="AA78" s="40"/>
      <c r="AB78" s="41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10"/>
    </row>
    <row r="79" ht="13.5" customHeight="1">
      <c r="A79" s="40"/>
      <c r="B79" s="40"/>
      <c r="C79" s="40"/>
      <c r="D79" s="40"/>
      <c r="E79" s="40"/>
      <c r="F79" s="40"/>
      <c r="G79" s="40"/>
      <c r="H79" s="40"/>
      <c r="I79" s="40"/>
      <c r="J79" s="40"/>
      <c r="K79" s="40"/>
      <c r="L79" s="40"/>
      <c r="M79" s="40"/>
      <c r="N79" s="40"/>
      <c r="O79" s="5"/>
      <c r="P79" s="40"/>
      <c r="Q79" s="40"/>
      <c r="R79" s="40"/>
      <c r="S79" s="40"/>
      <c r="T79" s="40"/>
      <c r="U79" s="40"/>
      <c r="V79" s="40"/>
      <c r="W79" s="40"/>
      <c r="X79" s="40"/>
      <c r="Y79" s="40"/>
      <c r="Z79" s="40"/>
      <c r="AA79" s="40"/>
      <c r="AB79" s="41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10"/>
    </row>
    <row r="80" ht="13.5" customHeight="1">
      <c r="A80" s="40"/>
      <c r="B80" s="40"/>
      <c r="C80" s="40"/>
      <c r="D80" s="40"/>
      <c r="E80" s="40"/>
      <c r="F80" s="40"/>
      <c r="G80" s="40"/>
      <c r="H80" s="40"/>
      <c r="I80" s="40"/>
      <c r="J80" s="40"/>
      <c r="K80" s="40"/>
      <c r="L80" s="40"/>
      <c r="M80" s="40"/>
      <c r="N80" s="40"/>
      <c r="O80" s="5"/>
      <c r="P80" s="40"/>
      <c r="Q80" s="40"/>
      <c r="R80" s="40"/>
      <c r="S80" s="40"/>
      <c r="T80" s="40"/>
      <c r="U80" s="40"/>
      <c r="V80" s="40"/>
      <c r="W80" s="40"/>
      <c r="X80" s="40"/>
      <c r="Y80" s="40"/>
      <c r="Z80" s="40"/>
      <c r="AA80" s="40"/>
      <c r="AB80" s="41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10"/>
    </row>
    <row r="81" ht="13.5" customHeight="1">
      <c r="A81" s="40"/>
      <c r="B81" s="40"/>
      <c r="C81" s="40"/>
      <c r="D81" s="40"/>
      <c r="E81" s="40"/>
      <c r="F81" s="40"/>
      <c r="G81" s="40"/>
      <c r="H81" s="40"/>
      <c r="I81" s="40"/>
      <c r="J81" s="40"/>
      <c r="K81" s="40"/>
      <c r="L81" s="40"/>
      <c r="M81" s="40"/>
      <c r="N81" s="40"/>
      <c r="O81" s="5"/>
      <c r="P81" s="40"/>
      <c r="Q81" s="40"/>
      <c r="R81" s="40"/>
      <c r="S81" s="40"/>
      <c r="T81" s="40"/>
      <c r="U81" s="40"/>
      <c r="V81" s="40"/>
      <c r="W81" s="40"/>
      <c r="X81" s="40"/>
      <c r="Y81" s="40"/>
      <c r="Z81" s="40"/>
      <c r="AA81" s="40"/>
      <c r="AB81" s="41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10"/>
    </row>
    <row r="82" ht="13.5" customHeight="1">
      <c r="A82" s="40"/>
      <c r="B82" s="40"/>
      <c r="C82" s="40"/>
      <c r="D82" s="40"/>
      <c r="E82" s="40"/>
      <c r="F82" s="40"/>
      <c r="G82" s="40"/>
      <c r="H82" s="40"/>
      <c r="I82" s="40"/>
      <c r="J82" s="40"/>
      <c r="K82" s="40"/>
      <c r="L82" s="40"/>
      <c r="M82" s="40"/>
      <c r="N82" s="40"/>
      <c r="O82" s="5"/>
      <c r="P82" s="40"/>
      <c r="Q82" s="40"/>
      <c r="R82" s="40"/>
      <c r="S82" s="40"/>
      <c r="T82" s="40"/>
      <c r="U82" s="40"/>
      <c r="V82" s="40"/>
      <c r="W82" s="40"/>
      <c r="X82" s="40"/>
      <c r="Y82" s="40"/>
      <c r="Z82" s="40"/>
      <c r="AA82" s="40"/>
      <c r="AB82" s="41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10"/>
    </row>
    <row r="83" ht="13.5" customHeight="1">
      <c r="A83" s="40"/>
      <c r="B83" s="40"/>
      <c r="C83" s="40"/>
      <c r="D83" s="40"/>
      <c r="E83" s="40"/>
      <c r="F83" s="40"/>
      <c r="G83" s="40"/>
      <c r="H83" s="40"/>
      <c r="I83" s="40"/>
      <c r="J83" s="40"/>
      <c r="K83" s="40"/>
      <c r="L83" s="40"/>
      <c r="M83" s="40"/>
      <c r="N83" s="40"/>
      <c r="O83" s="5"/>
      <c r="P83" s="40"/>
      <c r="Q83" s="40"/>
      <c r="R83" s="40"/>
      <c r="S83" s="40"/>
      <c r="T83" s="40"/>
      <c r="U83" s="40"/>
      <c r="V83" s="40"/>
      <c r="W83" s="40"/>
      <c r="X83" s="40"/>
      <c r="Y83" s="40"/>
      <c r="Z83" s="40"/>
      <c r="AA83" s="40"/>
      <c r="AB83" s="41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10"/>
    </row>
    <row r="84" ht="13.5" customHeight="1">
      <c r="A84" s="40"/>
      <c r="B84" s="40"/>
      <c r="C84" s="40"/>
      <c r="D84" s="40"/>
      <c r="E84" s="40"/>
      <c r="F84" s="40"/>
      <c r="G84" s="40"/>
      <c r="H84" s="40"/>
      <c r="I84" s="40"/>
      <c r="J84" s="40"/>
      <c r="K84" s="40"/>
      <c r="L84" s="40"/>
      <c r="M84" s="40"/>
      <c r="N84" s="40"/>
      <c r="O84" s="5"/>
      <c r="P84" s="40"/>
      <c r="Q84" s="40"/>
      <c r="R84" s="40"/>
      <c r="S84" s="40"/>
      <c r="T84" s="40"/>
      <c r="U84" s="40"/>
      <c r="V84" s="40"/>
      <c r="W84" s="40"/>
      <c r="X84" s="40"/>
      <c r="Y84" s="40"/>
      <c r="Z84" s="40"/>
      <c r="AA84" s="40"/>
      <c r="AB84" s="41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10"/>
    </row>
    <row r="85" ht="13.5" customHeight="1">
      <c r="A85" s="40"/>
      <c r="B85" s="40"/>
      <c r="C85" s="40"/>
      <c r="D85" s="40"/>
      <c r="E85" s="40"/>
      <c r="F85" s="40"/>
      <c r="G85" s="40"/>
      <c r="H85" s="40"/>
      <c r="I85" s="40"/>
      <c r="J85" s="40"/>
      <c r="K85" s="40"/>
      <c r="L85" s="40"/>
      <c r="M85" s="40"/>
      <c r="N85" s="40"/>
      <c r="O85" s="5"/>
      <c r="P85" s="40"/>
      <c r="Q85" s="40"/>
      <c r="R85" s="40"/>
      <c r="S85" s="40"/>
      <c r="T85" s="40"/>
      <c r="U85" s="40"/>
      <c r="V85" s="40"/>
      <c r="W85" s="40"/>
      <c r="X85" s="40"/>
      <c r="Y85" s="40"/>
      <c r="Z85" s="40"/>
      <c r="AA85" s="40"/>
      <c r="AB85" s="41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10"/>
    </row>
    <row r="86" ht="13.5" customHeight="1">
      <c r="A86" s="40"/>
      <c r="B86" s="40"/>
      <c r="C86" s="40"/>
      <c r="D86" s="40"/>
      <c r="E86" s="40"/>
      <c r="F86" s="40"/>
      <c r="G86" s="40"/>
      <c r="H86" s="40"/>
      <c r="I86" s="40"/>
      <c r="J86" s="40"/>
      <c r="K86" s="40"/>
      <c r="L86" s="40"/>
      <c r="M86" s="40"/>
      <c r="N86" s="40"/>
      <c r="O86" s="5"/>
      <c r="P86" s="40"/>
      <c r="Q86" s="40"/>
      <c r="R86" s="40"/>
      <c r="S86" s="40"/>
      <c r="T86" s="40"/>
      <c r="U86" s="40"/>
      <c r="V86" s="40"/>
      <c r="W86" s="40"/>
      <c r="X86" s="40"/>
      <c r="Y86" s="40"/>
      <c r="Z86" s="40"/>
      <c r="AA86" s="40"/>
      <c r="AB86" s="41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10"/>
    </row>
    <row r="87" ht="13.5" customHeight="1">
      <c r="A87" s="40"/>
      <c r="B87" s="40"/>
      <c r="C87" s="40"/>
      <c r="D87" s="40"/>
      <c r="E87" s="40"/>
      <c r="F87" s="40"/>
      <c r="G87" s="40"/>
      <c r="H87" s="40"/>
      <c r="I87" s="40"/>
      <c r="J87" s="40"/>
      <c r="K87" s="40"/>
      <c r="L87" s="40"/>
      <c r="M87" s="40"/>
      <c r="N87" s="40"/>
      <c r="O87" s="5"/>
      <c r="P87" s="40"/>
      <c r="Q87" s="40"/>
      <c r="R87" s="40"/>
      <c r="S87" s="40"/>
      <c r="T87" s="40"/>
      <c r="U87" s="40"/>
      <c r="V87" s="40"/>
      <c r="W87" s="40"/>
      <c r="X87" s="40"/>
      <c r="Y87" s="40"/>
      <c r="Z87" s="40"/>
      <c r="AA87" s="40"/>
      <c r="AB87" s="41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10"/>
    </row>
    <row r="88" ht="13.5" customHeight="1">
      <c r="A88" s="40"/>
      <c r="B88" s="40"/>
      <c r="C88" s="40"/>
      <c r="D88" s="40"/>
      <c r="E88" s="40"/>
      <c r="F88" s="40"/>
      <c r="G88" s="40"/>
      <c r="H88" s="40"/>
      <c r="I88" s="40"/>
      <c r="J88" s="40"/>
      <c r="K88" s="40"/>
      <c r="L88" s="40"/>
      <c r="M88" s="40"/>
      <c r="N88" s="40"/>
      <c r="O88" s="5"/>
      <c r="P88" s="40"/>
      <c r="Q88" s="40"/>
      <c r="R88" s="40"/>
      <c r="S88" s="40"/>
      <c r="T88" s="40"/>
      <c r="U88" s="40"/>
      <c r="V88" s="40"/>
      <c r="W88" s="40"/>
      <c r="X88" s="40"/>
      <c r="Y88" s="40"/>
      <c r="Z88" s="40"/>
      <c r="AA88" s="40"/>
      <c r="AB88" s="41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10"/>
    </row>
    <row r="89" ht="13.5" customHeight="1">
      <c r="A89" s="40"/>
      <c r="B89" s="40"/>
      <c r="C89" s="40"/>
      <c r="D89" s="40"/>
      <c r="E89" s="40"/>
      <c r="F89" s="40"/>
      <c r="G89" s="40"/>
      <c r="H89" s="40"/>
      <c r="I89" s="40"/>
      <c r="J89" s="40"/>
      <c r="K89" s="40"/>
      <c r="L89" s="40"/>
      <c r="M89" s="40"/>
      <c r="N89" s="40"/>
      <c r="O89" s="5"/>
      <c r="P89" s="40"/>
      <c r="Q89" s="40"/>
      <c r="R89" s="40"/>
      <c r="S89" s="40"/>
      <c r="T89" s="40"/>
      <c r="U89" s="40"/>
      <c r="V89" s="40"/>
      <c r="W89" s="40"/>
      <c r="X89" s="40"/>
      <c r="Y89" s="40"/>
      <c r="Z89" s="40"/>
      <c r="AA89" s="40"/>
      <c r="AB89" s="41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10"/>
    </row>
    <row r="90" ht="13.5" customHeight="1">
      <c r="A90" s="40"/>
      <c r="B90" s="40"/>
      <c r="C90" s="40"/>
      <c r="D90" s="40"/>
      <c r="E90" s="40"/>
      <c r="F90" s="40"/>
      <c r="G90" s="40"/>
      <c r="H90" s="40"/>
      <c r="I90" s="40"/>
      <c r="J90" s="40"/>
      <c r="K90" s="40"/>
      <c r="L90" s="40"/>
      <c r="M90" s="40"/>
      <c r="N90" s="40"/>
      <c r="O90" s="5"/>
      <c r="P90" s="40"/>
      <c r="Q90" s="40"/>
      <c r="R90" s="40"/>
      <c r="S90" s="40"/>
      <c r="T90" s="40"/>
      <c r="U90" s="40"/>
      <c r="V90" s="40"/>
      <c r="W90" s="40"/>
      <c r="X90" s="40"/>
      <c r="Y90" s="40"/>
      <c r="Z90" s="40"/>
      <c r="AA90" s="40"/>
      <c r="AB90" s="41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10"/>
    </row>
    <row r="91" ht="13.5" customHeight="1">
      <c r="A91" s="40"/>
      <c r="B91" s="40"/>
      <c r="C91" s="40"/>
      <c r="D91" s="40"/>
      <c r="E91" s="40"/>
      <c r="F91" s="40"/>
      <c r="G91" s="40"/>
      <c r="H91" s="40"/>
      <c r="I91" s="40"/>
      <c r="J91" s="40"/>
      <c r="K91" s="40"/>
      <c r="L91" s="40"/>
      <c r="M91" s="40"/>
      <c r="N91" s="40"/>
      <c r="O91" s="5"/>
      <c r="P91" s="40"/>
      <c r="Q91" s="40"/>
      <c r="R91" s="40"/>
      <c r="S91" s="40"/>
      <c r="T91" s="40"/>
      <c r="U91" s="40"/>
      <c r="V91" s="40"/>
      <c r="W91" s="40"/>
      <c r="X91" s="40"/>
      <c r="Y91" s="40"/>
      <c r="Z91" s="40"/>
      <c r="AA91" s="40"/>
      <c r="AB91" s="41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10"/>
    </row>
    <row r="92" ht="13.5" customHeight="1">
      <c r="A92" s="40"/>
      <c r="B92" s="40"/>
      <c r="C92" s="40"/>
      <c r="D92" s="40"/>
      <c r="E92" s="40"/>
      <c r="F92" s="40"/>
      <c r="G92" s="40"/>
      <c r="H92" s="40"/>
      <c r="I92" s="40"/>
      <c r="J92" s="40"/>
      <c r="K92" s="40"/>
      <c r="L92" s="40"/>
      <c r="M92" s="40"/>
      <c r="N92" s="40"/>
      <c r="O92" s="5"/>
      <c r="P92" s="40"/>
      <c r="Q92" s="40"/>
      <c r="R92" s="40"/>
      <c r="S92" s="40"/>
      <c r="T92" s="40"/>
      <c r="U92" s="40"/>
      <c r="V92" s="40"/>
      <c r="W92" s="40"/>
      <c r="X92" s="40"/>
      <c r="Y92" s="40"/>
      <c r="Z92" s="40"/>
      <c r="AA92" s="40"/>
      <c r="AB92" s="41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10"/>
    </row>
    <row r="93" ht="13.5" customHeight="1">
      <c r="A93" s="40"/>
      <c r="B93" s="40"/>
      <c r="C93" s="40"/>
      <c r="D93" s="40"/>
      <c r="E93" s="40"/>
      <c r="F93" s="40"/>
      <c r="G93" s="40"/>
      <c r="H93" s="40"/>
      <c r="I93" s="40"/>
      <c r="J93" s="40"/>
      <c r="K93" s="40"/>
      <c r="L93" s="40"/>
      <c r="M93" s="40"/>
      <c r="N93" s="40"/>
      <c r="O93" s="5"/>
      <c r="P93" s="40"/>
      <c r="Q93" s="40"/>
      <c r="R93" s="40"/>
      <c r="S93" s="40"/>
      <c r="T93" s="40"/>
      <c r="U93" s="40"/>
      <c r="V93" s="40"/>
      <c r="W93" s="40"/>
      <c r="X93" s="40"/>
      <c r="Y93" s="40"/>
      <c r="Z93" s="40"/>
      <c r="AA93" s="40"/>
      <c r="AB93" s="41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10"/>
    </row>
    <row r="94" ht="13.5" customHeight="1">
      <c r="A94" s="40"/>
      <c r="B94" s="40"/>
      <c r="C94" s="40"/>
      <c r="D94" s="40"/>
      <c r="E94" s="40"/>
      <c r="F94" s="40"/>
      <c r="G94" s="40"/>
      <c r="H94" s="40"/>
      <c r="I94" s="40"/>
      <c r="J94" s="40"/>
      <c r="K94" s="40"/>
      <c r="L94" s="40"/>
      <c r="M94" s="40"/>
      <c r="N94" s="40"/>
      <c r="O94" s="5"/>
      <c r="P94" s="40"/>
      <c r="Q94" s="40"/>
      <c r="R94" s="40"/>
      <c r="S94" s="40"/>
      <c r="T94" s="40"/>
      <c r="U94" s="40"/>
      <c r="V94" s="40"/>
      <c r="W94" s="40"/>
      <c r="X94" s="40"/>
      <c r="Y94" s="40"/>
      <c r="Z94" s="40"/>
      <c r="AA94" s="40"/>
      <c r="AB94" s="41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10"/>
    </row>
    <row r="95" ht="13.5" customHeight="1">
      <c r="A95" s="40"/>
      <c r="B95" s="40"/>
      <c r="C95" s="40"/>
      <c r="D95" s="40"/>
      <c r="E95" s="40"/>
      <c r="F95" s="40"/>
      <c r="G95" s="40"/>
      <c r="H95" s="40"/>
      <c r="I95" s="40"/>
      <c r="J95" s="40"/>
      <c r="K95" s="40"/>
      <c r="L95" s="40"/>
      <c r="M95" s="40"/>
      <c r="N95" s="40"/>
      <c r="O95" s="5"/>
      <c r="P95" s="40"/>
      <c r="Q95" s="40"/>
      <c r="R95" s="40"/>
      <c r="S95" s="40"/>
      <c r="T95" s="40"/>
      <c r="U95" s="40"/>
      <c r="V95" s="40"/>
      <c r="W95" s="40"/>
      <c r="X95" s="40"/>
      <c r="Y95" s="40"/>
      <c r="Z95" s="40"/>
      <c r="AA95" s="40"/>
      <c r="AB95" s="41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10"/>
    </row>
    <row r="96" ht="13.5" customHeight="1">
      <c r="A96" s="40"/>
      <c r="B96" s="40"/>
      <c r="C96" s="40"/>
      <c r="D96" s="40"/>
      <c r="E96" s="40"/>
      <c r="F96" s="40"/>
      <c r="G96" s="40"/>
      <c r="H96" s="40"/>
      <c r="I96" s="40"/>
      <c r="J96" s="40"/>
      <c r="K96" s="40"/>
      <c r="L96" s="40"/>
      <c r="M96" s="40"/>
      <c r="N96" s="40"/>
      <c r="O96" s="5"/>
      <c r="P96" s="40"/>
      <c r="Q96" s="40"/>
      <c r="R96" s="40"/>
      <c r="S96" s="40"/>
      <c r="T96" s="40"/>
      <c r="U96" s="40"/>
      <c r="V96" s="40"/>
      <c r="W96" s="40"/>
      <c r="X96" s="40"/>
      <c r="Y96" s="40"/>
      <c r="Z96" s="40"/>
      <c r="AA96" s="40"/>
      <c r="AB96" s="41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10"/>
    </row>
    <row r="97" ht="13.5" customHeight="1">
      <c r="A97" s="40"/>
      <c r="B97" s="40"/>
      <c r="C97" s="40"/>
      <c r="D97" s="40"/>
      <c r="E97" s="40"/>
      <c r="F97" s="40"/>
      <c r="G97" s="40"/>
      <c r="H97" s="40"/>
      <c r="I97" s="40"/>
      <c r="J97" s="40"/>
      <c r="K97" s="40"/>
      <c r="L97" s="40"/>
      <c r="M97" s="40"/>
      <c r="N97" s="40"/>
      <c r="O97" s="5"/>
      <c r="P97" s="40"/>
      <c r="Q97" s="40"/>
      <c r="R97" s="40"/>
      <c r="S97" s="40"/>
      <c r="T97" s="40"/>
      <c r="U97" s="40"/>
      <c r="V97" s="40"/>
      <c r="W97" s="40"/>
      <c r="X97" s="40"/>
      <c r="Y97" s="40"/>
      <c r="Z97" s="40"/>
      <c r="AA97" s="40"/>
      <c r="AB97" s="41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10"/>
    </row>
    <row r="98" ht="13.5" customHeight="1">
      <c r="A98" s="40"/>
      <c r="B98" s="40"/>
      <c r="C98" s="40"/>
      <c r="D98" s="40"/>
      <c r="E98" s="40"/>
      <c r="F98" s="40"/>
      <c r="G98" s="40"/>
      <c r="H98" s="40"/>
      <c r="I98" s="40"/>
      <c r="J98" s="40"/>
      <c r="K98" s="40"/>
      <c r="L98" s="40"/>
      <c r="M98" s="40"/>
      <c r="N98" s="40"/>
      <c r="O98" s="5"/>
      <c r="P98" s="40"/>
      <c r="Q98" s="40"/>
      <c r="R98" s="40"/>
      <c r="S98" s="40"/>
      <c r="T98" s="40"/>
      <c r="U98" s="40"/>
      <c r="V98" s="40"/>
      <c r="W98" s="40"/>
      <c r="X98" s="40"/>
      <c r="Y98" s="40"/>
      <c r="Z98" s="40"/>
      <c r="AA98" s="40"/>
      <c r="AB98" s="41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10"/>
    </row>
    <row r="99" ht="13.5" customHeight="1">
      <c r="A99" s="40"/>
      <c r="B99" s="40"/>
      <c r="C99" s="40"/>
      <c r="D99" s="40"/>
      <c r="E99" s="40"/>
      <c r="F99" s="40"/>
      <c r="G99" s="40"/>
      <c r="H99" s="40"/>
      <c r="I99" s="40"/>
      <c r="J99" s="40"/>
      <c r="K99" s="40"/>
      <c r="L99" s="40"/>
      <c r="M99" s="40"/>
      <c r="N99" s="40"/>
      <c r="O99" s="5"/>
      <c r="P99" s="40"/>
      <c r="Q99" s="40"/>
      <c r="R99" s="40"/>
      <c r="S99" s="40"/>
      <c r="T99" s="40"/>
      <c r="U99" s="40"/>
      <c r="V99" s="40"/>
      <c r="W99" s="40"/>
      <c r="X99" s="40"/>
      <c r="Y99" s="40"/>
      <c r="Z99" s="40"/>
      <c r="AA99" s="40"/>
      <c r="AB99" s="41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10"/>
    </row>
    <row r="100" ht="13.5" customHeight="1">
      <c r="A100" s="40"/>
      <c r="B100" s="40"/>
      <c r="C100" s="40"/>
      <c r="D100" s="40"/>
      <c r="E100" s="40"/>
      <c r="F100" s="40"/>
      <c r="G100" s="40"/>
      <c r="H100" s="40"/>
      <c r="I100" s="40"/>
      <c r="J100" s="40"/>
      <c r="K100" s="40"/>
      <c r="L100" s="40"/>
      <c r="M100" s="40"/>
      <c r="N100" s="40"/>
      <c r="O100" s="5"/>
      <c r="P100" s="40"/>
      <c r="Q100" s="40"/>
      <c r="R100" s="40"/>
      <c r="S100" s="40"/>
      <c r="T100" s="40"/>
      <c r="U100" s="40"/>
      <c r="V100" s="40"/>
      <c r="W100" s="40"/>
      <c r="X100" s="40"/>
      <c r="Y100" s="40"/>
      <c r="Z100" s="40"/>
      <c r="AA100" s="40"/>
      <c r="AB100" s="41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10"/>
    </row>
    <row r="101" ht="13.5" customHeight="1">
      <c r="A101" s="40"/>
      <c r="B101" s="40"/>
      <c r="C101" s="40"/>
      <c r="D101" s="40"/>
      <c r="E101" s="40"/>
      <c r="F101" s="40"/>
      <c r="G101" s="40"/>
      <c r="H101" s="40"/>
      <c r="I101" s="40"/>
      <c r="J101" s="40"/>
      <c r="K101" s="40"/>
      <c r="L101" s="40"/>
      <c r="M101" s="40"/>
      <c r="N101" s="40"/>
      <c r="O101" s="5"/>
      <c r="P101" s="40"/>
      <c r="Q101" s="40"/>
      <c r="R101" s="40"/>
      <c r="S101" s="40"/>
      <c r="T101" s="40"/>
      <c r="U101" s="40"/>
      <c r="V101" s="40"/>
      <c r="W101" s="40"/>
      <c r="X101" s="40"/>
      <c r="Y101" s="40"/>
      <c r="Z101" s="40"/>
      <c r="AA101" s="40"/>
      <c r="AB101" s="41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10"/>
    </row>
    <row r="102" ht="13.5" customHeight="1">
      <c r="A102" s="40"/>
      <c r="B102" s="40"/>
      <c r="C102" s="40"/>
      <c r="D102" s="40"/>
      <c r="E102" s="40"/>
      <c r="F102" s="40"/>
      <c r="G102" s="40"/>
      <c r="H102" s="40"/>
      <c r="I102" s="40"/>
      <c r="J102" s="40"/>
      <c r="K102" s="40"/>
      <c r="L102" s="40"/>
      <c r="M102" s="40"/>
      <c r="N102" s="40"/>
      <c r="O102" s="5"/>
      <c r="P102" s="40"/>
      <c r="Q102" s="40"/>
      <c r="R102" s="40"/>
      <c r="S102" s="40"/>
      <c r="T102" s="40"/>
      <c r="U102" s="40"/>
      <c r="V102" s="40"/>
      <c r="W102" s="40"/>
      <c r="X102" s="40"/>
      <c r="Y102" s="40"/>
      <c r="Z102" s="40"/>
      <c r="AA102" s="40"/>
      <c r="AB102" s="41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10"/>
    </row>
    <row r="103" ht="13.5" customHeight="1">
      <c r="A103" s="40"/>
      <c r="B103" s="40"/>
      <c r="C103" s="40"/>
      <c r="D103" s="40"/>
      <c r="E103" s="40"/>
      <c r="F103" s="40"/>
      <c r="G103" s="40"/>
      <c r="H103" s="40"/>
      <c r="I103" s="40"/>
      <c r="J103" s="40"/>
      <c r="K103" s="40"/>
      <c r="L103" s="40"/>
      <c r="M103" s="40"/>
      <c r="N103" s="40"/>
      <c r="O103" s="5"/>
      <c r="P103" s="40"/>
      <c r="Q103" s="40"/>
      <c r="R103" s="40"/>
      <c r="S103" s="40"/>
      <c r="T103" s="40"/>
      <c r="U103" s="40"/>
      <c r="V103" s="40"/>
      <c r="W103" s="40"/>
      <c r="X103" s="40"/>
      <c r="Y103" s="40"/>
      <c r="Z103" s="40"/>
      <c r="AA103" s="40"/>
      <c r="AB103" s="41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10"/>
    </row>
    <row r="104" ht="13.5" customHeight="1">
      <c r="A104" s="40"/>
      <c r="B104" s="40"/>
      <c r="C104" s="40"/>
      <c r="D104" s="40"/>
      <c r="E104" s="40"/>
      <c r="F104" s="40"/>
      <c r="G104" s="40"/>
      <c r="H104" s="40"/>
      <c r="I104" s="40"/>
      <c r="J104" s="40"/>
      <c r="K104" s="40"/>
      <c r="L104" s="40"/>
      <c r="M104" s="40"/>
      <c r="N104" s="40"/>
      <c r="O104" s="5"/>
      <c r="P104" s="40"/>
      <c r="Q104" s="40"/>
      <c r="R104" s="40"/>
      <c r="S104" s="40"/>
      <c r="T104" s="40"/>
      <c r="U104" s="40"/>
      <c r="V104" s="40"/>
      <c r="W104" s="40"/>
      <c r="X104" s="40"/>
      <c r="Y104" s="40"/>
      <c r="Z104" s="40"/>
      <c r="AA104" s="40"/>
      <c r="AB104" s="41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10"/>
    </row>
    <row r="105" ht="13.5" customHeight="1">
      <c r="A105" s="40"/>
      <c r="B105" s="40"/>
      <c r="C105" s="40"/>
      <c r="D105" s="40"/>
      <c r="E105" s="40"/>
      <c r="F105" s="40"/>
      <c r="G105" s="40"/>
      <c r="H105" s="40"/>
      <c r="I105" s="40"/>
      <c r="J105" s="40"/>
      <c r="K105" s="40"/>
      <c r="L105" s="40"/>
      <c r="M105" s="40"/>
      <c r="N105" s="40"/>
      <c r="O105" s="5"/>
      <c r="P105" s="40"/>
      <c r="Q105" s="40"/>
      <c r="R105" s="40"/>
      <c r="S105" s="40"/>
      <c r="T105" s="40"/>
      <c r="U105" s="40"/>
      <c r="V105" s="40"/>
      <c r="W105" s="40"/>
      <c r="X105" s="40"/>
      <c r="Y105" s="40"/>
      <c r="Z105" s="40"/>
      <c r="AA105" s="40"/>
      <c r="AB105" s="41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10"/>
    </row>
    <row r="106" ht="13.5" customHeight="1">
      <c r="A106" s="40"/>
      <c r="B106" s="40"/>
      <c r="C106" s="40"/>
      <c r="D106" s="40"/>
      <c r="E106" s="40"/>
      <c r="F106" s="40"/>
      <c r="G106" s="40"/>
      <c r="H106" s="40"/>
      <c r="I106" s="40"/>
      <c r="J106" s="40"/>
      <c r="K106" s="40"/>
      <c r="L106" s="40"/>
      <c r="M106" s="40"/>
      <c r="N106" s="40"/>
      <c r="O106" s="5"/>
      <c r="P106" s="40"/>
      <c r="Q106" s="40"/>
      <c r="R106" s="40"/>
      <c r="S106" s="40"/>
      <c r="T106" s="40"/>
      <c r="U106" s="40"/>
      <c r="V106" s="40"/>
      <c r="W106" s="40"/>
      <c r="X106" s="40"/>
      <c r="Y106" s="40"/>
      <c r="Z106" s="40"/>
      <c r="AA106" s="40"/>
      <c r="AB106" s="41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10"/>
    </row>
    <row r="107" ht="13.5" customHeight="1">
      <c r="A107" s="40"/>
      <c r="B107" s="40"/>
      <c r="C107" s="40"/>
      <c r="D107" s="40"/>
      <c r="E107" s="40"/>
      <c r="F107" s="40"/>
      <c r="G107" s="40"/>
      <c r="H107" s="40"/>
      <c r="I107" s="40"/>
      <c r="J107" s="40"/>
      <c r="K107" s="40"/>
      <c r="L107" s="40"/>
      <c r="M107" s="40"/>
      <c r="N107" s="40"/>
      <c r="O107" s="5"/>
      <c r="P107" s="40"/>
      <c r="Q107" s="40"/>
      <c r="R107" s="40"/>
      <c r="S107" s="40"/>
      <c r="T107" s="40"/>
      <c r="U107" s="40"/>
      <c r="V107" s="40"/>
      <c r="W107" s="40"/>
      <c r="X107" s="40"/>
      <c r="Y107" s="40"/>
      <c r="Z107" s="40"/>
      <c r="AA107" s="40"/>
      <c r="AB107" s="41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10"/>
    </row>
    <row r="108" ht="13.5" customHeight="1">
      <c r="A108" s="40"/>
      <c r="B108" s="40"/>
      <c r="C108" s="40"/>
      <c r="D108" s="40"/>
      <c r="E108" s="40"/>
      <c r="F108" s="40"/>
      <c r="G108" s="40"/>
      <c r="H108" s="40"/>
      <c r="I108" s="40"/>
      <c r="J108" s="40"/>
      <c r="K108" s="40"/>
      <c r="L108" s="40"/>
      <c r="M108" s="40"/>
      <c r="N108" s="40"/>
      <c r="O108" s="5"/>
      <c r="P108" s="40"/>
      <c r="Q108" s="40"/>
      <c r="R108" s="40"/>
      <c r="S108" s="40"/>
      <c r="T108" s="40"/>
      <c r="U108" s="40"/>
      <c r="V108" s="40"/>
      <c r="W108" s="40"/>
      <c r="X108" s="40"/>
      <c r="Y108" s="40"/>
      <c r="Z108" s="40"/>
      <c r="AA108" s="40"/>
      <c r="AB108" s="41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10"/>
    </row>
    <row r="109" ht="13.5" customHeight="1">
      <c r="A109" s="40"/>
      <c r="B109" s="40"/>
      <c r="C109" s="40"/>
      <c r="D109" s="40"/>
      <c r="E109" s="40"/>
      <c r="F109" s="40"/>
      <c r="G109" s="40"/>
      <c r="H109" s="40"/>
      <c r="I109" s="40"/>
      <c r="J109" s="40"/>
      <c r="K109" s="40"/>
      <c r="L109" s="40"/>
      <c r="M109" s="40"/>
      <c r="N109" s="40"/>
      <c r="O109" s="5"/>
      <c r="P109" s="40"/>
      <c r="Q109" s="40"/>
      <c r="R109" s="40"/>
      <c r="S109" s="40"/>
      <c r="T109" s="40"/>
      <c r="U109" s="40"/>
      <c r="V109" s="40"/>
      <c r="W109" s="40"/>
      <c r="X109" s="40"/>
      <c r="Y109" s="40"/>
      <c r="Z109" s="40"/>
      <c r="AA109" s="40"/>
      <c r="AB109" s="41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10"/>
    </row>
    <row r="110" ht="13.5" customHeight="1">
      <c r="A110" s="40"/>
      <c r="B110" s="40"/>
      <c r="C110" s="40"/>
      <c r="D110" s="40"/>
      <c r="E110" s="40"/>
      <c r="F110" s="40"/>
      <c r="G110" s="40"/>
      <c r="H110" s="40"/>
      <c r="I110" s="40"/>
      <c r="J110" s="40"/>
      <c r="K110" s="40"/>
      <c r="L110" s="40"/>
      <c r="M110" s="40"/>
      <c r="N110" s="40"/>
      <c r="O110" s="5"/>
      <c r="P110" s="40"/>
      <c r="Q110" s="40"/>
      <c r="R110" s="40"/>
      <c r="S110" s="40"/>
      <c r="T110" s="40"/>
      <c r="U110" s="40"/>
      <c r="V110" s="40"/>
      <c r="W110" s="40"/>
      <c r="X110" s="40"/>
      <c r="Y110" s="40"/>
      <c r="Z110" s="40"/>
      <c r="AA110" s="40"/>
      <c r="AB110" s="41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10"/>
    </row>
    <row r="111" ht="13.5" customHeight="1">
      <c r="A111" s="40"/>
      <c r="B111" s="40"/>
      <c r="C111" s="40"/>
      <c r="D111" s="40"/>
      <c r="E111" s="40"/>
      <c r="F111" s="40"/>
      <c r="G111" s="40"/>
      <c r="H111" s="40"/>
      <c r="I111" s="40"/>
      <c r="J111" s="40"/>
      <c r="K111" s="40"/>
      <c r="L111" s="40"/>
      <c r="M111" s="40"/>
      <c r="N111" s="40"/>
      <c r="O111" s="5"/>
      <c r="P111" s="40"/>
      <c r="Q111" s="40"/>
      <c r="R111" s="40"/>
      <c r="S111" s="40"/>
      <c r="T111" s="40"/>
      <c r="U111" s="40"/>
      <c r="V111" s="40"/>
      <c r="W111" s="40"/>
      <c r="X111" s="40"/>
      <c r="Y111" s="40"/>
      <c r="Z111" s="40"/>
      <c r="AA111" s="40"/>
      <c r="AB111" s="41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10"/>
    </row>
    <row r="112" ht="13.5" customHeight="1">
      <c r="A112" s="40"/>
      <c r="B112" s="40"/>
      <c r="C112" s="40"/>
      <c r="D112" s="40"/>
      <c r="E112" s="40"/>
      <c r="F112" s="40"/>
      <c r="G112" s="40"/>
      <c r="H112" s="40"/>
      <c r="I112" s="40"/>
      <c r="J112" s="40"/>
      <c r="K112" s="40"/>
      <c r="L112" s="40"/>
      <c r="M112" s="40"/>
      <c r="N112" s="40"/>
      <c r="O112" s="5"/>
      <c r="P112" s="40"/>
      <c r="Q112" s="40"/>
      <c r="R112" s="40"/>
      <c r="S112" s="40"/>
      <c r="T112" s="40"/>
      <c r="U112" s="40"/>
      <c r="V112" s="40"/>
      <c r="W112" s="40"/>
      <c r="X112" s="40"/>
      <c r="Y112" s="40"/>
      <c r="Z112" s="40"/>
      <c r="AA112" s="40"/>
      <c r="AB112" s="41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10"/>
    </row>
    <row r="113" ht="13.5" customHeight="1">
      <c r="A113" s="40"/>
      <c r="B113" s="40"/>
      <c r="C113" s="40"/>
      <c r="D113" s="40"/>
      <c r="E113" s="40"/>
      <c r="F113" s="40"/>
      <c r="G113" s="40"/>
      <c r="H113" s="40"/>
      <c r="I113" s="40"/>
      <c r="J113" s="40"/>
      <c r="K113" s="40"/>
      <c r="L113" s="40"/>
      <c r="M113" s="40"/>
      <c r="N113" s="40"/>
      <c r="O113" s="5"/>
      <c r="P113" s="40"/>
      <c r="Q113" s="40"/>
      <c r="R113" s="40"/>
      <c r="S113" s="40"/>
      <c r="T113" s="40"/>
      <c r="U113" s="40"/>
      <c r="V113" s="40"/>
      <c r="W113" s="40"/>
      <c r="X113" s="40"/>
      <c r="Y113" s="40"/>
      <c r="Z113" s="40"/>
      <c r="AA113" s="40"/>
      <c r="AB113" s="41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10"/>
    </row>
    <row r="114" ht="13.5" customHeight="1">
      <c r="A114" s="40"/>
      <c r="B114" s="40"/>
      <c r="C114" s="40"/>
      <c r="D114" s="40"/>
      <c r="E114" s="40"/>
      <c r="F114" s="40"/>
      <c r="G114" s="40"/>
      <c r="H114" s="40"/>
      <c r="I114" s="40"/>
      <c r="J114" s="40"/>
      <c r="K114" s="40"/>
      <c r="L114" s="40"/>
      <c r="M114" s="40"/>
      <c r="N114" s="40"/>
      <c r="O114" s="5"/>
      <c r="P114" s="40"/>
      <c r="Q114" s="40"/>
      <c r="R114" s="40"/>
      <c r="S114" s="40"/>
      <c r="T114" s="40"/>
      <c r="U114" s="40"/>
      <c r="V114" s="40"/>
      <c r="W114" s="40"/>
      <c r="X114" s="40"/>
      <c r="Y114" s="40"/>
      <c r="Z114" s="40"/>
      <c r="AA114" s="40"/>
      <c r="AB114" s="41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10"/>
    </row>
    <row r="115" ht="13.5" customHeight="1">
      <c r="A115" s="40"/>
      <c r="B115" s="40"/>
      <c r="C115" s="40"/>
      <c r="D115" s="40"/>
      <c r="E115" s="40"/>
      <c r="F115" s="40"/>
      <c r="G115" s="40"/>
      <c r="H115" s="40"/>
      <c r="I115" s="40"/>
      <c r="J115" s="40"/>
      <c r="K115" s="40"/>
      <c r="L115" s="40"/>
      <c r="M115" s="40"/>
      <c r="N115" s="40"/>
      <c r="O115" s="5"/>
      <c r="P115" s="40"/>
      <c r="Q115" s="40"/>
      <c r="R115" s="40"/>
      <c r="S115" s="40"/>
      <c r="T115" s="40"/>
      <c r="U115" s="40"/>
      <c r="V115" s="40"/>
      <c r="W115" s="40"/>
      <c r="X115" s="40"/>
      <c r="Y115" s="40"/>
      <c r="Z115" s="40"/>
      <c r="AA115" s="40"/>
      <c r="AB115" s="41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10"/>
    </row>
    <row r="116" ht="13.5" customHeight="1">
      <c r="A116" s="40"/>
      <c r="B116" s="40"/>
      <c r="C116" s="40"/>
      <c r="D116" s="40"/>
      <c r="E116" s="40"/>
      <c r="F116" s="40"/>
      <c r="G116" s="40"/>
      <c r="H116" s="40"/>
      <c r="I116" s="40"/>
      <c r="J116" s="40"/>
      <c r="K116" s="40"/>
      <c r="L116" s="40"/>
      <c r="M116" s="40"/>
      <c r="N116" s="40"/>
      <c r="O116" s="5"/>
      <c r="P116" s="40"/>
      <c r="Q116" s="40"/>
      <c r="R116" s="40"/>
      <c r="S116" s="40"/>
      <c r="T116" s="40"/>
      <c r="U116" s="40"/>
      <c r="V116" s="40"/>
      <c r="W116" s="40"/>
      <c r="X116" s="40"/>
      <c r="Y116" s="40"/>
      <c r="Z116" s="40"/>
      <c r="AA116" s="40"/>
      <c r="AB116" s="41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10"/>
    </row>
    <row r="117" ht="13.5" customHeight="1">
      <c r="A117" s="40"/>
      <c r="B117" s="40"/>
      <c r="C117" s="40"/>
      <c r="D117" s="40"/>
      <c r="E117" s="40"/>
      <c r="F117" s="40"/>
      <c r="G117" s="40"/>
      <c r="H117" s="40"/>
      <c r="I117" s="40"/>
      <c r="J117" s="40"/>
      <c r="K117" s="40"/>
      <c r="L117" s="40"/>
      <c r="M117" s="40"/>
      <c r="N117" s="40"/>
      <c r="O117" s="5"/>
      <c r="P117" s="40"/>
      <c r="Q117" s="40"/>
      <c r="R117" s="40"/>
      <c r="S117" s="40"/>
      <c r="T117" s="40"/>
      <c r="U117" s="40"/>
      <c r="V117" s="40"/>
      <c r="W117" s="40"/>
      <c r="X117" s="40"/>
      <c r="Y117" s="40"/>
      <c r="Z117" s="40"/>
      <c r="AA117" s="40"/>
      <c r="AB117" s="41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10"/>
    </row>
    <row r="118" ht="13.5" customHeight="1">
      <c r="A118" s="40"/>
      <c r="B118" s="40"/>
      <c r="C118" s="40"/>
      <c r="D118" s="40"/>
      <c r="E118" s="40"/>
      <c r="F118" s="40"/>
      <c r="G118" s="40"/>
      <c r="H118" s="40"/>
      <c r="I118" s="40"/>
      <c r="J118" s="40"/>
      <c r="K118" s="40"/>
      <c r="L118" s="40"/>
      <c r="M118" s="40"/>
      <c r="N118" s="40"/>
      <c r="O118" s="5"/>
      <c r="P118" s="40"/>
      <c r="Q118" s="40"/>
      <c r="R118" s="40"/>
      <c r="S118" s="40"/>
      <c r="T118" s="40"/>
      <c r="U118" s="40"/>
      <c r="V118" s="40"/>
      <c r="W118" s="40"/>
      <c r="X118" s="40"/>
      <c r="Y118" s="40"/>
      <c r="Z118" s="40"/>
      <c r="AA118" s="40"/>
      <c r="AB118" s="41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10"/>
    </row>
    <row r="119" ht="13.5" customHeight="1">
      <c r="A119" s="40"/>
      <c r="B119" s="40"/>
      <c r="C119" s="40"/>
      <c r="D119" s="40"/>
      <c r="E119" s="40"/>
      <c r="F119" s="40"/>
      <c r="G119" s="40"/>
      <c r="H119" s="40"/>
      <c r="I119" s="40"/>
      <c r="J119" s="40"/>
      <c r="K119" s="40"/>
      <c r="L119" s="40"/>
      <c r="M119" s="40"/>
      <c r="N119" s="40"/>
      <c r="O119" s="5"/>
      <c r="P119" s="40"/>
      <c r="Q119" s="40"/>
      <c r="R119" s="40"/>
      <c r="S119" s="40"/>
      <c r="T119" s="40"/>
      <c r="U119" s="40"/>
      <c r="V119" s="40"/>
      <c r="W119" s="40"/>
      <c r="X119" s="40"/>
      <c r="Y119" s="40"/>
      <c r="Z119" s="40"/>
      <c r="AA119" s="40"/>
      <c r="AB119" s="41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10"/>
    </row>
    <row r="120" ht="13.5" customHeight="1">
      <c r="A120" s="40"/>
      <c r="B120" s="40"/>
      <c r="C120" s="40"/>
      <c r="D120" s="40"/>
      <c r="E120" s="40"/>
      <c r="F120" s="40"/>
      <c r="G120" s="40"/>
      <c r="H120" s="40"/>
      <c r="I120" s="40"/>
      <c r="J120" s="40"/>
      <c r="K120" s="40"/>
      <c r="L120" s="40"/>
      <c r="M120" s="40"/>
      <c r="N120" s="40"/>
      <c r="O120" s="5"/>
      <c r="P120" s="40"/>
      <c r="Q120" s="40"/>
      <c r="R120" s="40"/>
      <c r="S120" s="40"/>
      <c r="T120" s="40"/>
      <c r="U120" s="40"/>
      <c r="V120" s="40"/>
      <c r="W120" s="40"/>
      <c r="X120" s="40"/>
      <c r="Y120" s="40"/>
      <c r="Z120" s="40"/>
      <c r="AA120" s="40"/>
      <c r="AB120" s="41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10"/>
    </row>
    <row r="121" ht="13.5" customHeight="1">
      <c r="A121" s="40"/>
      <c r="B121" s="40"/>
      <c r="C121" s="40"/>
      <c r="D121" s="40"/>
      <c r="E121" s="40"/>
      <c r="F121" s="40"/>
      <c r="G121" s="40"/>
      <c r="H121" s="40"/>
      <c r="I121" s="40"/>
      <c r="J121" s="40"/>
      <c r="K121" s="40"/>
      <c r="L121" s="40"/>
      <c r="M121" s="40"/>
      <c r="N121" s="40"/>
      <c r="O121" s="5"/>
      <c r="P121" s="40"/>
      <c r="Q121" s="40"/>
      <c r="R121" s="40"/>
      <c r="S121" s="40"/>
      <c r="T121" s="40"/>
      <c r="U121" s="40"/>
      <c r="V121" s="40"/>
      <c r="W121" s="40"/>
      <c r="X121" s="40"/>
      <c r="Y121" s="40"/>
      <c r="Z121" s="40"/>
      <c r="AA121" s="40"/>
      <c r="AB121" s="41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10"/>
    </row>
    <row r="122" ht="13.5" customHeight="1">
      <c r="A122" s="40"/>
      <c r="B122" s="40"/>
      <c r="C122" s="40"/>
      <c r="D122" s="40"/>
      <c r="E122" s="40"/>
      <c r="F122" s="40"/>
      <c r="G122" s="40"/>
      <c r="H122" s="40"/>
      <c r="I122" s="40"/>
      <c r="J122" s="40"/>
      <c r="K122" s="40"/>
      <c r="L122" s="40"/>
      <c r="M122" s="40"/>
      <c r="N122" s="40"/>
      <c r="O122" s="5"/>
      <c r="P122" s="40"/>
      <c r="Q122" s="40"/>
      <c r="R122" s="40"/>
      <c r="S122" s="40"/>
      <c r="T122" s="40"/>
      <c r="U122" s="40"/>
      <c r="V122" s="40"/>
      <c r="W122" s="40"/>
      <c r="X122" s="40"/>
      <c r="Y122" s="40"/>
      <c r="Z122" s="40"/>
      <c r="AA122" s="40"/>
      <c r="AB122" s="41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10"/>
    </row>
    <row r="123" ht="13.5" customHeight="1">
      <c r="A123" s="40"/>
      <c r="B123" s="40"/>
      <c r="C123" s="40"/>
      <c r="D123" s="40"/>
      <c r="E123" s="40"/>
      <c r="F123" s="40"/>
      <c r="G123" s="40"/>
      <c r="H123" s="40"/>
      <c r="I123" s="40"/>
      <c r="J123" s="40"/>
      <c r="K123" s="40"/>
      <c r="L123" s="40"/>
      <c r="M123" s="40"/>
      <c r="N123" s="40"/>
      <c r="O123" s="5"/>
      <c r="P123" s="40"/>
      <c r="Q123" s="40"/>
      <c r="R123" s="40"/>
      <c r="S123" s="40"/>
      <c r="T123" s="40"/>
      <c r="U123" s="40"/>
      <c r="V123" s="40"/>
      <c r="W123" s="40"/>
      <c r="X123" s="40"/>
      <c r="Y123" s="40"/>
      <c r="Z123" s="40"/>
      <c r="AA123" s="40"/>
      <c r="AB123" s="41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10"/>
    </row>
    <row r="124" ht="13.5" customHeight="1">
      <c r="A124" s="40"/>
      <c r="B124" s="40"/>
      <c r="C124" s="40"/>
      <c r="D124" s="40"/>
      <c r="E124" s="40"/>
      <c r="F124" s="40"/>
      <c r="G124" s="40"/>
      <c r="H124" s="40"/>
      <c r="I124" s="40"/>
      <c r="J124" s="40"/>
      <c r="K124" s="40"/>
      <c r="L124" s="40"/>
      <c r="M124" s="40"/>
      <c r="N124" s="40"/>
      <c r="O124" s="5"/>
      <c r="P124" s="40"/>
      <c r="Q124" s="40"/>
      <c r="R124" s="40"/>
      <c r="S124" s="40"/>
      <c r="T124" s="40"/>
      <c r="U124" s="40"/>
      <c r="V124" s="40"/>
      <c r="W124" s="40"/>
      <c r="X124" s="40"/>
      <c r="Y124" s="40"/>
      <c r="Z124" s="40"/>
      <c r="AA124" s="40"/>
      <c r="AB124" s="41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10"/>
    </row>
    <row r="125" ht="13.5" customHeight="1">
      <c r="A125" s="40"/>
      <c r="B125" s="40"/>
      <c r="C125" s="40"/>
      <c r="D125" s="40"/>
      <c r="E125" s="40"/>
      <c r="F125" s="40"/>
      <c r="G125" s="40"/>
      <c r="H125" s="40"/>
      <c r="I125" s="40"/>
      <c r="J125" s="40"/>
      <c r="K125" s="40"/>
      <c r="L125" s="40"/>
      <c r="M125" s="40"/>
      <c r="N125" s="40"/>
      <c r="O125" s="5"/>
      <c r="P125" s="40"/>
      <c r="Q125" s="40"/>
      <c r="R125" s="40"/>
      <c r="S125" s="40"/>
      <c r="T125" s="40"/>
      <c r="U125" s="40"/>
      <c r="V125" s="40"/>
      <c r="W125" s="40"/>
      <c r="X125" s="40"/>
      <c r="Y125" s="40"/>
      <c r="Z125" s="40"/>
      <c r="AA125" s="40"/>
      <c r="AB125" s="41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10"/>
    </row>
    <row r="126" ht="13.5" customHeight="1">
      <c r="A126" s="40"/>
      <c r="B126" s="40"/>
      <c r="C126" s="40"/>
      <c r="D126" s="40"/>
      <c r="E126" s="40"/>
      <c r="F126" s="40"/>
      <c r="G126" s="40"/>
      <c r="H126" s="40"/>
      <c r="I126" s="40"/>
      <c r="J126" s="40"/>
      <c r="K126" s="40"/>
      <c r="L126" s="40"/>
      <c r="M126" s="40"/>
      <c r="N126" s="40"/>
      <c r="O126" s="5"/>
      <c r="P126" s="40"/>
      <c r="Q126" s="40"/>
      <c r="R126" s="40"/>
      <c r="S126" s="40"/>
      <c r="T126" s="40"/>
      <c r="U126" s="40"/>
      <c r="V126" s="40"/>
      <c r="W126" s="40"/>
      <c r="X126" s="40"/>
      <c r="Y126" s="40"/>
      <c r="Z126" s="40"/>
      <c r="AA126" s="40"/>
      <c r="AB126" s="41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10"/>
    </row>
    <row r="127" ht="13.5" customHeight="1">
      <c r="A127" s="40"/>
      <c r="B127" s="40"/>
      <c r="C127" s="40"/>
      <c r="D127" s="40"/>
      <c r="E127" s="40"/>
      <c r="F127" s="40"/>
      <c r="G127" s="40"/>
      <c r="H127" s="40"/>
      <c r="I127" s="40"/>
      <c r="J127" s="40"/>
      <c r="K127" s="40"/>
      <c r="L127" s="40"/>
      <c r="M127" s="40"/>
      <c r="N127" s="40"/>
      <c r="O127" s="5"/>
      <c r="P127" s="40"/>
      <c r="Q127" s="40"/>
      <c r="R127" s="40"/>
      <c r="S127" s="40"/>
      <c r="T127" s="40"/>
      <c r="U127" s="40"/>
      <c r="V127" s="40"/>
      <c r="W127" s="40"/>
      <c r="X127" s="40"/>
      <c r="Y127" s="40"/>
      <c r="Z127" s="40"/>
      <c r="AA127" s="40"/>
      <c r="AB127" s="41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10"/>
    </row>
    <row r="128" ht="13.5" customHeight="1">
      <c r="A128" s="40"/>
      <c r="B128" s="40"/>
      <c r="C128" s="40"/>
      <c r="D128" s="40"/>
      <c r="E128" s="40"/>
      <c r="F128" s="40"/>
      <c r="G128" s="40"/>
      <c r="H128" s="40"/>
      <c r="I128" s="40"/>
      <c r="J128" s="40"/>
      <c r="K128" s="40"/>
      <c r="L128" s="40"/>
      <c r="M128" s="40"/>
      <c r="N128" s="40"/>
      <c r="O128" s="5"/>
      <c r="P128" s="40"/>
      <c r="Q128" s="40"/>
      <c r="R128" s="40"/>
      <c r="S128" s="40"/>
      <c r="T128" s="40"/>
      <c r="U128" s="40"/>
      <c r="V128" s="40"/>
      <c r="W128" s="40"/>
      <c r="X128" s="40"/>
      <c r="Y128" s="40"/>
      <c r="Z128" s="40"/>
      <c r="AA128" s="40"/>
      <c r="AB128" s="41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10"/>
    </row>
    <row r="129" ht="13.5" customHeight="1">
      <c r="A129" s="40"/>
      <c r="B129" s="40"/>
      <c r="C129" s="40"/>
      <c r="D129" s="40"/>
      <c r="E129" s="40"/>
      <c r="F129" s="40"/>
      <c r="G129" s="40"/>
      <c r="H129" s="40"/>
      <c r="I129" s="40"/>
      <c r="J129" s="40"/>
      <c r="K129" s="40"/>
      <c r="L129" s="40"/>
      <c r="M129" s="40"/>
      <c r="N129" s="40"/>
      <c r="O129" s="5"/>
      <c r="P129" s="40"/>
      <c r="Q129" s="40"/>
      <c r="R129" s="40"/>
      <c r="S129" s="40"/>
      <c r="T129" s="40"/>
      <c r="U129" s="40"/>
      <c r="V129" s="40"/>
      <c r="W129" s="40"/>
      <c r="X129" s="40"/>
      <c r="Y129" s="40"/>
      <c r="Z129" s="40"/>
      <c r="AA129" s="40"/>
      <c r="AB129" s="41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10"/>
    </row>
    <row r="130" ht="13.5" customHeight="1">
      <c r="A130" s="40"/>
      <c r="B130" s="40"/>
      <c r="C130" s="40"/>
      <c r="D130" s="40"/>
      <c r="E130" s="40"/>
      <c r="F130" s="40"/>
      <c r="G130" s="40"/>
      <c r="H130" s="40"/>
      <c r="I130" s="40"/>
      <c r="J130" s="40"/>
      <c r="K130" s="40"/>
      <c r="L130" s="40"/>
      <c r="M130" s="40"/>
      <c r="N130" s="40"/>
      <c r="O130" s="5"/>
      <c r="P130" s="40"/>
      <c r="Q130" s="40"/>
      <c r="R130" s="40"/>
      <c r="S130" s="40"/>
      <c r="T130" s="40"/>
      <c r="U130" s="40"/>
      <c r="V130" s="40"/>
      <c r="W130" s="40"/>
      <c r="X130" s="40"/>
      <c r="Y130" s="40"/>
      <c r="Z130" s="40"/>
      <c r="AA130" s="40"/>
      <c r="AB130" s="41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10"/>
    </row>
    <row r="131" ht="13.5" customHeight="1">
      <c r="A131" s="40"/>
      <c r="B131" s="40"/>
      <c r="C131" s="40"/>
      <c r="D131" s="40"/>
      <c r="E131" s="40"/>
      <c r="F131" s="40"/>
      <c r="G131" s="40"/>
      <c r="H131" s="40"/>
      <c r="I131" s="40"/>
      <c r="J131" s="40"/>
      <c r="K131" s="40"/>
      <c r="L131" s="40"/>
      <c r="M131" s="40"/>
      <c r="N131" s="40"/>
      <c r="O131" s="5"/>
      <c r="P131" s="40"/>
      <c r="Q131" s="40"/>
      <c r="R131" s="40"/>
      <c r="S131" s="40"/>
      <c r="T131" s="40"/>
      <c r="U131" s="40"/>
      <c r="V131" s="40"/>
      <c r="W131" s="40"/>
      <c r="X131" s="40"/>
      <c r="Y131" s="40"/>
      <c r="Z131" s="40"/>
      <c r="AA131" s="40"/>
      <c r="AB131" s="41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10"/>
    </row>
    <row r="132" ht="13.5" customHeight="1">
      <c r="A132" s="40"/>
      <c r="B132" s="40"/>
      <c r="C132" s="40"/>
      <c r="D132" s="40"/>
      <c r="E132" s="40"/>
      <c r="F132" s="40"/>
      <c r="G132" s="40"/>
      <c r="H132" s="40"/>
      <c r="I132" s="40"/>
      <c r="J132" s="40"/>
      <c r="K132" s="40"/>
      <c r="L132" s="40"/>
      <c r="M132" s="40"/>
      <c r="N132" s="40"/>
      <c r="O132" s="5"/>
      <c r="P132" s="40"/>
      <c r="Q132" s="40"/>
      <c r="R132" s="40"/>
      <c r="S132" s="40"/>
      <c r="T132" s="40"/>
      <c r="U132" s="40"/>
      <c r="V132" s="40"/>
      <c r="W132" s="40"/>
      <c r="X132" s="40"/>
      <c r="Y132" s="40"/>
      <c r="Z132" s="40"/>
      <c r="AA132" s="40"/>
      <c r="AB132" s="41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10"/>
    </row>
    <row r="133" ht="13.5" customHeight="1">
      <c r="A133" s="40"/>
      <c r="B133" s="40"/>
      <c r="C133" s="40"/>
      <c r="D133" s="40"/>
      <c r="E133" s="40"/>
      <c r="F133" s="40"/>
      <c r="G133" s="40"/>
      <c r="H133" s="40"/>
      <c r="I133" s="40"/>
      <c r="J133" s="40"/>
      <c r="K133" s="40"/>
      <c r="L133" s="40"/>
      <c r="M133" s="40"/>
      <c r="N133" s="40"/>
      <c r="O133" s="5"/>
      <c r="P133" s="40"/>
      <c r="Q133" s="40"/>
      <c r="R133" s="40"/>
      <c r="S133" s="40"/>
      <c r="T133" s="40"/>
      <c r="U133" s="40"/>
      <c r="V133" s="40"/>
      <c r="W133" s="40"/>
      <c r="X133" s="40"/>
      <c r="Y133" s="40"/>
      <c r="Z133" s="40"/>
      <c r="AA133" s="40"/>
      <c r="AB133" s="41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10"/>
    </row>
    <row r="134" ht="13.5" customHeight="1">
      <c r="A134" s="40"/>
      <c r="B134" s="40"/>
      <c r="C134" s="40"/>
      <c r="D134" s="40"/>
      <c r="E134" s="40"/>
      <c r="F134" s="40"/>
      <c r="G134" s="40"/>
      <c r="H134" s="40"/>
      <c r="I134" s="40"/>
      <c r="J134" s="40"/>
      <c r="K134" s="40"/>
      <c r="L134" s="40"/>
      <c r="M134" s="40"/>
      <c r="N134" s="40"/>
      <c r="O134" s="5"/>
      <c r="P134" s="40"/>
      <c r="Q134" s="40"/>
      <c r="R134" s="40"/>
      <c r="S134" s="40"/>
      <c r="T134" s="40"/>
      <c r="U134" s="40"/>
      <c r="V134" s="40"/>
      <c r="W134" s="40"/>
      <c r="X134" s="40"/>
      <c r="Y134" s="40"/>
      <c r="Z134" s="40"/>
      <c r="AA134" s="40"/>
      <c r="AB134" s="41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10"/>
    </row>
    <row r="135" ht="13.5" customHeight="1">
      <c r="A135" s="40"/>
      <c r="B135" s="40"/>
      <c r="C135" s="40"/>
      <c r="D135" s="40"/>
      <c r="E135" s="40"/>
      <c r="F135" s="40"/>
      <c r="G135" s="40"/>
      <c r="H135" s="40"/>
      <c r="I135" s="40"/>
      <c r="J135" s="40"/>
      <c r="K135" s="40"/>
      <c r="L135" s="40"/>
      <c r="M135" s="40"/>
      <c r="N135" s="40"/>
      <c r="O135" s="5"/>
      <c r="P135" s="40"/>
      <c r="Q135" s="40"/>
      <c r="R135" s="40"/>
      <c r="S135" s="40"/>
      <c r="T135" s="40"/>
      <c r="U135" s="40"/>
      <c r="V135" s="40"/>
      <c r="W135" s="40"/>
      <c r="X135" s="40"/>
      <c r="Y135" s="40"/>
      <c r="Z135" s="40"/>
      <c r="AA135" s="40"/>
      <c r="AB135" s="41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10"/>
    </row>
    <row r="136" ht="13.5" customHeight="1">
      <c r="A136" s="40"/>
      <c r="B136" s="40"/>
      <c r="C136" s="40"/>
      <c r="D136" s="40"/>
      <c r="E136" s="40"/>
      <c r="F136" s="40"/>
      <c r="G136" s="40"/>
      <c r="H136" s="40"/>
      <c r="I136" s="40"/>
      <c r="J136" s="40"/>
      <c r="K136" s="40"/>
      <c r="L136" s="40"/>
      <c r="M136" s="40"/>
      <c r="N136" s="40"/>
      <c r="O136" s="5"/>
      <c r="P136" s="40"/>
      <c r="Q136" s="40"/>
      <c r="R136" s="40"/>
      <c r="S136" s="40"/>
      <c r="T136" s="40"/>
      <c r="U136" s="40"/>
      <c r="V136" s="40"/>
      <c r="W136" s="40"/>
      <c r="X136" s="40"/>
      <c r="Y136" s="40"/>
      <c r="Z136" s="40"/>
      <c r="AA136" s="40"/>
      <c r="AB136" s="41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10"/>
    </row>
    <row r="137" ht="13.5" customHeight="1">
      <c r="A137" s="40"/>
      <c r="B137" s="40"/>
      <c r="C137" s="40"/>
      <c r="D137" s="40"/>
      <c r="E137" s="40"/>
      <c r="F137" s="40"/>
      <c r="G137" s="40"/>
      <c r="H137" s="40"/>
      <c r="I137" s="40"/>
      <c r="J137" s="40"/>
      <c r="K137" s="40"/>
      <c r="L137" s="40"/>
      <c r="M137" s="40"/>
      <c r="N137" s="40"/>
      <c r="O137" s="5"/>
      <c r="P137" s="40"/>
      <c r="Q137" s="40"/>
      <c r="R137" s="40"/>
      <c r="S137" s="40"/>
      <c r="T137" s="40"/>
      <c r="U137" s="40"/>
      <c r="V137" s="40"/>
      <c r="W137" s="40"/>
      <c r="X137" s="40"/>
      <c r="Y137" s="40"/>
      <c r="Z137" s="40"/>
      <c r="AA137" s="40"/>
      <c r="AB137" s="41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10"/>
    </row>
    <row r="138" ht="13.5" customHeight="1">
      <c r="A138" s="40"/>
      <c r="B138" s="40"/>
      <c r="C138" s="40"/>
      <c r="D138" s="40"/>
      <c r="E138" s="40"/>
      <c r="F138" s="40"/>
      <c r="G138" s="40"/>
      <c r="H138" s="40"/>
      <c r="I138" s="40"/>
      <c r="J138" s="40"/>
      <c r="K138" s="40"/>
      <c r="L138" s="40"/>
      <c r="M138" s="40"/>
      <c r="N138" s="40"/>
      <c r="O138" s="5"/>
      <c r="P138" s="40"/>
      <c r="Q138" s="40"/>
      <c r="R138" s="40"/>
      <c r="S138" s="40"/>
      <c r="T138" s="40"/>
      <c r="U138" s="40"/>
      <c r="V138" s="40"/>
      <c r="W138" s="40"/>
      <c r="X138" s="40"/>
      <c r="Y138" s="40"/>
      <c r="Z138" s="40"/>
      <c r="AA138" s="40"/>
      <c r="AB138" s="41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10"/>
    </row>
    <row r="139" ht="13.5" customHeight="1">
      <c r="A139" s="40"/>
      <c r="B139" s="40"/>
      <c r="C139" s="40"/>
      <c r="D139" s="40"/>
      <c r="E139" s="40"/>
      <c r="F139" s="40"/>
      <c r="G139" s="40"/>
      <c r="H139" s="40"/>
      <c r="I139" s="40"/>
      <c r="J139" s="40"/>
      <c r="K139" s="40"/>
      <c r="L139" s="40"/>
      <c r="M139" s="40"/>
      <c r="N139" s="40"/>
      <c r="O139" s="5"/>
      <c r="P139" s="40"/>
      <c r="Q139" s="40"/>
      <c r="R139" s="40"/>
      <c r="S139" s="40"/>
      <c r="T139" s="40"/>
      <c r="U139" s="40"/>
      <c r="V139" s="40"/>
      <c r="W139" s="40"/>
      <c r="X139" s="40"/>
      <c r="Y139" s="40"/>
      <c r="Z139" s="40"/>
      <c r="AA139" s="40"/>
      <c r="AB139" s="41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10"/>
    </row>
    <row r="140" ht="13.5" customHeight="1">
      <c r="A140" s="40"/>
      <c r="B140" s="40"/>
      <c r="C140" s="40"/>
      <c r="D140" s="40"/>
      <c r="E140" s="40"/>
      <c r="F140" s="40"/>
      <c r="G140" s="40"/>
      <c r="H140" s="40"/>
      <c r="I140" s="40"/>
      <c r="J140" s="40"/>
      <c r="K140" s="40"/>
      <c r="L140" s="40"/>
      <c r="M140" s="40"/>
      <c r="N140" s="40"/>
      <c r="O140" s="5"/>
      <c r="P140" s="40"/>
      <c r="Q140" s="40"/>
      <c r="R140" s="40"/>
      <c r="S140" s="40"/>
      <c r="T140" s="40"/>
      <c r="U140" s="40"/>
      <c r="V140" s="40"/>
      <c r="W140" s="40"/>
      <c r="X140" s="40"/>
      <c r="Y140" s="40"/>
      <c r="Z140" s="40"/>
      <c r="AA140" s="40"/>
      <c r="AB140" s="41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10"/>
    </row>
    <row r="141" ht="13.5" customHeight="1">
      <c r="A141" s="40"/>
      <c r="B141" s="40"/>
      <c r="C141" s="40"/>
      <c r="D141" s="40"/>
      <c r="E141" s="40"/>
      <c r="F141" s="40"/>
      <c r="G141" s="40"/>
      <c r="H141" s="40"/>
      <c r="I141" s="40"/>
      <c r="J141" s="40"/>
      <c r="K141" s="40"/>
      <c r="L141" s="40"/>
      <c r="M141" s="40"/>
      <c r="N141" s="40"/>
      <c r="O141" s="5"/>
      <c r="P141" s="40"/>
      <c r="Q141" s="40"/>
      <c r="R141" s="40"/>
      <c r="S141" s="40"/>
      <c r="T141" s="40"/>
      <c r="U141" s="40"/>
      <c r="V141" s="40"/>
      <c r="W141" s="40"/>
      <c r="X141" s="40"/>
      <c r="Y141" s="40"/>
      <c r="Z141" s="40"/>
      <c r="AA141" s="40"/>
      <c r="AB141" s="41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10"/>
    </row>
    <row r="142" ht="13.5" customHeight="1">
      <c r="A142" s="40"/>
      <c r="B142" s="40"/>
      <c r="C142" s="40"/>
      <c r="D142" s="40"/>
      <c r="E142" s="40"/>
      <c r="F142" s="40"/>
      <c r="G142" s="40"/>
      <c r="H142" s="40"/>
      <c r="I142" s="40"/>
      <c r="J142" s="40"/>
      <c r="K142" s="40"/>
      <c r="L142" s="40"/>
      <c r="M142" s="40"/>
      <c r="N142" s="40"/>
      <c r="O142" s="5"/>
      <c r="P142" s="40"/>
      <c r="Q142" s="40"/>
      <c r="R142" s="40"/>
      <c r="S142" s="40"/>
      <c r="T142" s="40"/>
      <c r="U142" s="40"/>
      <c r="V142" s="40"/>
      <c r="W142" s="40"/>
      <c r="X142" s="40"/>
      <c r="Y142" s="40"/>
      <c r="Z142" s="40"/>
      <c r="AA142" s="40"/>
      <c r="AB142" s="41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10"/>
    </row>
    <row r="143" ht="13.5" customHeight="1">
      <c r="A143" s="40"/>
      <c r="B143" s="40"/>
      <c r="C143" s="40"/>
      <c r="D143" s="40"/>
      <c r="E143" s="40"/>
      <c r="F143" s="40"/>
      <c r="G143" s="40"/>
      <c r="H143" s="40"/>
      <c r="I143" s="40"/>
      <c r="J143" s="40"/>
      <c r="K143" s="40"/>
      <c r="L143" s="40"/>
      <c r="M143" s="40"/>
      <c r="N143" s="40"/>
      <c r="O143" s="5"/>
      <c r="P143" s="40"/>
      <c r="Q143" s="40"/>
      <c r="R143" s="40"/>
      <c r="S143" s="40"/>
      <c r="T143" s="40"/>
      <c r="U143" s="40"/>
      <c r="V143" s="40"/>
      <c r="W143" s="40"/>
      <c r="X143" s="40"/>
      <c r="Y143" s="40"/>
      <c r="Z143" s="40"/>
      <c r="AA143" s="40"/>
      <c r="AB143" s="41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10"/>
    </row>
    <row r="144" ht="13.5" customHeight="1">
      <c r="A144" s="40"/>
      <c r="B144" s="40"/>
      <c r="C144" s="40"/>
      <c r="D144" s="40"/>
      <c r="E144" s="40"/>
      <c r="F144" s="40"/>
      <c r="G144" s="40"/>
      <c r="H144" s="40"/>
      <c r="I144" s="40"/>
      <c r="J144" s="40"/>
      <c r="K144" s="40"/>
      <c r="L144" s="40"/>
      <c r="M144" s="40"/>
      <c r="N144" s="40"/>
      <c r="O144" s="5"/>
      <c r="P144" s="40"/>
      <c r="Q144" s="40"/>
      <c r="R144" s="40"/>
      <c r="S144" s="40"/>
      <c r="T144" s="40"/>
      <c r="U144" s="40"/>
      <c r="V144" s="40"/>
      <c r="W144" s="40"/>
      <c r="X144" s="40"/>
      <c r="Y144" s="40"/>
      <c r="Z144" s="40"/>
      <c r="AA144" s="40"/>
      <c r="AB144" s="41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10"/>
    </row>
    <row r="145" ht="13.5" customHeight="1">
      <c r="A145" s="40"/>
      <c r="B145" s="40"/>
      <c r="C145" s="40"/>
      <c r="D145" s="40"/>
      <c r="E145" s="40"/>
      <c r="F145" s="40"/>
      <c r="G145" s="40"/>
      <c r="H145" s="40"/>
      <c r="I145" s="40"/>
      <c r="J145" s="40"/>
      <c r="K145" s="40"/>
      <c r="L145" s="40"/>
      <c r="M145" s="40"/>
      <c r="N145" s="40"/>
      <c r="O145" s="5"/>
      <c r="P145" s="40"/>
      <c r="Q145" s="40"/>
      <c r="R145" s="40"/>
      <c r="S145" s="40"/>
      <c r="T145" s="40"/>
      <c r="U145" s="40"/>
      <c r="V145" s="40"/>
      <c r="W145" s="40"/>
      <c r="X145" s="40"/>
      <c r="Y145" s="40"/>
      <c r="Z145" s="40"/>
      <c r="AA145" s="40"/>
      <c r="AB145" s="41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10"/>
    </row>
    <row r="146" ht="13.5" customHeight="1">
      <c r="A146" s="40"/>
      <c r="B146" s="40"/>
      <c r="C146" s="40"/>
      <c r="D146" s="40"/>
      <c r="E146" s="40"/>
      <c r="F146" s="40"/>
      <c r="G146" s="40"/>
      <c r="H146" s="40"/>
      <c r="I146" s="40"/>
      <c r="J146" s="40"/>
      <c r="K146" s="40"/>
      <c r="L146" s="40"/>
      <c r="M146" s="40"/>
      <c r="N146" s="40"/>
      <c r="O146" s="5"/>
      <c r="P146" s="40"/>
      <c r="Q146" s="40"/>
      <c r="R146" s="40"/>
      <c r="S146" s="40"/>
      <c r="T146" s="40"/>
      <c r="U146" s="40"/>
      <c r="V146" s="40"/>
      <c r="W146" s="40"/>
      <c r="X146" s="40"/>
      <c r="Y146" s="40"/>
      <c r="Z146" s="40"/>
      <c r="AA146" s="40"/>
      <c r="AB146" s="41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10"/>
    </row>
    <row r="147" ht="13.5" customHeight="1">
      <c r="A147" s="40"/>
      <c r="B147" s="40"/>
      <c r="C147" s="40"/>
      <c r="D147" s="40"/>
      <c r="E147" s="40"/>
      <c r="F147" s="40"/>
      <c r="G147" s="40"/>
      <c r="H147" s="40"/>
      <c r="I147" s="40"/>
      <c r="J147" s="40"/>
      <c r="K147" s="40"/>
      <c r="L147" s="40"/>
      <c r="M147" s="40"/>
      <c r="N147" s="40"/>
      <c r="O147" s="5"/>
      <c r="P147" s="40"/>
      <c r="Q147" s="40"/>
      <c r="R147" s="40"/>
      <c r="S147" s="40"/>
      <c r="T147" s="40"/>
      <c r="U147" s="40"/>
      <c r="V147" s="40"/>
      <c r="W147" s="40"/>
      <c r="X147" s="40"/>
      <c r="Y147" s="40"/>
      <c r="Z147" s="40"/>
      <c r="AA147" s="40"/>
      <c r="AB147" s="41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10"/>
    </row>
    <row r="148" ht="13.5" customHeight="1">
      <c r="A148" s="40"/>
      <c r="B148" s="40"/>
      <c r="C148" s="40"/>
      <c r="D148" s="40"/>
      <c r="E148" s="40"/>
      <c r="F148" s="40"/>
      <c r="G148" s="40"/>
      <c r="H148" s="40"/>
      <c r="I148" s="40"/>
      <c r="J148" s="40"/>
      <c r="K148" s="40"/>
      <c r="L148" s="40"/>
      <c r="M148" s="40"/>
      <c r="N148" s="40"/>
      <c r="O148" s="5"/>
      <c r="P148" s="40"/>
      <c r="Q148" s="40"/>
      <c r="R148" s="40"/>
      <c r="S148" s="40"/>
      <c r="T148" s="40"/>
      <c r="U148" s="40"/>
      <c r="V148" s="40"/>
      <c r="W148" s="40"/>
      <c r="X148" s="40"/>
      <c r="Y148" s="40"/>
      <c r="Z148" s="40"/>
      <c r="AA148" s="40"/>
      <c r="AB148" s="41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10"/>
    </row>
    <row r="149" ht="13.5" customHeight="1">
      <c r="A149" s="40"/>
      <c r="B149" s="40"/>
      <c r="C149" s="40"/>
      <c r="D149" s="40"/>
      <c r="E149" s="40"/>
      <c r="F149" s="40"/>
      <c r="G149" s="40"/>
      <c r="H149" s="40"/>
      <c r="I149" s="40"/>
      <c r="J149" s="40"/>
      <c r="K149" s="40"/>
      <c r="L149" s="40"/>
      <c r="M149" s="40"/>
      <c r="N149" s="40"/>
      <c r="O149" s="5"/>
      <c r="P149" s="40"/>
      <c r="Q149" s="40"/>
      <c r="R149" s="40"/>
      <c r="S149" s="40"/>
      <c r="T149" s="40"/>
      <c r="U149" s="40"/>
      <c r="V149" s="40"/>
      <c r="W149" s="40"/>
      <c r="X149" s="40"/>
      <c r="Y149" s="40"/>
      <c r="Z149" s="40"/>
      <c r="AA149" s="40"/>
      <c r="AB149" s="41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10"/>
    </row>
    <row r="150" ht="13.5" customHeight="1">
      <c r="A150" s="40"/>
      <c r="B150" s="40"/>
      <c r="C150" s="40"/>
      <c r="D150" s="40"/>
      <c r="E150" s="40"/>
      <c r="F150" s="40"/>
      <c r="G150" s="40"/>
      <c r="H150" s="40"/>
      <c r="I150" s="40"/>
      <c r="J150" s="40"/>
      <c r="K150" s="40"/>
      <c r="L150" s="40"/>
      <c r="M150" s="40"/>
      <c r="N150" s="40"/>
      <c r="O150" s="5"/>
      <c r="P150" s="40"/>
      <c r="Q150" s="40"/>
      <c r="R150" s="40"/>
      <c r="S150" s="40"/>
      <c r="T150" s="40"/>
      <c r="U150" s="40"/>
      <c r="V150" s="40"/>
      <c r="W150" s="40"/>
      <c r="X150" s="40"/>
      <c r="Y150" s="40"/>
      <c r="Z150" s="40"/>
      <c r="AA150" s="40"/>
      <c r="AB150" s="41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10"/>
    </row>
    <row r="151" ht="13.5" customHeight="1">
      <c r="A151" s="40"/>
      <c r="B151" s="40"/>
      <c r="C151" s="40"/>
      <c r="D151" s="40"/>
      <c r="E151" s="40"/>
      <c r="F151" s="40"/>
      <c r="G151" s="40"/>
      <c r="H151" s="40"/>
      <c r="I151" s="40"/>
      <c r="J151" s="40"/>
      <c r="K151" s="40"/>
      <c r="L151" s="40"/>
      <c r="M151" s="40"/>
      <c r="N151" s="40"/>
      <c r="O151" s="5"/>
      <c r="P151" s="40"/>
      <c r="Q151" s="40"/>
      <c r="R151" s="40"/>
      <c r="S151" s="40"/>
      <c r="T151" s="40"/>
      <c r="U151" s="40"/>
      <c r="V151" s="40"/>
      <c r="W151" s="40"/>
      <c r="X151" s="40"/>
      <c r="Y151" s="40"/>
      <c r="Z151" s="40"/>
      <c r="AA151" s="40"/>
      <c r="AB151" s="41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10"/>
    </row>
    <row r="152" ht="13.5" customHeight="1">
      <c r="A152" s="40"/>
      <c r="B152" s="40"/>
      <c r="C152" s="40"/>
      <c r="D152" s="40"/>
      <c r="E152" s="40"/>
      <c r="F152" s="40"/>
      <c r="G152" s="40"/>
      <c r="H152" s="40"/>
      <c r="I152" s="40"/>
      <c r="J152" s="40"/>
      <c r="K152" s="40"/>
      <c r="L152" s="40"/>
      <c r="M152" s="40"/>
      <c r="N152" s="40"/>
      <c r="O152" s="5"/>
      <c r="P152" s="40"/>
      <c r="Q152" s="40"/>
      <c r="R152" s="40"/>
      <c r="S152" s="40"/>
      <c r="T152" s="40"/>
      <c r="U152" s="40"/>
      <c r="V152" s="40"/>
      <c r="W152" s="40"/>
      <c r="X152" s="40"/>
      <c r="Y152" s="40"/>
      <c r="Z152" s="40"/>
      <c r="AA152" s="40"/>
      <c r="AB152" s="41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10"/>
    </row>
    <row r="153" ht="13.5" customHeight="1">
      <c r="A153" s="40"/>
      <c r="B153" s="40"/>
      <c r="C153" s="40"/>
      <c r="D153" s="40"/>
      <c r="E153" s="40"/>
      <c r="F153" s="40"/>
      <c r="G153" s="40"/>
      <c r="H153" s="40"/>
      <c r="I153" s="40"/>
      <c r="J153" s="40"/>
      <c r="K153" s="40"/>
      <c r="L153" s="40"/>
      <c r="M153" s="40"/>
      <c r="N153" s="40"/>
      <c r="O153" s="5"/>
      <c r="P153" s="40"/>
      <c r="Q153" s="40"/>
      <c r="R153" s="40"/>
      <c r="S153" s="40"/>
      <c r="T153" s="40"/>
      <c r="U153" s="40"/>
      <c r="V153" s="40"/>
      <c r="W153" s="40"/>
      <c r="X153" s="40"/>
      <c r="Y153" s="40"/>
      <c r="Z153" s="40"/>
      <c r="AA153" s="40"/>
      <c r="AB153" s="41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10"/>
    </row>
    <row r="154" ht="13.5" customHeight="1">
      <c r="A154" s="40"/>
      <c r="B154" s="40"/>
      <c r="C154" s="40"/>
      <c r="D154" s="40"/>
      <c r="E154" s="40"/>
      <c r="F154" s="40"/>
      <c r="G154" s="40"/>
      <c r="H154" s="40"/>
      <c r="I154" s="40"/>
      <c r="J154" s="40"/>
      <c r="K154" s="40"/>
      <c r="L154" s="40"/>
      <c r="M154" s="40"/>
      <c r="N154" s="40"/>
      <c r="O154" s="5"/>
      <c r="P154" s="40"/>
      <c r="Q154" s="40"/>
      <c r="R154" s="40"/>
      <c r="S154" s="40"/>
      <c r="T154" s="40"/>
      <c r="U154" s="40"/>
      <c r="V154" s="40"/>
      <c r="W154" s="40"/>
      <c r="X154" s="40"/>
      <c r="Y154" s="40"/>
      <c r="Z154" s="40"/>
      <c r="AA154" s="40"/>
      <c r="AB154" s="41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10"/>
    </row>
    <row r="155" ht="13.5" customHeight="1">
      <c r="A155" s="40"/>
      <c r="B155" s="40"/>
      <c r="C155" s="40"/>
      <c r="D155" s="40"/>
      <c r="E155" s="40"/>
      <c r="F155" s="40"/>
      <c r="G155" s="40"/>
      <c r="H155" s="40"/>
      <c r="I155" s="40"/>
      <c r="J155" s="40"/>
      <c r="K155" s="40"/>
      <c r="L155" s="40"/>
      <c r="M155" s="40"/>
      <c r="N155" s="40"/>
      <c r="O155" s="5"/>
      <c r="P155" s="40"/>
      <c r="Q155" s="40"/>
      <c r="R155" s="40"/>
      <c r="S155" s="40"/>
      <c r="T155" s="40"/>
      <c r="U155" s="40"/>
      <c r="V155" s="40"/>
      <c r="W155" s="40"/>
      <c r="X155" s="40"/>
      <c r="Y155" s="40"/>
      <c r="Z155" s="40"/>
      <c r="AA155" s="40"/>
      <c r="AB155" s="41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10"/>
    </row>
    <row r="156" ht="13.5" customHeight="1">
      <c r="A156" s="40"/>
      <c r="B156" s="40"/>
      <c r="C156" s="40"/>
      <c r="D156" s="40"/>
      <c r="E156" s="40"/>
      <c r="F156" s="40"/>
      <c r="G156" s="40"/>
      <c r="H156" s="40"/>
      <c r="I156" s="40"/>
      <c r="J156" s="40"/>
      <c r="K156" s="40"/>
      <c r="L156" s="40"/>
      <c r="M156" s="40"/>
      <c r="N156" s="40"/>
      <c r="O156" s="5"/>
      <c r="P156" s="40"/>
      <c r="Q156" s="40"/>
      <c r="R156" s="40"/>
      <c r="S156" s="40"/>
      <c r="T156" s="40"/>
      <c r="U156" s="40"/>
      <c r="V156" s="40"/>
      <c r="W156" s="40"/>
      <c r="X156" s="40"/>
      <c r="Y156" s="40"/>
      <c r="Z156" s="40"/>
      <c r="AA156" s="40"/>
      <c r="AB156" s="41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10"/>
    </row>
    <row r="157" ht="13.5" customHeight="1">
      <c r="A157" s="40"/>
      <c r="B157" s="40"/>
      <c r="C157" s="40"/>
      <c r="D157" s="40"/>
      <c r="E157" s="40"/>
      <c r="F157" s="40"/>
      <c r="G157" s="40"/>
      <c r="H157" s="40"/>
      <c r="I157" s="40"/>
      <c r="J157" s="40"/>
      <c r="K157" s="40"/>
      <c r="L157" s="40"/>
      <c r="M157" s="40"/>
      <c r="N157" s="40"/>
      <c r="O157" s="5"/>
      <c r="P157" s="40"/>
      <c r="Q157" s="40"/>
      <c r="R157" s="40"/>
      <c r="S157" s="40"/>
      <c r="T157" s="40"/>
      <c r="U157" s="40"/>
      <c r="V157" s="40"/>
      <c r="W157" s="40"/>
      <c r="X157" s="40"/>
      <c r="Y157" s="40"/>
      <c r="Z157" s="40"/>
      <c r="AA157" s="40"/>
      <c r="AB157" s="41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10"/>
    </row>
    <row r="158" ht="13.5" customHeight="1">
      <c r="A158" s="40"/>
      <c r="B158" s="40"/>
      <c r="C158" s="40"/>
      <c r="D158" s="40"/>
      <c r="E158" s="40"/>
      <c r="F158" s="40"/>
      <c r="G158" s="40"/>
      <c r="H158" s="40"/>
      <c r="I158" s="40"/>
      <c r="J158" s="40"/>
      <c r="K158" s="40"/>
      <c r="L158" s="40"/>
      <c r="M158" s="40"/>
      <c r="N158" s="40"/>
      <c r="O158" s="5"/>
      <c r="P158" s="40"/>
      <c r="Q158" s="40"/>
      <c r="R158" s="40"/>
      <c r="S158" s="40"/>
      <c r="T158" s="40"/>
      <c r="U158" s="40"/>
      <c r="V158" s="40"/>
      <c r="W158" s="40"/>
      <c r="X158" s="40"/>
      <c r="Y158" s="40"/>
      <c r="Z158" s="40"/>
      <c r="AA158" s="40"/>
      <c r="AB158" s="41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10"/>
    </row>
    <row r="159" ht="13.5" customHeight="1">
      <c r="A159" s="40"/>
      <c r="B159" s="40"/>
      <c r="C159" s="40"/>
      <c r="D159" s="40"/>
      <c r="E159" s="40"/>
      <c r="F159" s="40"/>
      <c r="G159" s="40"/>
      <c r="H159" s="40"/>
      <c r="I159" s="40"/>
      <c r="J159" s="40"/>
      <c r="K159" s="40"/>
      <c r="L159" s="40"/>
      <c r="M159" s="40"/>
      <c r="N159" s="40"/>
      <c r="O159" s="5"/>
      <c r="P159" s="40"/>
      <c r="Q159" s="40"/>
      <c r="R159" s="40"/>
      <c r="S159" s="40"/>
      <c r="T159" s="40"/>
      <c r="U159" s="40"/>
      <c r="V159" s="40"/>
      <c r="W159" s="40"/>
      <c r="X159" s="40"/>
      <c r="Y159" s="40"/>
      <c r="Z159" s="40"/>
      <c r="AA159" s="40"/>
      <c r="AB159" s="41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10"/>
    </row>
    <row r="160" ht="13.5" customHeight="1">
      <c r="A160" s="40"/>
      <c r="B160" s="40"/>
      <c r="C160" s="40"/>
      <c r="D160" s="40"/>
      <c r="E160" s="40"/>
      <c r="F160" s="40"/>
      <c r="G160" s="40"/>
      <c r="H160" s="40"/>
      <c r="I160" s="40"/>
      <c r="J160" s="40"/>
      <c r="K160" s="40"/>
      <c r="L160" s="40"/>
      <c r="M160" s="40"/>
      <c r="N160" s="40"/>
      <c r="O160" s="5"/>
      <c r="P160" s="40"/>
      <c r="Q160" s="40"/>
      <c r="R160" s="40"/>
      <c r="S160" s="40"/>
      <c r="T160" s="40"/>
      <c r="U160" s="40"/>
      <c r="V160" s="40"/>
      <c r="W160" s="40"/>
      <c r="X160" s="40"/>
      <c r="Y160" s="40"/>
      <c r="Z160" s="40"/>
      <c r="AA160" s="40"/>
      <c r="AB160" s="41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10"/>
    </row>
    <row r="161" ht="13.5" customHeight="1">
      <c r="A161" s="40"/>
      <c r="B161" s="40"/>
      <c r="C161" s="40"/>
      <c r="D161" s="40"/>
      <c r="E161" s="40"/>
      <c r="F161" s="40"/>
      <c r="G161" s="40"/>
      <c r="H161" s="40"/>
      <c r="I161" s="40"/>
      <c r="J161" s="40"/>
      <c r="K161" s="40"/>
      <c r="L161" s="40"/>
      <c r="M161" s="40"/>
      <c r="N161" s="40"/>
      <c r="O161" s="5"/>
      <c r="P161" s="40"/>
      <c r="Q161" s="40"/>
      <c r="R161" s="40"/>
      <c r="S161" s="40"/>
      <c r="T161" s="40"/>
      <c r="U161" s="40"/>
      <c r="V161" s="40"/>
      <c r="W161" s="40"/>
      <c r="X161" s="40"/>
      <c r="Y161" s="40"/>
      <c r="Z161" s="40"/>
      <c r="AA161" s="40"/>
      <c r="AB161" s="41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10"/>
    </row>
    <row r="162" ht="13.5" customHeight="1">
      <c r="A162" s="40"/>
      <c r="B162" s="40"/>
      <c r="C162" s="40"/>
      <c r="D162" s="40"/>
      <c r="E162" s="40"/>
      <c r="F162" s="40"/>
      <c r="G162" s="40"/>
      <c r="H162" s="40"/>
      <c r="I162" s="40"/>
      <c r="J162" s="40"/>
      <c r="K162" s="40"/>
      <c r="L162" s="40"/>
      <c r="M162" s="40"/>
      <c r="N162" s="40"/>
      <c r="O162" s="5"/>
      <c r="P162" s="40"/>
      <c r="Q162" s="40"/>
      <c r="R162" s="40"/>
      <c r="S162" s="40"/>
      <c r="T162" s="40"/>
      <c r="U162" s="40"/>
      <c r="V162" s="40"/>
      <c r="W162" s="40"/>
      <c r="X162" s="40"/>
      <c r="Y162" s="40"/>
      <c r="Z162" s="40"/>
      <c r="AA162" s="40"/>
      <c r="AB162" s="41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10"/>
    </row>
    <row r="163" ht="13.5" customHeight="1">
      <c r="A163" s="40"/>
      <c r="B163" s="40"/>
      <c r="C163" s="40"/>
      <c r="D163" s="40"/>
      <c r="E163" s="40"/>
      <c r="F163" s="40"/>
      <c r="G163" s="40"/>
      <c r="H163" s="40"/>
      <c r="I163" s="40"/>
      <c r="J163" s="40"/>
      <c r="K163" s="40"/>
      <c r="L163" s="40"/>
      <c r="M163" s="40"/>
      <c r="N163" s="40"/>
      <c r="O163" s="5"/>
      <c r="P163" s="40"/>
      <c r="Q163" s="40"/>
      <c r="R163" s="40"/>
      <c r="S163" s="40"/>
      <c r="T163" s="40"/>
      <c r="U163" s="40"/>
      <c r="V163" s="40"/>
      <c r="W163" s="40"/>
      <c r="X163" s="40"/>
      <c r="Y163" s="40"/>
      <c r="Z163" s="40"/>
      <c r="AA163" s="40"/>
      <c r="AB163" s="41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10"/>
    </row>
    <row r="164" ht="13.5" customHeight="1">
      <c r="A164" s="40"/>
      <c r="B164" s="40"/>
      <c r="C164" s="40"/>
      <c r="D164" s="40"/>
      <c r="E164" s="40"/>
      <c r="F164" s="40"/>
      <c r="G164" s="40"/>
      <c r="H164" s="40"/>
      <c r="I164" s="40"/>
      <c r="J164" s="40"/>
      <c r="K164" s="40"/>
      <c r="L164" s="40"/>
      <c r="M164" s="40"/>
      <c r="N164" s="40"/>
      <c r="O164" s="5"/>
      <c r="P164" s="40"/>
      <c r="Q164" s="40"/>
      <c r="R164" s="40"/>
      <c r="S164" s="40"/>
      <c r="T164" s="40"/>
      <c r="U164" s="40"/>
      <c r="V164" s="40"/>
      <c r="W164" s="40"/>
      <c r="X164" s="40"/>
      <c r="Y164" s="40"/>
      <c r="Z164" s="40"/>
      <c r="AA164" s="40"/>
      <c r="AB164" s="41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10"/>
    </row>
    <row r="165" ht="13.5" customHeight="1">
      <c r="A165" s="40"/>
      <c r="B165" s="40"/>
      <c r="C165" s="40"/>
      <c r="D165" s="40"/>
      <c r="E165" s="40"/>
      <c r="F165" s="40"/>
      <c r="G165" s="40"/>
      <c r="H165" s="40"/>
      <c r="I165" s="40"/>
      <c r="J165" s="40"/>
      <c r="K165" s="40"/>
      <c r="L165" s="40"/>
      <c r="M165" s="40"/>
      <c r="N165" s="40"/>
      <c r="O165" s="5"/>
      <c r="P165" s="40"/>
      <c r="Q165" s="40"/>
      <c r="R165" s="40"/>
      <c r="S165" s="40"/>
      <c r="T165" s="40"/>
      <c r="U165" s="40"/>
      <c r="V165" s="40"/>
      <c r="W165" s="40"/>
      <c r="X165" s="40"/>
      <c r="Y165" s="40"/>
      <c r="Z165" s="40"/>
      <c r="AA165" s="40"/>
      <c r="AB165" s="41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10"/>
    </row>
    <row r="166" ht="13.5" customHeight="1">
      <c r="A166" s="40"/>
      <c r="B166" s="40"/>
      <c r="C166" s="40"/>
      <c r="D166" s="40"/>
      <c r="E166" s="40"/>
      <c r="F166" s="40"/>
      <c r="G166" s="40"/>
      <c r="H166" s="40"/>
      <c r="I166" s="40"/>
      <c r="J166" s="40"/>
      <c r="K166" s="40"/>
      <c r="L166" s="40"/>
      <c r="M166" s="40"/>
      <c r="N166" s="40"/>
      <c r="O166" s="5"/>
      <c r="P166" s="40"/>
      <c r="Q166" s="40"/>
      <c r="R166" s="40"/>
      <c r="S166" s="40"/>
      <c r="T166" s="40"/>
      <c r="U166" s="40"/>
      <c r="V166" s="40"/>
      <c r="W166" s="40"/>
      <c r="X166" s="40"/>
      <c r="Y166" s="40"/>
      <c r="Z166" s="40"/>
      <c r="AA166" s="40"/>
      <c r="AB166" s="41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10"/>
    </row>
    <row r="167" ht="13.5" customHeight="1">
      <c r="A167" s="40"/>
      <c r="B167" s="40"/>
      <c r="C167" s="40"/>
      <c r="D167" s="40"/>
      <c r="E167" s="40"/>
      <c r="F167" s="40"/>
      <c r="G167" s="40"/>
      <c r="H167" s="40"/>
      <c r="I167" s="40"/>
      <c r="J167" s="40"/>
      <c r="K167" s="40"/>
      <c r="L167" s="40"/>
      <c r="M167" s="40"/>
      <c r="N167" s="40"/>
      <c r="O167" s="5"/>
      <c r="P167" s="40"/>
      <c r="Q167" s="40"/>
      <c r="R167" s="40"/>
      <c r="S167" s="40"/>
      <c r="T167" s="40"/>
      <c r="U167" s="40"/>
      <c r="V167" s="40"/>
      <c r="W167" s="40"/>
      <c r="X167" s="40"/>
      <c r="Y167" s="40"/>
      <c r="Z167" s="40"/>
      <c r="AA167" s="40"/>
      <c r="AB167" s="41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10"/>
    </row>
    <row r="168" ht="13.5" customHeight="1">
      <c r="A168" s="40"/>
      <c r="B168" s="40"/>
      <c r="C168" s="40"/>
      <c r="D168" s="40"/>
      <c r="E168" s="40"/>
      <c r="F168" s="40"/>
      <c r="G168" s="40"/>
      <c r="H168" s="40"/>
      <c r="I168" s="40"/>
      <c r="J168" s="40"/>
      <c r="K168" s="40"/>
      <c r="L168" s="40"/>
      <c r="M168" s="40"/>
      <c r="N168" s="40"/>
      <c r="O168" s="5"/>
      <c r="P168" s="40"/>
      <c r="Q168" s="40"/>
      <c r="R168" s="40"/>
      <c r="S168" s="40"/>
      <c r="T168" s="40"/>
      <c r="U168" s="40"/>
      <c r="V168" s="40"/>
      <c r="W168" s="40"/>
      <c r="X168" s="40"/>
      <c r="Y168" s="40"/>
      <c r="Z168" s="40"/>
      <c r="AA168" s="40"/>
      <c r="AB168" s="41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10"/>
    </row>
    <row r="169" ht="13.5" customHeight="1">
      <c r="A169" s="40"/>
      <c r="B169" s="40"/>
      <c r="C169" s="40"/>
      <c r="D169" s="40"/>
      <c r="E169" s="40"/>
      <c r="F169" s="40"/>
      <c r="G169" s="40"/>
      <c r="H169" s="40"/>
      <c r="I169" s="40"/>
      <c r="J169" s="40"/>
      <c r="K169" s="40"/>
      <c r="L169" s="40"/>
      <c r="M169" s="40"/>
      <c r="N169" s="40"/>
      <c r="O169" s="5"/>
      <c r="P169" s="40"/>
      <c r="Q169" s="40"/>
      <c r="R169" s="40"/>
      <c r="S169" s="40"/>
      <c r="T169" s="40"/>
      <c r="U169" s="40"/>
      <c r="V169" s="40"/>
      <c r="W169" s="40"/>
      <c r="X169" s="40"/>
      <c r="Y169" s="40"/>
      <c r="Z169" s="40"/>
      <c r="AA169" s="40"/>
      <c r="AB169" s="41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10"/>
    </row>
    <row r="170" ht="13.5" customHeight="1">
      <c r="A170" s="40"/>
      <c r="B170" s="40"/>
      <c r="C170" s="40"/>
      <c r="D170" s="40"/>
      <c r="E170" s="40"/>
      <c r="F170" s="40"/>
      <c r="G170" s="40"/>
      <c r="H170" s="40"/>
      <c r="I170" s="40"/>
      <c r="J170" s="40"/>
      <c r="K170" s="40"/>
      <c r="L170" s="40"/>
      <c r="M170" s="40"/>
      <c r="N170" s="40"/>
      <c r="O170" s="5"/>
      <c r="P170" s="40"/>
      <c r="Q170" s="40"/>
      <c r="R170" s="40"/>
      <c r="S170" s="40"/>
      <c r="T170" s="40"/>
      <c r="U170" s="40"/>
      <c r="V170" s="40"/>
      <c r="W170" s="40"/>
      <c r="X170" s="40"/>
      <c r="Y170" s="40"/>
      <c r="Z170" s="40"/>
      <c r="AA170" s="40"/>
      <c r="AB170" s="41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10"/>
    </row>
    <row r="171" ht="13.5" customHeight="1">
      <c r="A171" s="40"/>
      <c r="B171" s="40"/>
      <c r="C171" s="40"/>
      <c r="D171" s="40"/>
      <c r="E171" s="40"/>
      <c r="F171" s="40"/>
      <c r="G171" s="40"/>
      <c r="H171" s="40"/>
      <c r="I171" s="40"/>
      <c r="J171" s="40"/>
      <c r="K171" s="40"/>
      <c r="L171" s="40"/>
      <c r="M171" s="40"/>
      <c r="N171" s="40"/>
      <c r="O171" s="5"/>
      <c r="P171" s="40"/>
      <c r="Q171" s="40"/>
      <c r="R171" s="40"/>
      <c r="S171" s="40"/>
      <c r="T171" s="40"/>
      <c r="U171" s="40"/>
      <c r="V171" s="40"/>
      <c r="W171" s="40"/>
      <c r="X171" s="40"/>
      <c r="Y171" s="40"/>
      <c r="Z171" s="40"/>
      <c r="AA171" s="40"/>
      <c r="AB171" s="41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10"/>
    </row>
    <row r="172" ht="13.5" customHeight="1">
      <c r="A172" s="40"/>
      <c r="B172" s="40"/>
      <c r="C172" s="40"/>
      <c r="D172" s="40"/>
      <c r="E172" s="40"/>
      <c r="F172" s="40"/>
      <c r="G172" s="40"/>
      <c r="H172" s="40"/>
      <c r="I172" s="40"/>
      <c r="J172" s="40"/>
      <c r="K172" s="40"/>
      <c r="L172" s="40"/>
      <c r="M172" s="40"/>
      <c r="N172" s="40"/>
      <c r="O172" s="5"/>
      <c r="P172" s="40"/>
      <c r="Q172" s="40"/>
      <c r="R172" s="40"/>
      <c r="S172" s="40"/>
      <c r="T172" s="40"/>
      <c r="U172" s="40"/>
      <c r="V172" s="40"/>
      <c r="W172" s="40"/>
      <c r="X172" s="40"/>
      <c r="Y172" s="40"/>
      <c r="Z172" s="40"/>
      <c r="AA172" s="40"/>
      <c r="AB172" s="41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10"/>
    </row>
    <row r="173" ht="13.5" customHeight="1">
      <c r="A173" s="40"/>
      <c r="B173" s="40"/>
      <c r="C173" s="40"/>
      <c r="D173" s="40"/>
      <c r="E173" s="40"/>
      <c r="F173" s="40"/>
      <c r="G173" s="40"/>
      <c r="H173" s="40"/>
      <c r="I173" s="40"/>
      <c r="J173" s="40"/>
      <c r="K173" s="40"/>
      <c r="L173" s="40"/>
      <c r="M173" s="40"/>
      <c r="N173" s="40"/>
      <c r="O173" s="5"/>
      <c r="P173" s="40"/>
      <c r="Q173" s="40"/>
      <c r="R173" s="40"/>
      <c r="S173" s="40"/>
      <c r="T173" s="40"/>
      <c r="U173" s="40"/>
      <c r="V173" s="40"/>
      <c r="W173" s="40"/>
      <c r="X173" s="40"/>
      <c r="Y173" s="40"/>
      <c r="Z173" s="40"/>
      <c r="AA173" s="40"/>
      <c r="AB173" s="41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10"/>
    </row>
    <row r="174" ht="13.5" customHeight="1">
      <c r="A174" s="40"/>
      <c r="B174" s="40"/>
      <c r="C174" s="40"/>
      <c r="D174" s="40"/>
      <c r="E174" s="40"/>
      <c r="F174" s="40"/>
      <c r="G174" s="40"/>
      <c r="H174" s="40"/>
      <c r="I174" s="40"/>
      <c r="J174" s="40"/>
      <c r="K174" s="40"/>
      <c r="L174" s="40"/>
      <c r="M174" s="40"/>
      <c r="N174" s="40"/>
      <c r="O174" s="5"/>
      <c r="P174" s="40"/>
      <c r="Q174" s="40"/>
      <c r="R174" s="40"/>
      <c r="S174" s="40"/>
      <c r="T174" s="40"/>
      <c r="U174" s="40"/>
      <c r="V174" s="40"/>
      <c r="W174" s="40"/>
      <c r="X174" s="40"/>
      <c r="Y174" s="40"/>
      <c r="Z174" s="40"/>
      <c r="AA174" s="40"/>
      <c r="AB174" s="41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10"/>
    </row>
    <row r="175" ht="13.5" customHeight="1">
      <c r="A175" s="40"/>
      <c r="B175" s="40"/>
      <c r="C175" s="40"/>
      <c r="D175" s="40"/>
      <c r="E175" s="40"/>
      <c r="F175" s="40"/>
      <c r="G175" s="40"/>
      <c r="H175" s="40"/>
      <c r="I175" s="40"/>
      <c r="J175" s="40"/>
      <c r="K175" s="40"/>
      <c r="L175" s="40"/>
      <c r="M175" s="40"/>
      <c r="N175" s="40"/>
      <c r="O175" s="5"/>
      <c r="P175" s="40"/>
      <c r="Q175" s="40"/>
      <c r="R175" s="40"/>
      <c r="S175" s="40"/>
      <c r="T175" s="40"/>
      <c r="U175" s="40"/>
      <c r="V175" s="40"/>
      <c r="W175" s="40"/>
      <c r="X175" s="40"/>
      <c r="Y175" s="40"/>
      <c r="Z175" s="40"/>
      <c r="AA175" s="40"/>
      <c r="AB175" s="41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10"/>
    </row>
    <row r="176" ht="13.5" customHeight="1">
      <c r="A176" s="40"/>
      <c r="B176" s="40"/>
      <c r="C176" s="40"/>
      <c r="D176" s="40"/>
      <c r="E176" s="40"/>
      <c r="F176" s="40"/>
      <c r="G176" s="40"/>
      <c r="H176" s="40"/>
      <c r="I176" s="40"/>
      <c r="J176" s="40"/>
      <c r="K176" s="40"/>
      <c r="L176" s="40"/>
      <c r="M176" s="40"/>
      <c r="N176" s="40"/>
      <c r="O176" s="5"/>
      <c r="P176" s="40"/>
      <c r="Q176" s="40"/>
      <c r="R176" s="40"/>
      <c r="S176" s="40"/>
      <c r="T176" s="40"/>
      <c r="U176" s="40"/>
      <c r="V176" s="40"/>
      <c r="W176" s="40"/>
      <c r="X176" s="40"/>
      <c r="Y176" s="40"/>
      <c r="Z176" s="40"/>
      <c r="AA176" s="40"/>
      <c r="AB176" s="41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10"/>
    </row>
    <row r="177" ht="13.5" customHeight="1">
      <c r="A177" s="40"/>
      <c r="B177" s="40"/>
      <c r="C177" s="40"/>
      <c r="D177" s="40"/>
      <c r="E177" s="40"/>
      <c r="F177" s="40"/>
      <c r="G177" s="40"/>
      <c r="H177" s="40"/>
      <c r="I177" s="40"/>
      <c r="J177" s="40"/>
      <c r="K177" s="40"/>
      <c r="L177" s="40"/>
      <c r="M177" s="40"/>
      <c r="N177" s="40"/>
      <c r="O177" s="5"/>
      <c r="P177" s="40"/>
      <c r="Q177" s="40"/>
      <c r="R177" s="40"/>
      <c r="S177" s="40"/>
      <c r="T177" s="40"/>
      <c r="U177" s="40"/>
      <c r="V177" s="40"/>
      <c r="W177" s="40"/>
      <c r="X177" s="40"/>
      <c r="Y177" s="40"/>
      <c r="Z177" s="40"/>
      <c r="AA177" s="40"/>
      <c r="AB177" s="41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10"/>
    </row>
    <row r="178" ht="13.5" customHeight="1">
      <c r="A178" s="40"/>
      <c r="B178" s="40"/>
      <c r="C178" s="40"/>
      <c r="D178" s="40"/>
      <c r="E178" s="40"/>
      <c r="F178" s="40"/>
      <c r="G178" s="40"/>
      <c r="H178" s="40"/>
      <c r="I178" s="40"/>
      <c r="J178" s="40"/>
      <c r="K178" s="40"/>
      <c r="L178" s="40"/>
      <c r="M178" s="40"/>
      <c r="N178" s="40"/>
      <c r="O178" s="5"/>
      <c r="P178" s="40"/>
      <c r="Q178" s="40"/>
      <c r="R178" s="40"/>
      <c r="S178" s="40"/>
      <c r="T178" s="40"/>
      <c r="U178" s="40"/>
      <c r="V178" s="40"/>
      <c r="W178" s="40"/>
      <c r="X178" s="40"/>
      <c r="Y178" s="40"/>
      <c r="Z178" s="40"/>
      <c r="AA178" s="40"/>
      <c r="AB178" s="41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10"/>
    </row>
    <row r="179" ht="13.5" customHeight="1">
      <c r="A179" s="40"/>
      <c r="B179" s="40"/>
      <c r="C179" s="40"/>
      <c r="D179" s="40"/>
      <c r="E179" s="40"/>
      <c r="F179" s="40"/>
      <c r="G179" s="40"/>
      <c r="H179" s="40"/>
      <c r="I179" s="40"/>
      <c r="J179" s="40"/>
      <c r="K179" s="40"/>
      <c r="L179" s="40"/>
      <c r="M179" s="40"/>
      <c r="N179" s="40"/>
      <c r="O179" s="5"/>
      <c r="P179" s="40"/>
      <c r="Q179" s="40"/>
      <c r="R179" s="40"/>
      <c r="S179" s="40"/>
      <c r="T179" s="40"/>
      <c r="U179" s="40"/>
      <c r="V179" s="40"/>
      <c r="W179" s="40"/>
      <c r="X179" s="40"/>
      <c r="Y179" s="40"/>
      <c r="Z179" s="40"/>
      <c r="AA179" s="40"/>
      <c r="AB179" s="41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10"/>
    </row>
    <row r="180" ht="13.5" customHeight="1">
      <c r="A180" s="40"/>
      <c r="B180" s="40"/>
      <c r="C180" s="40"/>
      <c r="D180" s="40"/>
      <c r="E180" s="40"/>
      <c r="F180" s="40"/>
      <c r="G180" s="40"/>
      <c r="H180" s="40"/>
      <c r="I180" s="40"/>
      <c r="J180" s="40"/>
      <c r="K180" s="40"/>
      <c r="L180" s="40"/>
      <c r="M180" s="40"/>
      <c r="N180" s="40"/>
      <c r="O180" s="5"/>
      <c r="P180" s="40"/>
      <c r="Q180" s="40"/>
      <c r="R180" s="40"/>
      <c r="S180" s="40"/>
      <c r="T180" s="40"/>
      <c r="U180" s="40"/>
      <c r="V180" s="40"/>
      <c r="W180" s="40"/>
      <c r="X180" s="40"/>
      <c r="Y180" s="40"/>
      <c r="Z180" s="40"/>
      <c r="AA180" s="40"/>
      <c r="AB180" s="41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10"/>
    </row>
    <row r="181" ht="13.5" customHeight="1">
      <c r="A181" s="40"/>
      <c r="B181" s="40"/>
      <c r="C181" s="40"/>
      <c r="D181" s="40"/>
      <c r="E181" s="40"/>
      <c r="F181" s="40"/>
      <c r="G181" s="40"/>
      <c r="H181" s="40"/>
      <c r="I181" s="40"/>
      <c r="J181" s="40"/>
      <c r="K181" s="40"/>
      <c r="L181" s="40"/>
      <c r="M181" s="40"/>
      <c r="N181" s="40"/>
      <c r="O181" s="5"/>
      <c r="P181" s="40"/>
      <c r="Q181" s="40"/>
      <c r="R181" s="40"/>
      <c r="S181" s="40"/>
      <c r="T181" s="40"/>
      <c r="U181" s="40"/>
      <c r="V181" s="40"/>
      <c r="W181" s="40"/>
      <c r="X181" s="40"/>
      <c r="Y181" s="40"/>
      <c r="Z181" s="40"/>
      <c r="AA181" s="40"/>
      <c r="AB181" s="41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10"/>
    </row>
    <row r="182" ht="13.5" customHeight="1">
      <c r="A182" s="40"/>
      <c r="B182" s="40"/>
      <c r="C182" s="40"/>
      <c r="D182" s="40"/>
      <c r="E182" s="40"/>
      <c r="F182" s="40"/>
      <c r="G182" s="40"/>
      <c r="H182" s="40"/>
      <c r="I182" s="40"/>
      <c r="J182" s="40"/>
      <c r="K182" s="40"/>
      <c r="L182" s="40"/>
      <c r="M182" s="40"/>
      <c r="N182" s="40"/>
      <c r="O182" s="5"/>
      <c r="P182" s="40"/>
      <c r="Q182" s="40"/>
      <c r="R182" s="40"/>
      <c r="S182" s="40"/>
      <c r="T182" s="40"/>
      <c r="U182" s="40"/>
      <c r="V182" s="40"/>
      <c r="W182" s="40"/>
      <c r="X182" s="40"/>
      <c r="Y182" s="40"/>
      <c r="Z182" s="40"/>
      <c r="AA182" s="40"/>
      <c r="AB182" s="41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10"/>
    </row>
    <row r="183" ht="13.5" customHeight="1">
      <c r="A183" s="40"/>
      <c r="B183" s="40"/>
      <c r="C183" s="40"/>
      <c r="D183" s="40"/>
      <c r="E183" s="40"/>
      <c r="F183" s="40"/>
      <c r="G183" s="40"/>
      <c r="H183" s="40"/>
      <c r="I183" s="40"/>
      <c r="J183" s="40"/>
      <c r="K183" s="40"/>
      <c r="L183" s="40"/>
      <c r="M183" s="40"/>
      <c r="N183" s="40"/>
      <c r="O183" s="5"/>
      <c r="P183" s="40"/>
      <c r="Q183" s="40"/>
      <c r="R183" s="40"/>
      <c r="S183" s="40"/>
      <c r="T183" s="40"/>
      <c r="U183" s="40"/>
      <c r="V183" s="40"/>
      <c r="W183" s="40"/>
      <c r="X183" s="40"/>
      <c r="Y183" s="40"/>
      <c r="Z183" s="40"/>
      <c r="AA183" s="40"/>
      <c r="AB183" s="41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10"/>
    </row>
    <row r="184" ht="13.5" customHeight="1">
      <c r="A184" s="40"/>
      <c r="B184" s="40"/>
      <c r="C184" s="40"/>
      <c r="D184" s="40"/>
      <c r="E184" s="40"/>
      <c r="F184" s="40"/>
      <c r="G184" s="40"/>
      <c r="H184" s="40"/>
      <c r="I184" s="40"/>
      <c r="J184" s="40"/>
      <c r="K184" s="40"/>
      <c r="L184" s="40"/>
      <c r="M184" s="40"/>
      <c r="N184" s="40"/>
      <c r="O184" s="5"/>
      <c r="P184" s="40"/>
      <c r="Q184" s="40"/>
      <c r="R184" s="40"/>
      <c r="S184" s="40"/>
      <c r="T184" s="40"/>
      <c r="U184" s="40"/>
      <c r="V184" s="40"/>
      <c r="W184" s="40"/>
      <c r="X184" s="40"/>
      <c r="Y184" s="40"/>
      <c r="Z184" s="40"/>
      <c r="AA184" s="40"/>
      <c r="AB184" s="41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10"/>
    </row>
    <row r="185" ht="13.5" customHeight="1">
      <c r="A185" s="40"/>
      <c r="B185" s="40"/>
      <c r="C185" s="40"/>
      <c r="D185" s="40"/>
      <c r="E185" s="40"/>
      <c r="F185" s="40"/>
      <c r="G185" s="40"/>
      <c r="H185" s="40"/>
      <c r="I185" s="40"/>
      <c r="J185" s="40"/>
      <c r="K185" s="40"/>
      <c r="L185" s="40"/>
      <c r="M185" s="40"/>
      <c r="N185" s="40"/>
      <c r="O185" s="5"/>
      <c r="P185" s="40"/>
      <c r="Q185" s="40"/>
      <c r="R185" s="40"/>
      <c r="S185" s="40"/>
      <c r="T185" s="40"/>
      <c r="U185" s="40"/>
      <c r="V185" s="40"/>
      <c r="W185" s="40"/>
      <c r="X185" s="40"/>
      <c r="Y185" s="40"/>
      <c r="Z185" s="40"/>
      <c r="AA185" s="40"/>
      <c r="AB185" s="41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10"/>
    </row>
    <row r="186" ht="13.5" customHeight="1">
      <c r="A186" s="40"/>
      <c r="B186" s="40"/>
      <c r="C186" s="40"/>
      <c r="D186" s="40"/>
      <c r="E186" s="40"/>
      <c r="F186" s="40"/>
      <c r="G186" s="40"/>
      <c r="H186" s="40"/>
      <c r="I186" s="40"/>
      <c r="J186" s="40"/>
      <c r="K186" s="40"/>
      <c r="L186" s="40"/>
      <c r="M186" s="40"/>
      <c r="N186" s="40"/>
      <c r="O186" s="5"/>
      <c r="P186" s="40"/>
      <c r="Q186" s="40"/>
      <c r="R186" s="40"/>
      <c r="S186" s="40"/>
      <c r="T186" s="40"/>
      <c r="U186" s="40"/>
      <c r="V186" s="40"/>
      <c r="W186" s="40"/>
      <c r="X186" s="40"/>
      <c r="Y186" s="40"/>
      <c r="Z186" s="40"/>
      <c r="AA186" s="40"/>
      <c r="AB186" s="41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10"/>
    </row>
    <row r="187" ht="13.5" customHeight="1">
      <c r="A187" s="40"/>
      <c r="B187" s="40"/>
      <c r="C187" s="40"/>
      <c r="D187" s="40"/>
      <c r="E187" s="40"/>
      <c r="F187" s="40"/>
      <c r="G187" s="40"/>
      <c r="H187" s="40"/>
      <c r="I187" s="40"/>
      <c r="J187" s="40"/>
      <c r="K187" s="40"/>
      <c r="L187" s="40"/>
      <c r="M187" s="40"/>
      <c r="N187" s="40"/>
      <c r="O187" s="5"/>
      <c r="P187" s="40"/>
      <c r="Q187" s="40"/>
      <c r="R187" s="40"/>
      <c r="S187" s="40"/>
      <c r="T187" s="40"/>
      <c r="U187" s="40"/>
      <c r="V187" s="40"/>
      <c r="W187" s="40"/>
      <c r="X187" s="40"/>
      <c r="Y187" s="40"/>
      <c r="Z187" s="40"/>
      <c r="AA187" s="40"/>
      <c r="AB187" s="41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10"/>
    </row>
    <row r="188" ht="13.5" customHeight="1">
      <c r="A188" s="40"/>
      <c r="B188" s="40"/>
      <c r="C188" s="40"/>
      <c r="D188" s="40"/>
      <c r="E188" s="40"/>
      <c r="F188" s="40"/>
      <c r="G188" s="40"/>
      <c r="H188" s="40"/>
      <c r="I188" s="40"/>
      <c r="J188" s="40"/>
      <c r="K188" s="40"/>
      <c r="L188" s="40"/>
      <c r="M188" s="40"/>
      <c r="N188" s="40"/>
      <c r="O188" s="5"/>
      <c r="P188" s="40"/>
      <c r="Q188" s="40"/>
      <c r="R188" s="40"/>
      <c r="S188" s="40"/>
      <c r="T188" s="40"/>
      <c r="U188" s="40"/>
      <c r="V188" s="40"/>
      <c r="W188" s="40"/>
      <c r="X188" s="40"/>
      <c r="Y188" s="40"/>
      <c r="Z188" s="40"/>
      <c r="AA188" s="40"/>
      <c r="AB188" s="41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10"/>
    </row>
    <row r="189" ht="13.5" customHeight="1">
      <c r="A189" s="40"/>
      <c r="B189" s="40"/>
      <c r="C189" s="40"/>
      <c r="D189" s="40"/>
      <c r="E189" s="40"/>
      <c r="F189" s="40"/>
      <c r="G189" s="40"/>
      <c r="H189" s="40"/>
      <c r="I189" s="40"/>
      <c r="J189" s="40"/>
      <c r="K189" s="40"/>
      <c r="L189" s="40"/>
      <c r="M189" s="40"/>
      <c r="N189" s="40"/>
      <c r="O189" s="5"/>
      <c r="P189" s="40"/>
      <c r="Q189" s="40"/>
      <c r="R189" s="40"/>
      <c r="S189" s="40"/>
      <c r="T189" s="40"/>
      <c r="U189" s="40"/>
      <c r="V189" s="40"/>
      <c r="W189" s="40"/>
      <c r="X189" s="40"/>
      <c r="Y189" s="40"/>
      <c r="Z189" s="40"/>
      <c r="AA189" s="40"/>
      <c r="AB189" s="41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10"/>
    </row>
    <row r="190" ht="13.5" customHeight="1">
      <c r="A190" s="40"/>
      <c r="B190" s="40"/>
      <c r="C190" s="40"/>
      <c r="D190" s="40"/>
      <c r="E190" s="40"/>
      <c r="F190" s="40"/>
      <c r="G190" s="40"/>
      <c r="H190" s="40"/>
      <c r="I190" s="40"/>
      <c r="J190" s="40"/>
      <c r="K190" s="40"/>
      <c r="L190" s="40"/>
      <c r="M190" s="40"/>
      <c r="N190" s="40"/>
      <c r="O190" s="5"/>
      <c r="P190" s="40"/>
      <c r="Q190" s="40"/>
      <c r="R190" s="40"/>
      <c r="S190" s="40"/>
      <c r="T190" s="40"/>
      <c r="U190" s="40"/>
      <c r="V190" s="40"/>
      <c r="W190" s="40"/>
      <c r="X190" s="40"/>
      <c r="Y190" s="40"/>
      <c r="Z190" s="40"/>
      <c r="AA190" s="40"/>
      <c r="AB190" s="41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10"/>
    </row>
    <row r="191" ht="13.5" customHeight="1">
      <c r="A191" s="40"/>
      <c r="B191" s="40"/>
      <c r="C191" s="40"/>
      <c r="D191" s="40"/>
      <c r="E191" s="40"/>
      <c r="F191" s="40"/>
      <c r="G191" s="40"/>
      <c r="H191" s="40"/>
      <c r="I191" s="40"/>
      <c r="J191" s="40"/>
      <c r="K191" s="40"/>
      <c r="L191" s="40"/>
      <c r="M191" s="40"/>
      <c r="N191" s="40"/>
      <c r="O191" s="5"/>
      <c r="P191" s="40"/>
      <c r="Q191" s="40"/>
      <c r="R191" s="40"/>
      <c r="S191" s="40"/>
      <c r="T191" s="40"/>
      <c r="U191" s="40"/>
      <c r="V191" s="40"/>
      <c r="W191" s="40"/>
      <c r="X191" s="40"/>
      <c r="Y191" s="40"/>
      <c r="Z191" s="40"/>
      <c r="AA191" s="40"/>
      <c r="AB191" s="41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10"/>
    </row>
    <row r="192" ht="13.5" customHeight="1">
      <c r="A192" s="40"/>
      <c r="B192" s="40"/>
      <c r="C192" s="40"/>
      <c r="D192" s="40"/>
      <c r="E192" s="40"/>
      <c r="F192" s="40"/>
      <c r="G192" s="40"/>
      <c r="H192" s="40"/>
      <c r="I192" s="40"/>
      <c r="J192" s="40"/>
      <c r="K192" s="40"/>
      <c r="L192" s="40"/>
      <c r="M192" s="40"/>
      <c r="N192" s="40"/>
      <c r="O192" s="5"/>
      <c r="P192" s="40"/>
      <c r="Q192" s="40"/>
      <c r="R192" s="40"/>
      <c r="S192" s="40"/>
      <c r="T192" s="40"/>
      <c r="U192" s="40"/>
      <c r="V192" s="40"/>
      <c r="W192" s="40"/>
      <c r="X192" s="40"/>
      <c r="Y192" s="40"/>
      <c r="Z192" s="40"/>
      <c r="AA192" s="40"/>
      <c r="AB192" s="41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10"/>
    </row>
    <row r="193" ht="13.5" customHeight="1">
      <c r="A193" s="40"/>
      <c r="B193" s="40"/>
      <c r="C193" s="40"/>
      <c r="D193" s="40"/>
      <c r="E193" s="40"/>
      <c r="F193" s="40"/>
      <c r="G193" s="40"/>
      <c r="H193" s="40"/>
      <c r="I193" s="40"/>
      <c r="J193" s="40"/>
      <c r="K193" s="40"/>
      <c r="L193" s="40"/>
      <c r="M193" s="40"/>
      <c r="N193" s="40"/>
      <c r="O193" s="5"/>
      <c r="P193" s="40"/>
      <c r="Q193" s="40"/>
      <c r="R193" s="40"/>
      <c r="S193" s="40"/>
      <c r="T193" s="40"/>
      <c r="U193" s="40"/>
      <c r="V193" s="40"/>
      <c r="W193" s="40"/>
      <c r="X193" s="40"/>
      <c r="Y193" s="40"/>
      <c r="Z193" s="40"/>
      <c r="AA193" s="40"/>
      <c r="AB193" s="41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10"/>
    </row>
    <row r="194" ht="13.5" customHeight="1">
      <c r="A194" s="40"/>
      <c r="B194" s="40"/>
      <c r="C194" s="40"/>
      <c r="D194" s="40"/>
      <c r="E194" s="40"/>
      <c r="F194" s="40"/>
      <c r="G194" s="40"/>
      <c r="H194" s="40"/>
      <c r="I194" s="40"/>
      <c r="J194" s="40"/>
      <c r="K194" s="40"/>
      <c r="L194" s="40"/>
      <c r="M194" s="40"/>
      <c r="N194" s="40"/>
      <c r="O194" s="5"/>
      <c r="P194" s="40"/>
      <c r="Q194" s="40"/>
      <c r="R194" s="40"/>
      <c r="S194" s="40"/>
      <c r="T194" s="40"/>
      <c r="U194" s="40"/>
      <c r="V194" s="40"/>
      <c r="W194" s="40"/>
      <c r="X194" s="40"/>
      <c r="Y194" s="40"/>
      <c r="Z194" s="40"/>
      <c r="AA194" s="40"/>
      <c r="AB194" s="41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10"/>
    </row>
    <row r="195" ht="13.5" customHeight="1">
      <c r="A195" s="40"/>
      <c r="B195" s="40"/>
      <c r="C195" s="40"/>
      <c r="D195" s="40"/>
      <c r="E195" s="40"/>
      <c r="F195" s="40"/>
      <c r="G195" s="40"/>
      <c r="H195" s="40"/>
      <c r="I195" s="40"/>
      <c r="J195" s="40"/>
      <c r="K195" s="40"/>
      <c r="L195" s="40"/>
      <c r="M195" s="40"/>
      <c r="N195" s="40"/>
      <c r="O195" s="5"/>
      <c r="P195" s="40"/>
      <c r="Q195" s="40"/>
      <c r="R195" s="40"/>
      <c r="S195" s="40"/>
      <c r="T195" s="40"/>
      <c r="U195" s="40"/>
      <c r="V195" s="40"/>
      <c r="W195" s="40"/>
      <c r="X195" s="40"/>
      <c r="Y195" s="40"/>
      <c r="Z195" s="40"/>
      <c r="AA195" s="40"/>
      <c r="AB195" s="41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10"/>
    </row>
    <row r="196" ht="13.5" customHeight="1">
      <c r="A196" s="40"/>
      <c r="B196" s="40"/>
      <c r="C196" s="40"/>
      <c r="D196" s="40"/>
      <c r="E196" s="40"/>
      <c r="F196" s="40"/>
      <c r="G196" s="40"/>
      <c r="H196" s="40"/>
      <c r="I196" s="40"/>
      <c r="J196" s="40"/>
      <c r="K196" s="40"/>
      <c r="L196" s="40"/>
      <c r="M196" s="40"/>
      <c r="N196" s="40"/>
      <c r="O196" s="5"/>
      <c r="P196" s="40"/>
      <c r="Q196" s="40"/>
      <c r="R196" s="40"/>
      <c r="S196" s="40"/>
      <c r="T196" s="40"/>
      <c r="U196" s="40"/>
      <c r="V196" s="40"/>
      <c r="W196" s="40"/>
      <c r="X196" s="40"/>
      <c r="Y196" s="40"/>
      <c r="Z196" s="40"/>
      <c r="AA196" s="40"/>
      <c r="AB196" s="41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10"/>
    </row>
    <row r="197" ht="13.5" customHeight="1">
      <c r="A197" s="40"/>
      <c r="B197" s="40"/>
      <c r="C197" s="40"/>
      <c r="D197" s="40"/>
      <c r="E197" s="40"/>
      <c r="F197" s="40"/>
      <c r="G197" s="40"/>
      <c r="H197" s="40"/>
      <c r="I197" s="40"/>
      <c r="J197" s="40"/>
      <c r="K197" s="40"/>
      <c r="L197" s="40"/>
      <c r="M197" s="40"/>
      <c r="N197" s="40"/>
      <c r="O197" s="5"/>
      <c r="P197" s="40"/>
      <c r="Q197" s="40"/>
      <c r="R197" s="40"/>
      <c r="S197" s="40"/>
      <c r="T197" s="40"/>
      <c r="U197" s="40"/>
      <c r="V197" s="40"/>
      <c r="W197" s="40"/>
      <c r="X197" s="40"/>
      <c r="Y197" s="40"/>
      <c r="Z197" s="40"/>
      <c r="AA197" s="40"/>
      <c r="AB197" s="41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10"/>
    </row>
    <row r="198" ht="13.5" customHeight="1">
      <c r="A198" s="40"/>
      <c r="B198" s="40"/>
      <c r="C198" s="40"/>
      <c r="D198" s="40"/>
      <c r="E198" s="40"/>
      <c r="F198" s="40"/>
      <c r="G198" s="40"/>
      <c r="H198" s="40"/>
      <c r="I198" s="40"/>
      <c r="J198" s="40"/>
      <c r="K198" s="40"/>
      <c r="L198" s="40"/>
      <c r="M198" s="40"/>
      <c r="N198" s="40"/>
      <c r="O198" s="5"/>
      <c r="P198" s="40"/>
      <c r="Q198" s="40"/>
      <c r="R198" s="40"/>
      <c r="S198" s="40"/>
      <c r="T198" s="40"/>
      <c r="U198" s="40"/>
      <c r="V198" s="40"/>
      <c r="W198" s="40"/>
      <c r="X198" s="40"/>
      <c r="Y198" s="40"/>
      <c r="Z198" s="40"/>
      <c r="AA198" s="40"/>
      <c r="AB198" s="41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10"/>
    </row>
    <row r="199" ht="13.5" customHeight="1">
      <c r="A199" s="40"/>
      <c r="B199" s="40"/>
      <c r="C199" s="40"/>
      <c r="D199" s="40"/>
      <c r="E199" s="40"/>
      <c r="F199" s="40"/>
      <c r="G199" s="40"/>
      <c r="H199" s="40"/>
      <c r="I199" s="40"/>
      <c r="J199" s="40"/>
      <c r="K199" s="40"/>
      <c r="L199" s="40"/>
      <c r="M199" s="40"/>
      <c r="N199" s="40"/>
      <c r="O199" s="5"/>
      <c r="P199" s="40"/>
      <c r="Q199" s="40"/>
      <c r="R199" s="40"/>
      <c r="S199" s="40"/>
      <c r="T199" s="40"/>
      <c r="U199" s="40"/>
      <c r="V199" s="40"/>
      <c r="W199" s="40"/>
      <c r="X199" s="40"/>
      <c r="Y199" s="40"/>
      <c r="Z199" s="40"/>
      <c r="AA199" s="40"/>
      <c r="AB199" s="41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10"/>
    </row>
    <row r="200" ht="13.5" customHeight="1">
      <c r="A200" s="40"/>
      <c r="B200" s="40"/>
      <c r="C200" s="40"/>
      <c r="D200" s="40"/>
      <c r="E200" s="40"/>
      <c r="F200" s="40"/>
      <c r="G200" s="40"/>
      <c r="H200" s="40"/>
      <c r="I200" s="40"/>
      <c r="J200" s="40"/>
      <c r="K200" s="40"/>
      <c r="L200" s="40"/>
      <c r="M200" s="40"/>
      <c r="N200" s="40"/>
      <c r="O200" s="5"/>
      <c r="P200" s="40"/>
      <c r="Q200" s="40"/>
      <c r="R200" s="40"/>
      <c r="S200" s="40"/>
      <c r="T200" s="40"/>
      <c r="U200" s="40"/>
      <c r="V200" s="40"/>
      <c r="W200" s="40"/>
      <c r="X200" s="40"/>
      <c r="Y200" s="40"/>
      <c r="Z200" s="40"/>
      <c r="AA200" s="40"/>
      <c r="AB200" s="41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10"/>
    </row>
    <row r="201" ht="13.5" customHeight="1">
      <c r="A201" s="40"/>
      <c r="B201" s="40"/>
      <c r="C201" s="40"/>
      <c r="D201" s="40"/>
      <c r="E201" s="40"/>
      <c r="F201" s="40"/>
      <c r="G201" s="40"/>
      <c r="H201" s="40"/>
      <c r="I201" s="40"/>
      <c r="J201" s="40"/>
      <c r="K201" s="40"/>
      <c r="L201" s="40"/>
      <c r="M201" s="40"/>
      <c r="N201" s="40"/>
      <c r="O201" s="5"/>
      <c r="P201" s="40"/>
      <c r="Q201" s="40"/>
      <c r="R201" s="40"/>
      <c r="S201" s="40"/>
      <c r="T201" s="40"/>
      <c r="U201" s="40"/>
      <c r="V201" s="40"/>
      <c r="W201" s="40"/>
      <c r="X201" s="40"/>
      <c r="Y201" s="40"/>
      <c r="Z201" s="40"/>
      <c r="AA201" s="40"/>
      <c r="AB201" s="41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10"/>
    </row>
    <row r="202" ht="13.5" customHeight="1">
      <c r="A202" s="40"/>
      <c r="B202" s="40"/>
      <c r="C202" s="40"/>
      <c r="D202" s="40"/>
      <c r="E202" s="40"/>
      <c r="F202" s="40"/>
      <c r="G202" s="40"/>
      <c r="H202" s="40"/>
      <c r="I202" s="40"/>
      <c r="J202" s="40"/>
      <c r="K202" s="40"/>
      <c r="L202" s="40"/>
      <c r="M202" s="40"/>
      <c r="N202" s="40"/>
      <c r="O202" s="5"/>
      <c r="P202" s="40"/>
      <c r="Q202" s="40"/>
      <c r="R202" s="40"/>
      <c r="S202" s="40"/>
      <c r="T202" s="40"/>
      <c r="U202" s="40"/>
      <c r="V202" s="40"/>
      <c r="W202" s="40"/>
      <c r="X202" s="40"/>
      <c r="Y202" s="40"/>
      <c r="Z202" s="40"/>
      <c r="AA202" s="40"/>
      <c r="AB202" s="41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10"/>
    </row>
    <row r="203" ht="13.5" customHeight="1">
      <c r="A203" s="40"/>
      <c r="B203" s="40"/>
      <c r="C203" s="40"/>
      <c r="D203" s="40"/>
      <c r="E203" s="40"/>
      <c r="F203" s="40"/>
      <c r="G203" s="40"/>
      <c r="H203" s="40"/>
      <c r="I203" s="40"/>
      <c r="J203" s="40"/>
      <c r="K203" s="40"/>
      <c r="L203" s="40"/>
      <c r="M203" s="40"/>
      <c r="N203" s="40"/>
      <c r="O203" s="5"/>
      <c r="P203" s="40"/>
      <c r="Q203" s="40"/>
      <c r="R203" s="40"/>
      <c r="S203" s="40"/>
      <c r="T203" s="40"/>
      <c r="U203" s="40"/>
      <c r="V203" s="40"/>
      <c r="W203" s="40"/>
      <c r="X203" s="40"/>
      <c r="Y203" s="40"/>
      <c r="Z203" s="40"/>
      <c r="AA203" s="40"/>
      <c r="AB203" s="41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10"/>
    </row>
    <row r="204" ht="13.5" customHeight="1">
      <c r="A204" s="40"/>
      <c r="B204" s="40"/>
      <c r="C204" s="40"/>
      <c r="D204" s="40"/>
      <c r="E204" s="40"/>
      <c r="F204" s="40"/>
      <c r="G204" s="40"/>
      <c r="H204" s="40"/>
      <c r="I204" s="40"/>
      <c r="J204" s="40"/>
      <c r="K204" s="40"/>
      <c r="L204" s="40"/>
      <c r="M204" s="40"/>
      <c r="N204" s="40"/>
      <c r="O204" s="5"/>
      <c r="P204" s="40"/>
      <c r="Q204" s="40"/>
      <c r="R204" s="40"/>
      <c r="S204" s="40"/>
      <c r="T204" s="40"/>
      <c r="U204" s="40"/>
      <c r="V204" s="40"/>
      <c r="W204" s="40"/>
      <c r="X204" s="40"/>
      <c r="Y204" s="40"/>
      <c r="Z204" s="40"/>
      <c r="AA204" s="40"/>
      <c r="AB204" s="41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10"/>
    </row>
    <row r="205" ht="13.5" customHeight="1">
      <c r="A205" s="40"/>
      <c r="B205" s="40"/>
      <c r="C205" s="40"/>
      <c r="D205" s="40"/>
      <c r="E205" s="40"/>
      <c r="F205" s="40"/>
      <c r="G205" s="40"/>
      <c r="H205" s="40"/>
      <c r="I205" s="40"/>
      <c r="J205" s="40"/>
      <c r="K205" s="40"/>
      <c r="L205" s="40"/>
      <c r="M205" s="40"/>
      <c r="N205" s="40"/>
      <c r="O205" s="5"/>
      <c r="P205" s="40"/>
      <c r="Q205" s="40"/>
      <c r="R205" s="40"/>
      <c r="S205" s="40"/>
      <c r="T205" s="40"/>
      <c r="U205" s="40"/>
      <c r="V205" s="40"/>
      <c r="W205" s="40"/>
      <c r="X205" s="40"/>
      <c r="Y205" s="40"/>
      <c r="Z205" s="40"/>
      <c r="AA205" s="40"/>
      <c r="AB205" s="41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10"/>
    </row>
    <row r="206" ht="13.5" customHeight="1">
      <c r="A206" s="40"/>
      <c r="B206" s="40"/>
      <c r="C206" s="40"/>
      <c r="D206" s="40"/>
      <c r="E206" s="40"/>
      <c r="F206" s="40"/>
      <c r="G206" s="40"/>
      <c r="H206" s="40"/>
      <c r="I206" s="40"/>
      <c r="J206" s="40"/>
      <c r="K206" s="40"/>
      <c r="L206" s="40"/>
      <c r="M206" s="40"/>
      <c r="N206" s="40"/>
      <c r="O206" s="5"/>
      <c r="P206" s="40"/>
      <c r="Q206" s="40"/>
      <c r="R206" s="40"/>
      <c r="S206" s="40"/>
      <c r="T206" s="40"/>
      <c r="U206" s="40"/>
      <c r="V206" s="40"/>
      <c r="W206" s="40"/>
      <c r="X206" s="40"/>
      <c r="Y206" s="40"/>
      <c r="Z206" s="40"/>
      <c r="AA206" s="40"/>
      <c r="AB206" s="41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10"/>
    </row>
    <row r="207" ht="13.5" customHeight="1">
      <c r="A207" s="40"/>
      <c r="B207" s="40"/>
      <c r="C207" s="40"/>
      <c r="D207" s="40"/>
      <c r="E207" s="40"/>
      <c r="F207" s="40"/>
      <c r="G207" s="40"/>
      <c r="H207" s="40"/>
      <c r="I207" s="40"/>
      <c r="J207" s="40"/>
      <c r="K207" s="40"/>
      <c r="L207" s="40"/>
      <c r="M207" s="40"/>
      <c r="N207" s="40"/>
      <c r="O207" s="5"/>
      <c r="P207" s="40"/>
      <c r="Q207" s="40"/>
      <c r="R207" s="40"/>
      <c r="S207" s="40"/>
      <c r="T207" s="40"/>
      <c r="U207" s="40"/>
      <c r="V207" s="40"/>
      <c r="W207" s="40"/>
      <c r="X207" s="40"/>
      <c r="Y207" s="40"/>
      <c r="Z207" s="40"/>
      <c r="AA207" s="40"/>
      <c r="AB207" s="41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10"/>
    </row>
    <row r="208" ht="13.5" customHeight="1">
      <c r="A208" s="40"/>
      <c r="B208" s="40"/>
      <c r="C208" s="40"/>
      <c r="D208" s="40"/>
      <c r="E208" s="40"/>
      <c r="F208" s="40"/>
      <c r="G208" s="40"/>
      <c r="H208" s="40"/>
      <c r="I208" s="40"/>
      <c r="J208" s="40"/>
      <c r="K208" s="40"/>
      <c r="L208" s="40"/>
      <c r="M208" s="40"/>
      <c r="N208" s="40"/>
      <c r="O208" s="5"/>
      <c r="P208" s="40"/>
      <c r="Q208" s="40"/>
      <c r="R208" s="40"/>
      <c r="S208" s="40"/>
      <c r="T208" s="40"/>
      <c r="U208" s="40"/>
      <c r="V208" s="40"/>
      <c r="W208" s="40"/>
      <c r="X208" s="40"/>
      <c r="Y208" s="40"/>
      <c r="Z208" s="40"/>
      <c r="AA208" s="40"/>
      <c r="AB208" s="41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10"/>
    </row>
    <row r="209" ht="13.5" customHeight="1">
      <c r="A209" s="40"/>
      <c r="B209" s="40"/>
      <c r="C209" s="40"/>
      <c r="D209" s="40"/>
      <c r="E209" s="40"/>
      <c r="F209" s="40"/>
      <c r="G209" s="40"/>
      <c r="H209" s="40"/>
      <c r="I209" s="40"/>
      <c r="J209" s="40"/>
      <c r="K209" s="40"/>
      <c r="L209" s="40"/>
      <c r="M209" s="40"/>
      <c r="N209" s="40"/>
      <c r="O209" s="5"/>
      <c r="P209" s="40"/>
      <c r="Q209" s="40"/>
      <c r="R209" s="40"/>
      <c r="S209" s="40"/>
      <c r="T209" s="40"/>
      <c r="U209" s="40"/>
      <c r="V209" s="40"/>
      <c r="W209" s="40"/>
      <c r="X209" s="40"/>
      <c r="Y209" s="40"/>
      <c r="Z209" s="40"/>
      <c r="AA209" s="40"/>
      <c r="AB209" s="41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10"/>
    </row>
    <row r="210" ht="13.5" customHeight="1">
      <c r="A210" s="40"/>
      <c r="B210" s="40"/>
      <c r="C210" s="40"/>
      <c r="D210" s="40"/>
      <c r="E210" s="40"/>
      <c r="F210" s="40"/>
      <c r="G210" s="40"/>
      <c r="H210" s="40"/>
      <c r="I210" s="40"/>
      <c r="J210" s="40"/>
      <c r="K210" s="40"/>
      <c r="L210" s="40"/>
      <c r="M210" s="40"/>
      <c r="N210" s="40"/>
      <c r="O210" s="5"/>
      <c r="P210" s="40"/>
      <c r="Q210" s="40"/>
      <c r="R210" s="40"/>
      <c r="S210" s="40"/>
      <c r="T210" s="40"/>
      <c r="U210" s="40"/>
      <c r="V210" s="40"/>
      <c r="W210" s="40"/>
      <c r="X210" s="40"/>
      <c r="Y210" s="40"/>
      <c r="Z210" s="40"/>
      <c r="AA210" s="40"/>
      <c r="AB210" s="41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10"/>
    </row>
    <row r="211" ht="13.5" customHeight="1">
      <c r="A211" s="40"/>
      <c r="B211" s="40"/>
      <c r="C211" s="40"/>
      <c r="D211" s="40"/>
      <c r="E211" s="40"/>
      <c r="F211" s="40"/>
      <c r="G211" s="40"/>
      <c r="H211" s="40"/>
      <c r="I211" s="40"/>
      <c r="J211" s="40"/>
      <c r="K211" s="40"/>
      <c r="L211" s="40"/>
      <c r="M211" s="40"/>
      <c r="N211" s="40"/>
      <c r="O211" s="5"/>
      <c r="P211" s="40"/>
      <c r="Q211" s="40"/>
      <c r="R211" s="40"/>
      <c r="S211" s="40"/>
      <c r="T211" s="40"/>
      <c r="U211" s="40"/>
      <c r="V211" s="40"/>
      <c r="W211" s="40"/>
      <c r="X211" s="40"/>
      <c r="Y211" s="40"/>
      <c r="Z211" s="40"/>
      <c r="AA211" s="40"/>
      <c r="AB211" s="41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10"/>
    </row>
    <row r="212" ht="13.5" customHeight="1">
      <c r="A212" s="40"/>
      <c r="B212" s="40"/>
      <c r="C212" s="40"/>
      <c r="D212" s="40"/>
      <c r="E212" s="40"/>
      <c r="F212" s="40"/>
      <c r="G212" s="40"/>
      <c r="H212" s="40"/>
      <c r="I212" s="40"/>
      <c r="J212" s="40"/>
      <c r="K212" s="40"/>
      <c r="L212" s="40"/>
      <c r="M212" s="40"/>
      <c r="N212" s="40"/>
      <c r="O212" s="5"/>
      <c r="P212" s="40"/>
      <c r="Q212" s="40"/>
      <c r="R212" s="40"/>
      <c r="S212" s="40"/>
      <c r="T212" s="40"/>
      <c r="U212" s="40"/>
      <c r="V212" s="40"/>
      <c r="W212" s="40"/>
      <c r="X212" s="40"/>
      <c r="Y212" s="40"/>
      <c r="Z212" s="40"/>
      <c r="AA212" s="40"/>
      <c r="AB212" s="41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10"/>
    </row>
    <row r="213" ht="13.5" customHeight="1">
      <c r="A213" s="40"/>
      <c r="B213" s="40"/>
      <c r="C213" s="40"/>
      <c r="D213" s="40"/>
      <c r="E213" s="40"/>
      <c r="F213" s="40"/>
      <c r="G213" s="40"/>
      <c r="H213" s="40"/>
      <c r="I213" s="40"/>
      <c r="J213" s="40"/>
      <c r="K213" s="40"/>
      <c r="L213" s="40"/>
      <c r="M213" s="40"/>
      <c r="N213" s="40"/>
      <c r="O213" s="5"/>
      <c r="P213" s="40"/>
      <c r="Q213" s="40"/>
      <c r="R213" s="40"/>
      <c r="S213" s="40"/>
      <c r="T213" s="40"/>
      <c r="U213" s="40"/>
      <c r="V213" s="40"/>
      <c r="W213" s="40"/>
      <c r="X213" s="40"/>
      <c r="Y213" s="40"/>
      <c r="Z213" s="40"/>
      <c r="AA213" s="40"/>
      <c r="AB213" s="41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10"/>
    </row>
    <row r="214" ht="13.5" customHeight="1">
      <c r="A214" s="40"/>
      <c r="B214" s="40"/>
      <c r="C214" s="40"/>
      <c r="D214" s="40"/>
      <c r="E214" s="40"/>
      <c r="F214" s="40"/>
      <c r="G214" s="40"/>
      <c r="H214" s="40"/>
      <c r="I214" s="40"/>
      <c r="J214" s="40"/>
      <c r="K214" s="40"/>
      <c r="L214" s="40"/>
      <c r="M214" s="40"/>
      <c r="N214" s="40"/>
      <c r="O214" s="5"/>
      <c r="P214" s="40"/>
      <c r="Q214" s="40"/>
      <c r="R214" s="40"/>
      <c r="S214" s="40"/>
      <c r="T214" s="40"/>
      <c r="U214" s="40"/>
      <c r="V214" s="40"/>
      <c r="W214" s="40"/>
      <c r="X214" s="40"/>
      <c r="Y214" s="40"/>
      <c r="Z214" s="40"/>
      <c r="AA214" s="40"/>
      <c r="AB214" s="41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10"/>
    </row>
    <row r="215" ht="13.5" customHeight="1">
      <c r="A215" s="40"/>
      <c r="B215" s="40"/>
      <c r="C215" s="40"/>
      <c r="D215" s="40"/>
      <c r="E215" s="40"/>
      <c r="F215" s="40"/>
      <c r="G215" s="40"/>
      <c r="H215" s="40"/>
      <c r="I215" s="40"/>
      <c r="J215" s="40"/>
      <c r="K215" s="40"/>
      <c r="L215" s="40"/>
      <c r="M215" s="40"/>
      <c r="N215" s="40"/>
      <c r="O215" s="5"/>
      <c r="P215" s="40"/>
      <c r="Q215" s="40"/>
      <c r="R215" s="40"/>
      <c r="S215" s="40"/>
      <c r="T215" s="40"/>
      <c r="U215" s="40"/>
      <c r="V215" s="40"/>
      <c r="W215" s="40"/>
      <c r="X215" s="40"/>
      <c r="Y215" s="40"/>
      <c r="Z215" s="40"/>
      <c r="AA215" s="40"/>
      <c r="AB215" s="41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10"/>
    </row>
    <row r="216" ht="13.5" customHeight="1">
      <c r="A216" s="40"/>
      <c r="B216" s="40"/>
      <c r="C216" s="40"/>
      <c r="D216" s="40"/>
      <c r="E216" s="40"/>
      <c r="F216" s="40"/>
      <c r="G216" s="40"/>
      <c r="H216" s="40"/>
      <c r="I216" s="40"/>
      <c r="J216" s="40"/>
      <c r="K216" s="40"/>
      <c r="L216" s="40"/>
      <c r="M216" s="40"/>
      <c r="N216" s="40"/>
      <c r="O216" s="5"/>
      <c r="P216" s="40"/>
      <c r="Q216" s="40"/>
      <c r="R216" s="40"/>
      <c r="S216" s="40"/>
      <c r="T216" s="40"/>
      <c r="U216" s="40"/>
      <c r="V216" s="40"/>
      <c r="W216" s="40"/>
      <c r="X216" s="40"/>
      <c r="Y216" s="40"/>
      <c r="Z216" s="40"/>
      <c r="AA216" s="40"/>
      <c r="AB216" s="41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10"/>
    </row>
    <row r="217" ht="13.5" customHeight="1">
      <c r="A217" s="40"/>
      <c r="B217" s="40"/>
      <c r="C217" s="40"/>
      <c r="D217" s="40"/>
      <c r="E217" s="40"/>
      <c r="F217" s="40"/>
      <c r="G217" s="40"/>
      <c r="H217" s="40"/>
      <c r="I217" s="40"/>
      <c r="J217" s="40"/>
      <c r="K217" s="40"/>
      <c r="L217" s="40"/>
      <c r="M217" s="40"/>
      <c r="N217" s="40"/>
      <c r="O217" s="5"/>
      <c r="P217" s="40"/>
      <c r="Q217" s="40"/>
      <c r="R217" s="40"/>
      <c r="S217" s="40"/>
      <c r="T217" s="40"/>
      <c r="U217" s="40"/>
      <c r="V217" s="40"/>
      <c r="W217" s="40"/>
      <c r="X217" s="40"/>
      <c r="Y217" s="40"/>
      <c r="Z217" s="40"/>
      <c r="AA217" s="40"/>
      <c r="AB217" s="41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10"/>
    </row>
    <row r="218" ht="13.5" customHeight="1">
      <c r="A218" s="40"/>
      <c r="B218" s="40"/>
      <c r="C218" s="40"/>
      <c r="D218" s="40"/>
      <c r="E218" s="40"/>
      <c r="F218" s="40"/>
      <c r="G218" s="40"/>
      <c r="H218" s="40"/>
      <c r="I218" s="40"/>
      <c r="J218" s="40"/>
      <c r="K218" s="40"/>
      <c r="L218" s="40"/>
      <c r="M218" s="40"/>
      <c r="N218" s="40"/>
      <c r="O218" s="5"/>
      <c r="P218" s="40"/>
      <c r="Q218" s="40"/>
      <c r="R218" s="40"/>
      <c r="S218" s="40"/>
      <c r="T218" s="40"/>
      <c r="U218" s="40"/>
      <c r="V218" s="40"/>
      <c r="W218" s="40"/>
      <c r="X218" s="40"/>
      <c r="Y218" s="40"/>
      <c r="Z218" s="40"/>
      <c r="AA218" s="40"/>
      <c r="AB218" s="41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10"/>
    </row>
    <row r="219" ht="13.5" customHeight="1">
      <c r="A219" s="40"/>
      <c r="B219" s="40"/>
      <c r="C219" s="40"/>
      <c r="D219" s="40"/>
      <c r="E219" s="40"/>
      <c r="F219" s="40"/>
      <c r="G219" s="40"/>
      <c r="H219" s="40"/>
      <c r="I219" s="40"/>
      <c r="J219" s="40"/>
      <c r="K219" s="40"/>
      <c r="L219" s="40"/>
      <c r="M219" s="40"/>
      <c r="N219" s="40"/>
      <c r="O219" s="5"/>
      <c r="P219" s="40"/>
      <c r="Q219" s="40"/>
      <c r="R219" s="40"/>
      <c r="S219" s="40"/>
      <c r="T219" s="40"/>
      <c r="U219" s="40"/>
      <c r="V219" s="40"/>
      <c r="W219" s="40"/>
      <c r="X219" s="40"/>
      <c r="Y219" s="40"/>
      <c r="Z219" s="40"/>
      <c r="AA219" s="40"/>
      <c r="AB219" s="41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10"/>
    </row>
    <row r="220" ht="13.5" customHeight="1">
      <c r="A220" s="40"/>
      <c r="B220" s="40"/>
      <c r="C220" s="40"/>
      <c r="D220" s="40"/>
      <c r="E220" s="40"/>
      <c r="F220" s="40"/>
      <c r="G220" s="40"/>
      <c r="H220" s="40"/>
      <c r="I220" s="40"/>
      <c r="J220" s="40"/>
      <c r="K220" s="40"/>
      <c r="L220" s="40"/>
      <c r="M220" s="40"/>
      <c r="N220" s="40"/>
      <c r="O220" s="5"/>
      <c r="P220" s="40"/>
      <c r="Q220" s="40"/>
      <c r="R220" s="40"/>
      <c r="S220" s="40"/>
      <c r="T220" s="40"/>
      <c r="U220" s="40"/>
      <c r="V220" s="40"/>
      <c r="W220" s="40"/>
      <c r="X220" s="40"/>
      <c r="Y220" s="40"/>
      <c r="Z220" s="40"/>
      <c r="AA220" s="40"/>
      <c r="AB220" s="41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10"/>
    </row>
    <row r="221" ht="13.5" customHeight="1">
      <c r="A221" s="40"/>
      <c r="B221" s="40"/>
      <c r="C221" s="40"/>
      <c r="D221" s="40"/>
      <c r="E221" s="40"/>
      <c r="F221" s="40"/>
      <c r="G221" s="40"/>
      <c r="H221" s="40"/>
      <c r="I221" s="40"/>
      <c r="J221" s="40"/>
      <c r="K221" s="40"/>
      <c r="L221" s="40"/>
      <c r="M221" s="40"/>
      <c r="N221" s="40"/>
      <c r="O221" s="5"/>
      <c r="P221" s="40"/>
      <c r="Q221" s="40"/>
      <c r="R221" s="40"/>
      <c r="S221" s="40"/>
      <c r="T221" s="40"/>
      <c r="U221" s="40"/>
      <c r="V221" s="40"/>
      <c r="W221" s="40"/>
      <c r="X221" s="40"/>
      <c r="Y221" s="40"/>
      <c r="Z221" s="40"/>
      <c r="AA221" s="40"/>
      <c r="AB221" s="41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10"/>
    </row>
    <row r="222" ht="13.5" customHeight="1">
      <c r="A222" s="40"/>
      <c r="B222" s="40"/>
      <c r="C222" s="40"/>
      <c r="D222" s="40"/>
      <c r="E222" s="40"/>
      <c r="F222" s="40"/>
      <c r="G222" s="40"/>
      <c r="H222" s="40"/>
      <c r="I222" s="40"/>
      <c r="J222" s="40"/>
      <c r="K222" s="40"/>
      <c r="L222" s="40"/>
      <c r="M222" s="40"/>
      <c r="N222" s="40"/>
      <c r="O222" s="5"/>
      <c r="P222" s="40"/>
      <c r="Q222" s="40"/>
      <c r="R222" s="40"/>
      <c r="S222" s="40"/>
      <c r="T222" s="40"/>
      <c r="U222" s="40"/>
      <c r="V222" s="40"/>
      <c r="W222" s="40"/>
      <c r="X222" s="40"/>
      <c r="Y222" s="40"/>
      <c r="Z222" s="40"/>
      <c r="AA222" s="40"/>
      <c r="AB222" s="41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10"/>
    </row>
    <row r="223" ht="13.5" customHeight="1">
      <c r="A223" s="40"/>
      <c r="B223" s="40"/>
      <c r="C223" s="40"/>
      <c r="D223" s="40"/>
      <c r="E223" s="40"/>
      <c r="F223" s="40"/>
      <c r="G223" s="40"/>
      <c r="H223" s="40"/>
      <c r="I223" s="40"/>
      <c r="J223" s="40"/>
      <c r="K223" s="40"/>
      <c r="L223" s="40"/>
      <c r="M223" s="40"/>
      <c r="N223" s="40"/>
      <c r="O223" s="5"/>
      <c r="P223" s="40"/>
      <c r="Q223" s="40"/>
      <c r="R223" s="40"/>
      <c r="S223" s="40"/>
      <c r="T223" s="40"/>
      <c r="U223" s="40"/>
      <c r="V223" s="40"/>
      <c r="W223" s="40"/>
      <c r="X223" s="40"/>
      <c r="Y223" s="40"/>
      <c r="Z223" s="40"/>
      <c r="AA223" s="40"/>
      <c r="AB223" s="41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10"/>
    </row>
    <row r="224" ht="13.5" customHeight="1">
      <c r="A224" s="40"/>
      <c r="B224" s="40"/>
      <c r="C224" s="40"/>
      <c r="D224" s="40"/>
      <c r="E224" s="40"/>
      <c r="F224" s="40"/>
      <c r="G224" s="40"/>
      <c r="H224" s="40"/>
      <c r="I224" s="40"/>
      <c r="J224" s="40"/>
      <c r="K224" s="40"/>
      <c r="L224" s="40"/>
      <c r="M224" s="40"/>
      <c r="N224" s="40"/>
      <c r="O224" s="5"/>
      <c r="P224" s="40"/>
      <c r="Q224" s="40"/>
      <c r="R224" s="40"/>
      <c r="S224" s="40"/>
      <c r="T224" s="40"/>
      <c r="U224" s="40"/>
      <c r="V224" s="40"/>
      <c r="W224" s="40"/>
      <c r="X224" s="40"/>
      <c r="Y224" s="40"/>
      <c r="Z224" s="40"/>
      <c r="AA224" s="40"/>
      <c r="AB224" s="41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10"/>
    </row>
    <row r="225" ht="13.5" customHeight="1">
      <c r="A225" s="40"/>
      <c r="B225" s="40"/>
      <c r="C225" s="40"/>
      <c r="D225" s="40"/>
      <c r="E225" s="40"/>
      <c r="F225" s="40"/>
      <c r="G225" s="40"/>
      <c r="H225" s="40"/>
      <c r="I225" s="40"/>
      <c r="J225" s="40"/>
      <c r="K225" s="40"/>
      <c r="L225" s="40"/>
      <c r="M225" s="40"/>
      <c r="N225" s="40"/>
      <c r="O225" s="5"/>
      <c r="P225" s="40"/>
      <c r="Q225" s="40"/>
      <c r="R225" s="40"/>
      <c r="S225" s="40"/>
      <c r="T225" s="40"/>
      <c r="U225" s="40"/>
      <c r="V225" s="40"/>
      <c r="W225" s="40"/>
      <c r="X225" s="40"/>
      <c r="Y225" s="40"/>
      <c r="Z225" s="40"/>
      <c r="AA225" s="40"/>
      <c r="AB225" s="41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10"/>
    </row>
    <row r="226" ht="13.5" customHeight="1">
      <c r="A226" s="40"/>
      <c r="B226" s="40"/>
      <c r="C226" s="40"/>
      <c r="D226" s="40"/>
      <c r="E226" s="40"/>
      <c r="F226" s="40"/>
      <c r="G226" s="40"/>
      <c r="H226" s="40"/>
      <c r="I226" s="40"/>
      <c r="J226" s="40"/>
      <c r="K226" s="40"/>
      <c r="L226" s="40"/>
      <c r="M226" s="40"/>
      <c r="N226" s="40"/>
      <c r="O226" s="5"/>
      <c r="P226" s="40"/>
      <c r="Q226" s="40"/>
      <c r="R226" s="40"/>
      <c r="S226" s="40"/>
      <c r="T226" s="40"/>
      <c r="U226" s="40"/>
      <c r="V226" s="40"/>
      <c r="W226" s="40"/>
      <c r="X226" s="40"/>
      <c r="Y226" s="40"/>
      <c r="Z226" s="40"/>
      <c r="AA226" s="40"/>
      <c r="AB226" s="41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10"/>
    </row>
    <row r="227" ht="13.5" customHeight="1">
      <c r="A227" s="40"/>
      <c r="B227" s="40"/>
      <c r="C227" s="40"/>
      <c r="D227" s="40"/>
      <c r="E227" s="40"/>
      <c r="F227" s="40"/>
      <c r="G227" s="40"/>
      <c r="H227" s="40"/>
      <c r="I227" s="40"/>
      <c r="J227" s="40"/>
      <c r="K227" s="40"/>
      <c r="L227" s="40"/>
      <c r="M227" s="40"/>
      <c r="N227" s="40"/>
      <c r="O227" s="5"/>
      <c r="P227" s="40"/>
      <c r="Q227" s="40"/>
      <c r="R227" s="40"/>
      <c r="S227" s="40"/>
      <c r="T227" s="40"/>
      <c r="U227" s="40"/>
      <c r="V227" s="40"/>
      <c r="W227" s="40"/>
      <c r="X227" s="40"/>
      <c r="Y227" s="40"/>
      <c r="Z227" s="40"/>
      <c r="AA227" s="40"/>
      <c r="AB227" s="41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10"/>
    </row>
    <row r="228" ht="13.5" customHeight="1">
      <c r="A228" s="40"/>
      <c r="B228" s="40"/>
      <c r="C228" s="40"/>
      <c r="D228" s="40"/>
      <c r="E228" s="40"/>
      <c r="F228" s="40"/>
      <c r="G228" s="40"/>
      <c r="H228" s="40"/>
      <c r="I228" s="40"/>
      <c r="J228" s="40"/>
      <c r="K228" s="40"/>
      <c r="L228" s="40"/>
      <c r="M228" s="40"/>
      <c r="N228" s="40"/>
      <c r="O228" s="5"/>
      <c r="P228" s="40"/>
      <c r="Q228" s="40"/>
      <c r="R228" s="40"/>
      <c r="S228" s="40"/>
      <c r="T228" s="40"/>
      <c r="U228" s="40"/>
      <c r="V228" s="40"/>
      <c r="W228" s="40"/>
      <c r="X228" s="40"/>
      <c r="Y228" s="40"/>
      <c r="Z228" s="40"/>
      <c r="AA228" s="40"/>
      <c r="AB228" s="41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10"/>
    </row>
    <row r="229" ht="13.5" customHeight="1">
      <c r="A229" s="40"/>
      <c r="B229" s="40"/>
      <c r="C229" s="40"/>
      <c r="D229" s="40"/>
      <c r="E229" s="40"/>
      <c r="F229" s="40"/>
      <c r="G229" s="40"/>
      <c r="H229" s="40"/>
      <c r="I229" s="40"/>
      <c r="J229" s="40"/>
      <c r="K229" s="40"/>
      <c r="L229" s="40"/>
      <c r="M229" s="40"/>
      <c r="N229" s="40"/>
      <c r="O229" s="5"/>
      <c r="P229" s="40"/>
      <c r="Q229" s="40"/>
      <c r="R229" s="40"/>
      <c r="S229" s="40"/>
      <c r="T229" s="40"/>
      <c r="U229" s="40"/>
      <c r="V229" s="40"/>
      <c r="W229" s="40"/>
      <c r="X229" s="40"/>
      <c r="Y229" s="40"/>
      <c r="Z229" s="40"/>
      <c r="AA229" s="40"/>
      <c r="AB229" s="41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10"/>
    </row>
    <row r="230" ht="13.5" customHeight="1">
      <c r="A230" s="40"/>
      <c r="B230" s="40"/>
      <c r="C230" s="40"/>
      <c r="D230" s="40"/>
      <c r="E230" s="40"/>
      <c r="F230" s="40"/>
      <c r="G230" s="40"/>
      <c r="H230" s="40"/>
      <c r="I230" s="40"/>
      <c r="J230" s="40"/>
      <c r="K230" s="40"/>
      <c r="L230" s="40"/>
      <c r="M230" s="40"/>
      <c r="N230" s="40"/>
      <c r="O230" s="5"/>
      <c r="P230" s="40"/>
      <c r="Q230" s="40"/>
      <c r="R230" s="40"/>
      <c r="S230" s="40"/>
      <c r="T230" s="40"/>
      <c r="U230" s="40"/>
      <c r="V230" s="40"/>
      <c r="W230" s="40"/>
      <c r="X230" s="40"/>
      <c r="Y230" s="40"/>
      <c r="Z230" s="40"/>
      <c r="AA230" s="40"/>
      <c r="AB230" s="41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10"/>
    </row>
    <row r="231" ht="13.5" customHeight="1">
      <c r="A231" s="40"/>
      <c r="B231" s="40"/>
      <c r="C231" s="40"/>
      <c r="D231" s="40"/>
      <c r="E231" s="40"/>
      <c r="F231" s="40"/>
      <c r="G231" s="40"/>
      <c r="H231" s="40"/>
      <c r="I231" s="40"/>
      <c r="J231" s="40"/>
      <c r="K231" s="40"/>
      <c r="L231" s="40"/>
      <c r="M231" s="40"/>
      <c r="N231" s="40"/>
      <c r="O231" s="5"/>
      <c r="P231" s="40"/>
      <c r="Q231" s="40"/>
      <c r="R231" s="40"/>
      <c r="S231" s="40"/>
      <c r="T231" s="40"/>
      <c r="U231" s="40"/>
      <c r="V231" s="40"/>
      <c r="W231" s="40"/>
      <c r="X231" s="40"/>
      <c r="Y231" s="40"/>
      <c r="Z231" s="40"/>
      <c r="AA231" s="40"/>
      <c r="AB231" s="41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10"/>
    </row>
    <row r="232" ht="13.5" customHeight="1">
      <c r="A232" s="40"/>
      <c r="B232" s="40"/>
      <c r="C232" s="40"/>
      <c r="D232" s="40"/>
      <c r="E232" s="40"/>
      <c r="F232" s="40"/>
      <c r="G232" s="40"/>
      <c r="H232" s="40"/>
      <c r="I232" s="40"/>
      <c r="J232" s="40"/>
      <c r="K232" s="40"/>
      <c r="L232" s="40"/>
      <c r="M232" s="40"/>
      <c r="N232" s="40"/>
      <c r="O232" s="5"/>
      <c r="P232" s="40"/>
      <c r="Q232" s="40"/>
      <c r="R232" s="40"/>
      <c r="S232" s="40"/>
      <c r="T232" s="40"/>
      <c r="U232" s="40"/>
      <c r="V232" s="40"/>
      <c r="W232" s="40"/>
      <c r="X232" s="40"/>
      <c r="Y232" s="40"/>
      <c r="Z232" s="40"/>
      <c r="AA232" s="40"/>
      <c r="AB232" s="41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10"/>
    </row>
    <row r="233" ht="13.5" customHeight="1">
      <c r="A233" s="40"/>
      <c r="B233" s="40"/>
      <c r="C233" s="40"/>
      <c r="D233" s="40"/>
      <c r="E233" s="40"/>
      <c r="F233" s="40"/>
      <c r="G233" s="40"/>
      <c r="H233" s="40"/>
      <c r="I233" s="40"/>
      <c r="J233" s="40"/>
      <c r="K233" s="40"/>
      <c r="L233" s="40"/>
      <c r="M233" s="40"/>
      <c r="N233" s="40"/>
      <c r="O233" s="5"/>
      <c r="P233" s="40"/>
      <c r="Q233" s="40"/>
      <c r="R233" s="40"/>
      <c r="S233" s="40"/>
      <c r="T233" s="40"/>
      <c r="U233" s="40"/>
      <c r="V233" s="40"/>
      <c r="W233" s="40"/>
      <c r="X233" s="40"/>
      <c r="Y233" s="40"/>
      <c r="Z233" s="40"/>
      <c r="AA233" s="40"/>
      <c r="AB233" s="41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10"/>
    </row>
    <row r="234" ht="13.5" customHeight="1">
      <c r="A234" s="40"/>
      <c r="B234" s="40"/>
      <c r="C234" s="40"/>
      <c r="D234" s="40"/>
      <c r="E234" s="40"/>
      <c r="F234" s="40"/>
      <c r="G234" s="40"/>
      <c r="H234" s="40"/>
      <c r="I234" s="40"/>
      <c r="J234" s="40"/>
      <c r="K234" s="40"/>
      <c r="L234" s="40"/>
      <c r="M234" s="40"/>
      <c r="N234" s="40"/>
      <c r="O234" s="5"/>
      <c r="P234" s="40"/>
      <c r="Q234" s="40"/>
      <c r="R234" s="40"/>
      <c r="S234" s="40"/>
      <c r="T234" s="40"/>
      <c r="U234" s="40"/>
      <c r="V234" s="40"/>
      <c r="W234" s="40"/>
      <c r="X234" s="40"/>
      <c r="Y234" s="40"/>
      <c r="Z234" s="40"/>
      <c r="AA234" s="40"/>
      <c r="AB234" s="41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10"/>
    </row>
    <row r="235" ht="13.5" customHeight="1">
      <c r="A235" s="40"/>
      <c r="B235" s="40"/>
      <c r="C235" s="40"/>
      <c r="D235" s="40"/>
      <c r="E235" s="40"/>
      <c r="F235" s="40"/>
      <c r="G235" s="40"/>
      <c r="H235" s="40"/>
      <c r="I235" s="40"/>
      <c r="J235" s="40"/>
      <c r="K235" s="40"/>
      <c r="L235" s="40"/>
      <c r="M235" s="40"/>
      <c r="N235" s="40"/>
      <c r="O235" s="5"/>
      <c r="P235" s="40"/>
      <c r="Q235" s="40"/>
      <c r="R235" s="40"/>
      <c r="S235" s="40"/>
      <c r="T235" s="40"/>
      <c r="U235" s="40"/>
      <c r="V235" s="40"/>
      <c r="W235" s="40"/>
      <c r="X235" s="40"/>
      <c r="Y235" s="40"/>
      <c r="Z235" s="40"/>
      <c r="AA235" s="40"/>
      <c r="AB235" s="41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10"/>
    </row>
    <row r="236" ht="13.5" customHeight="1">
      <c r="A236" s="40"/>
      <c r="B236" s="40"/>
      <c r="C236" s="40"/>
      <c r="D236" s="40"/>
      <c r="E236" s="40"/>
      <c r="F236" s="40"/>
      <c r="G236" s="40"/>
      <c r="H236" s="40"/>
      <c r="I236" s="40"/>
      <c r="J236" s="40"/>
      <c r="K236" s="40"/>
      <c r="L236" s="40"/>
      <c r="M236" s="40"/>
      <c r="N236" s="40"/>
      <c r="O236" s="5"/>
      <c r="P236" s="40"/>
      <c r="Q236" s="40"/>
      <c r="R236" s="40"/>
      <c r="S236" s="40"/>
      <c r="T236" s="40"/>
      <c r="U236" s="40"/>
      <c r="V236" s="40"/>
      <c r="W236" s="40"/>
      <c r="X236" s="40"/>
      <c r="Y236" s="40"/>
      <c r="Z236" s="40"/>
      <c r="AA236" s="40"/>
      <c r="AB236" s="41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10"/>
    </row>
    <row r="237" ht="13.5" customHeight="1">
      <c r="A237" s="40"/>
      <c r="B237" s="40"/>
      <c r="C237" s="40"/>
      <c r="D237" s="40"/>
      <c r="E237" s="40"/>
      <c r="F237" s="40"/>
      <c r="G237" s="40"/>
      <c r="H237" s="40"/>
      <c r="I237" s="40"/>
      <c r="J237" s="40"/>
      <c r="K237" s="40"/>
      <c r="L237" s="40"/>
      <c r="M237" s="40"/>
      <c r="N237" s="40"/>
      <c r="O237" s="5"/>
      <c r="P237" s="40"/>
      <c r="Q237" s="40"/>
      <c r="R237" s="40"/>
      <c r="S237" s="40"/>
      <c r="T237" s="40"/>
      <c r="U237" s="40"/>
      <c r="V237" s="40"/>
      <c r="W237" s="40"/>
      <c r="X237" s="40"/>
      <c r="Y237" s="40"/>
      <c r="Z237" s="40"/>
      <c r="AA237" s="40"/>
      <c r="AB237" s="41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10"/>
    </row>
    <row r="238" ht="13.5" customHeight="1">
      <c r="A238" s="40"/>
      <c r="B238" s="40"/>
      <c r="C238" s="40"/>
      <c r="D238" s="40"/>
      <c r="E238" s="40"/>
      <c r="F238" s="40"/>
      <c r="G238" s="40"/>
      <c r="H238" s="40"/>
      <c r="I238" s="40"/>
      <c r="J238" s="40"/>
      <c r="K238" s="40"/>
      <c r="L238" s="40"/>
      <c r="M238" s="40"/>
      <c r="N238" s="40"/>
      <c r="O238" s="5"/>
      <c r="P238" s="40"/>
      <c r="Q238" s="40"/>
      <c r="R238" s="40"/>
      <c r="S238" s="40"/>
      <c r="T238" s="40"/>
      <c r="U238" s="40"/>
      <c r="V238" s="40"/>
      <c r="W238" s="40"/>
      <c r="X238" s="40"/>
      <c r="Y238" s="40"/>
      <c r="Z238" s="40"/>
      <c r="AA238" s="40"/>
      <c r="AB238" s="41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10"/>
    </row>
    <row r="239" ht="13.5" customHeight="1">
      <c r="A239" s="40"/>
      <c r="B239" s="40"/>
      <c r="C239" s="40"/>
      <c r="D239" s="40"/>
      <c r="E239" s="40"/>
      <c r="F239" s="40"/>
      <c r="G239" s="40"/>
      <c r="H239" s="40"/>
      <c r="I239" s="40"/>
      <c r="J239" s="40"/>
      <c r="K239" s="40"/>
      <c r="L239" s="40"/>
      <c r="M239" s="40"/>
      <c r="N239" s="40"/>
      <c r="O239" s="5"/>
      <c r="P239" s="40"/>
      <c r="Q239" s="40"/>
      <c r="R239" s="40"/>
      <c r="S239" s="40"/>
      <c r="T239" s="40"/>
      <c r="U239" s="40"/>
      <c r="V239" s="40"/>
      <c r="W239" s="40"/>
      <c r="X239" s="40"/>
      <c r="Y239" s="40"/>
      <c r="Z239" s="40"/>
      <c r="AA239" s="40"/>
      <c r="AB239" s="41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10"/>
    </row>
    <row r="240" ht="13.5" customHeight="1">
      <c r="A240" s="40"/>
      <c r="B240" s="40"/>
      <c r="C240" s="40"/>
      <c r="D240" s="40"/>
      <c r="E240" s="40"/>
      <c r="F240" s="40"/>
      <c r="G240" s="40"/>
      <c r="H240" s="40"/>
      <c r="I240" s="40"/>
      <c r="J240" s="40"/>
      <c r="K240" s="40"/>
      <c r="L240" s="40"/>
      <c r="M240" s="40"/>
      <c r="N240" s="40"/>
      <c r="O240" s="5"/>
      <c r="P240" s="40"/>
      <c r="Q240" s="40"/>
      <c r="R240" s="40"/>
      <c r="S240" s="40"/>
      <c r="T240" s="40"/>
      <c r="U240" s="40"/>
      <c r="V240" s="40"/>
      <c r="W240" s="40"/>
      <c r="X240" s="40"/>
      <c r="Y240" s="40"/>
      <c r="Z240" s="40"/>
      <c r="AA240" s="40"/>
      <c r="AB240" s="41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10"/>
    </row>
    <row r="241" ht="13.5" customHeight="1">
      <c r="A241" s="40"/>
      <c r="B241" s="40"/>
      <c r="C241" s="40"/>
      <c r="D241" s="40"/>
      <c r="E241" s="40"/>
      <c r="F241" s="40"/>
      <c r="G241" s="40"/>
      <c r="H241" s="40"/>
      <c r="I241" s="40"/>
      <c r="J241" s="40"/>
      <c r="K241" s="40"/>
      <c r="L241" s="40"/>
      <c r="M241" s="40"/>
      <c r="N241" s="40"/>
      <c r="O241" s="5"/>
      <c r="P241" s="40"/>
      <c r="Q241" s="40"/>
      <c r="R241" s="40"/>
      <c r="S241" s="40"/>
      <c r="T241" s="40"/>
      <c r="U241" s="40"/>
      <c r="V241" s="40"/>
      <c r="W241" s="40"/>
      <c r="X241" s="40"/>
      <c r="Y241" s="40"/>
      <c r="Z241" s="40"/>
      <c r="AA241" s="40"/>
      <c r="AB241" s="41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10"/>
    </row>
    <row r="242" ht="13.5" customHeight="1">
      <c r="A242" s="40"/>
      <c r="B242" s="40"/>
      <c r="C242" s="40"/>
      <c r="D242" s="40"/>
      <c r="E242" s="40"/>
      <c r="F242" s="40"/>
      <c r="G242" s="40"/>
      <c r="H242" s="40"/>
      <c r="I242" s="40"/>
      <c r="J242" s="40"/>
      <c r="K242" s="40"/>
      <c r="L242" s="40"/>
      <c r="M242" s="40"/>
      <c r="N242" s="40"/>
      <c r="O242" s="5"/>
      <c r="P242" s="40"/>
      <c r="Q242" s="40"/>
      <c r="R242" s="40"/>
      <c r="S242" s="40"/>
      <c r="T242" s="40"/>
      <c r="U242" s="40"/>
      <c r="V242" s="40"/>
      <c r="W242" s="40"/>
      <c r="X242" s="40"/>
      <c r="Y242" s="40"/>
      <c r="Z242" s="40"/>
      <c r="AA242" s="40"/>
      <c r="AB242" s="41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10"/>
    </row>
    <row r="243" ht="13.5" customHeight="1">
      <c r="A243" s="40"/>
      <c r="B243" s="40"/>
      <c r="C243" s="40"/>
      <c r="D243" s="40"/>
      <c r="E243" s="40"/>
      <c r="F243" s="40"/>
      <c r="G243" s="40"/>
      <c r="H243" s="40"/>
      <c r="I243" s="40"/>
      <c r="J243" s="40"/>
      <c r="K243" s="40"/>
      <c r="L243" s="40"/>
      <c r="M243" s="40"/>
      <c r="N243" s="40"/>
      <c r="O243" s="5"/>
      <c r="P243" s="40"/>
      <c r="Q243" s="40"/>
      <c r="R243" s="40"/>
      <c r="S243" s="40"/>
      <c r="T243" s="40"/>
      <c r="U243" s="40"/>
      <c r="V243" s="40"/>
      <c r="W243" s="40"/>
      <c r="X243" s="40"/>
      <c r="Y243" s="40"/>
      <c r="Z243" s="40"/>
      <c r="AA243" s="40"/>
      <c r="AB243" s="41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10"/>
    </row>
    <row r="244" ht="13.5" customHeight="1">
      <c r="A244" s="40"/>
      <c r="B244" s="40"/>
      <c r="C244" s="40"/>
      <c r="D244" s="40"/>
      <c r="E244" s="40"/>
      <c r="F244" s="40"/>
      <c r="G244" s="40"/>
      <c r="H244" s="40"/>
      <c r="I244" s="40"/>
      <c r="J244" s="40"/>
      <c r="K244" s="40"/>
      <c r="L244" s="40"/>
      <c r="M244" s="40"/>
      <c r="N244" s="40"/>
      <c r="O244" s="5"/>
      <c r="P244" s="40"/>
      <c r="Q244" s="40"/>
      <c r="R244" s="40"/>
      <c r="S244" s="40"/>
      <c r="T244" s="40"/>
      <c r="U244" s="40"/>
      <c r="V244" s="40"/>
      <c r="W244" s="40"/>
      <c r="X244" s="40"/>
      <c r="Y244" s="40"/>
      <c r="Z244" s="40"/>
      <c r="AA244" s="40"/>
      <c r="AB244" s="41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10"/>
    </row>
    <row r="245" ht="13.5" customHeight="1">
      <c r="A245" s="40"/>
      <c r="B245" s="40"/>
      <c r="C245" s="40"/>
      <c r="D245" s="40"/>
      <c r="E245" s="40"/>
      <c r="F245" s="40"/>
      <c r="G245" s="40"/>
      <c r="H245" s="40"/>
      <c r="I245" s="40"/>
      <c r="J245" s="40"/>
      <c r="K245" s="40"/>
      <c r="L245" s="40"/>
      <c r="M245" s="40"/>
      <c r="N245" s="40"/>
      <c r="O245" s="5"/>
      <c r="P245" s="40"/>
      <c r="Q245" s="40"/>
      <c r="R245" s="40"/>
      <c r="S245" s="40"/>
      <c r="T245" s="40"/>
      <c r="U245" s="40"/>
      <c r="V245" s="40"/>
      <c r="W245" s="40"/>
      <c r="X245" s="40"/>
      <c r="Y245" s="40"/>
      <c r="Z245" s="40"/>
      <c r="AA245" s="40"/>
      <c r="AB245" s="41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10"/>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35" footer="0.0" header="0.0" left="1.0" right="0.5" top="0.7"/>
  <pageSetup orientation="landscape"/>
  <headerFooter>
    <oddHeader>&amp;L000000&amp;A&amp;C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6.5"/>
    <col customWidth="1" min="3" max="3" width="14.38"/>
    <col customWidth="1" min="4" max="6" width="4.13"/>
    <col customWidth="1" min="7" max="7" width="14.38"/>
    <col customWidth="1" min="8" max="10" width="4.13"/>
    <col customWidth="1" min="11" max="11" width="14.38"/>
    <col customWidth="1" min="12" max="14" width="4.13"/>
    <col customWidth="1" min="15" max="15" width="14.38"/>
    <col customWidth="1" min="16" max="18" width="4.13"/>
    <col customWidth="1" min="19" max="19" width="14.38"/>
    <col customWidth="1" min="20" max="22" width="4.13"/>
    <col customWidth="1" hidden="1" min="23" max="23" width="5.5"/>
    <col customWidth="1" min="24" max="24" width="2.63"/>
    <col customWidth="1" min="25" max="25" width="6.5"/>
    <col customWidth="1" min="26" max="26" width="19.63"/>
    <col customWidth="1" min="27" max="27" width="7.63"/>
    <col customWidth="1" min="28" max="28" width="6.5"/>
    <col customWidth="1" min="29" max="29" width="14.38"/>
    <col customWidth="1" min="30" max="32" width="4.13"/>
    <col customWidth="1" min="33" max="33" width="14.38"/>
    <col customWidth="1" min="34" max="36" width="4.13"/>
    <col customWidth="1" min="37" max="37" width="14.38"/>
    <col customWidth="1" min="38" max="40" width="4.13"/>
    <col customWidth="1" min="41" max="41" width="14.38"/>
    <col customWidth="1" min="42" max="44" width="4.13"/>
    <col customWidth="1" min="45" max="45" width="14.38"/>
    <col customWidth="1" min="46" max="48" width="4.13"/>
    <col customWidth="1" hidden="1" min="49" max="49" width="5.5"/>
    <col customWidth="1" min="50" max="50" width="2.63"/>
    <col customWidth="1" min="51" max="51" width="6.5"/>
    <col customWidth="1" min="52" max="52" width="19.38"/>
  </cols>
  <sheetData>
    <row r="1" ht="28.5" customHeight="1">
      <c r="A1" s="411" t="str">
        <f>Score!$A$1</f>
        <v>Minnesota Roller Derby</v>
      </c>
      <c r="B1" s="204"/>
      <c r="C1" s="204"/>
      <c r="D1" s="204"/>
      <c r="E1" s="204"/>
      <c r="F1" s="204"/>
      <c r="G1" s="204"/>
      <c r="H1" s="205" t="str">
        <f>IF(ISBLANK(IGRF!$B$12), "", IGRF!$B$12)</f>
        <v>Black</v>
      </c>
      <c r="I1" s="148"/>
      <c r="J1" s="148"/>
      <c r="K1" s="148"/>
      <c r="L1" s="412">
        <f>IF(ISBLANK(IGRF!$B$7), "", IGRF!$B$7)</f>
        <v>45101</v>
      </c>
      <c r="M1" s="163"/>
      <c r="N1" s="163"/>
      <c r="O1" s="163"/>
      <c r="P1" s="207" t="s">
        <v>189</v>
      </c>
      <c r="Q1" s="148"/>
      <c r="R1" s="148"/>
      <c r="S1" s="148"/>
      <c r="T1" s="148"/>
      <c r="U1" s="148"/>
      <c r="V1" s="148"/>
      <c r="W1" s="148"/>
      <c r="X1" s="148"/>
      <c r="Y1" s="148"/>
      <c r="Z1" s="413">
        <v>1.0</v>
      </c>
      <c r="AA1" s="411" t="str">
        <f>Score!T1</f>
        <v>Ann Arbor Roller Derby</v>
      </c>
      <c r="AB1" s="204"/>
      <c r="AC1" s="204"/>
      <c r="AD1" s="204"/>
      <c r="AE1" s="204"/>
      <c r="AF1" s="204"/>
      <c r="AG1" s="204"/>
      <c r="AH1" s="205" t="str">
        <f>IF(ISBLANK(IGRF!$I$12), "", IGRF!$I$12)</f>
        <v>White</v>
      </c>
      <c r="AI1" s="148"/>
      <c r="AJ1" s="148"/>
      <c r="AK1" s="148"/>
      <c r="AL1" s="412">
        <f>L1</f>
        <v>45101</v>
      </c>
      <c r="AM1" s="163"/>
      <c r="AN1" s="163"/>
      <c r="AO1" s="163"/>
      <c r="AP1" s="207" t="s">
        <v>190</v>
      </c>
      <c r="AQ1" s="148"/>
      <c r="AR1" s="148"/>
      <c r="AS1" s="148"/>
      <c r="AT1" s="148"/>
      <c r="AU1" s="148"/>
      <c r="AV1" s="148"/>
      <c r="AW1" s="148"/>
      <c r="AX1" s="148"/>
      <c r="AY1" s="148"/>
      <c r="AZ1" s="413">
        <v>1.0</v>
      </c>
    </row>
    <row r="2" ht="15.0" customHeight="1">
      <c r="A2" s="211"/>
      <c r="B2" s="19"/>
      <c r="C2" s="19"/>
      <c r="D2" s="19"/>
      <c r="E2" s="19"/>
      <c r="F2" s="19"/>
      <c r="G2" s="19"/>
      <c r="H2" s="414" t="s">
        <v>206</v>
      </c>
      <c r="I2" s="67"/>
      <c r="J2" s="67"/>
      <c r="K2" s="67"/>
      <c r="L2" s="415" t="s">
        <v>207</v>
      </c>
      <c r="M2" s="67"/>
      <c r="N2" s="67"/>
      <c r="O2" s="67"/>
      <c r="P2" s="416" t="s">
        <v>188</v>
      </c>
      <c r="Q2" s="19"/>
      <c r="R2" s="19"/>
      <c r="S2" s="19"/>
      <c r="T2" s="19"/>
      <c r="U2" s="19"/>
      <c r="V2" s="19"/>
      <c r="W2" s="19"/>
      <c r="X2" s="19"/>
      <c r="Y2" s="19"/>
      <c r="Z2" s="417" t="str">
        <f>IF(ISBLANK(IGRF!$L$3), "", "GAME " &amp; IGRF!$L$3)</f>
        <v>GAME Sat 4</v>
      </c>
      <c r="AA2" s="211"/>
      <c r="AB2" s="19"/>
      <c r="AC2" s="19"/>
      <c r="AD2" s="19"/>
      <c r="AE2" s="19"/>
      <c r="AF2" s="19"/>
      <c r="AG2" s="19"/>
      <c r="AH2" s="414" t="s">
        <v>206</v>
      </c>
      <c r="AI2" s="67"/>
      <c r="AJ2" s="67"/>
      <c r="AK2" s="67"/>
      <c r="AL2" s="415" t="s">
        <v>207</v>
      </c>
      <c r="AM2" s="67"/>
      <c r="AN2" s="67"/>
      <c r="AO2" s="67"/>
      <c r="AP2" s="416" t="s">
        <v>188</v>
      </c>
      <c r="AQ2" s="19"/>
      <c r="AR2" s="19"/>
      <c r="AS2" s="19"/>
      <c r="AT2" s="19"/>
      <c r="AU2" s="19"/>
      <c r="AV2" s="19"/>
      <c r="AW2" s="19"/>
      <c r="AX2" s="19"/>
      <c r="AY2" s="19"/>
      <c r="AZ2" s="417" t="str">
        <f>Z2</f>
        <v>GAME Sat 4</v>
      </c>
    </row>
    <row r="3" ht="13.5" customHeight="1">
      <c r="A3" s="418" t="s">
        <v>282</v>
      </c>
      <c r="B3" s="419" t="s">
        <v>283</v>
      </c>
      <c r="C3" s="420" t="s">
        <v>284</v>
      </c>
      <c r="D3" s="421" t="s">
        <v>285</v>
      </c>
      <c r="E3" s="42"/>
      <c r="F3" s="422"/>
      <c r="G3" s="420" t="s">
        <v>286</v>
      </c>
      <c r="H3" s="421" t="s">
        <v>285</v>
      </c>
      <c r="I3" s="42"/>
      <c r="J3" s="422"/>
      <c r="K3" s="420" t="s">
        <v>287</v>
      </c>
      <c r="L3" s="421" t="s">
        <v>285</v>
      </c>
      <c r="M3" s="42"/>
      <c r="N3" s="422"/>
      <c r="O3" s="420" t="s">
        <v>287</v>
      </c>
      <c r="P3" s="421" t="s">
        <v>285</v>
      </c>
      <c r="Q3" s="42"/>
      <c r="R3" s="422"/>
      <c r="S3" s="420" t="s">
        <v>287</v>
      </c>
      <c r="T3" s="421" t="s">
        <v>285</v>
      </c>
      <c r="U3" s="42"/>
      <c r="V3" s="422"/>
      <c r="W3" s="423"/>
      <c r="X3" s="421" t="s">
        <v>288</v>
      </c>
      <c r="Y3" s="42"/>
      <c r="Z3" s="43"/>
      <c r="AA3" s="418" t="s">
        <v>282</v>
      </c>
      <c r="AB3" s="419" t="s">
        <v>283</v>
      </c>
      <c r="AC3" s="420" t="s">
        <v>284</v>
      </c>
      <c r="AD3" s="421" t="s">
        <v>285</v>
      </c>
      <c r="AE3" s="42"/>
      <c r="AF3" s="422"/>
      <c r="AG3" s="420" t="s">
        <v>286</v>
      </c>
      <c r="AH3" s="421" t="s">
        <v>285</v>
      </c>
      <c r="AI3" s="42"/>
      <c r="AJ3" s="422"/>
      <c r="AK3" s="420" t="s">
        <v>287</v>
      </c>
      <c r="AL3" s="421" t="s">
        <v>285</v>
      </c>
      <c r="AM3" s="42"/>
      <c r="AN3" s="422"/>
      <c r="AO3" s="420" t="s">
        <v>287</v>
      </c>
      <c r="AP3" s="421" t="s">
        <v>285</v>
      </c>
      <c r="AQ3" s="42"/>
      <c r="AR3" s="422"/>
      <c r="AS3" s="420" t="s">
        <v>287</v>
      </c>
      <c r="AT3" s="421" t="s">
        <v>285</v>
      </c>
      <c r="AU3" s="42"/>
      <c r="AV3" s="422"/>
      <c r="AW3" s="423"/>
      <c r="AX3" s="421" t="s">
        <v>288</v>
      </c>
      <c r="AY3" s="42"/>
      <c r="AZ3" s="43"/>
    </row>
    <row r="4" ht="31.5" customHeight="1">
      <c r="A4" s="424">
        <f>IF(Score!A4="", "",Score!A4 )</f>
        <v>1</v>
      </c>
      <c r="B4" s="425"/>
      <c r="C4" s="426" t="str">
        <f>IF(Score!B4="", "",Score!B4 )</f>
        <v>1618</v>
      </c>
      <c r="D4" s="427"/>
      <c r="E4" s="427"/>
      <c r="F4" s="427"/>
      <c r="G4" s="426" t="s">
        <v>59</v>
      </c>
      <c r="H4" s="427"/>
      <c r="I4" s="427"/>
      <c r="J4" s="427"/>
      <c r="K4" s="426" t="s">
        <v>90</v>
      </c>
      <c r="L4" s="427" t="s">
        <v>289</v>
      </c>
      <c r="M4" s="427"/>
      <c r="N4" s="427"/>
      <c r="O4" s="426" t="s">
        <v>114</v>
      </c>
      <c r="P4" s="427"/>
      <c r="Q4" s="427"/>
      <c r="R4" s="427"/>
      <c r="S4" s="426" t="s">
        <v>126</v>
      </c>
      <c r="T4" s="427"/>
      <c r="U4" s="427"/>
      <c r="V4" s="428"/>
      <c r="W4" s="429">
        <f>IF(A4="","",SUMIF(SK!B$3:B$78,ROW(),SK!D$3:D$78))</f>
        <v>0</v>
      </c>
      <c r="X4" s="40"/>
      <c r="Y4" s="430" t="str">
        <f>IF(IGRF!B14="","",IGRF!B14)</f>
        <v>112*</v>
      </c>
      <c r="Z4" s="431" t="str">
        <f>IF(IGRF!C14="","",IGRF!C14)</f>
        <v>Whoopsie Daisy</v>
      </c>
      <c r="AA4" s="432">
        <f>IF(Score!T4="", "",Score!T4 )</f>
        <v>1</v>
      </c>
      <c r="AB4" s="425"/>
      <c r="AC4" s="426" t="str">
        <f>IF(Score!U4="", "",Score!U4 )</f>
        <v>731</v>
      </c>
      <c r="AD4" s="427"/>
      <c r="AE4" s="427"/>
      <c r="AF4" s="427"/>
      <c r="AG4" s="426" t="s">
        <v>57</v>
      </c>
      <c r="AH4" s="427"/>
      <c r="AI4" s="427"/>
      <c r="AJ4" s="427"/>
      <c r="AK4" s="426" t="s">
        <v>100</v>
      </c>
      <c r="AL4" s="427"/>
      <c r="AM4" s="427"/>
      <c r="AN4" s="427"/>
      <c r="AO4" s="426" t="s">
        <v>80</v>
      </c>
      <c r="AP4" s="427"/>
      <c r="AQ4" s="427"/>
      <c r="AR4" s="427"/>
      <c r="AS4" s="426" t="s">
        <v>61</v>
      </c>
      <c r="AT4" s="427"/>
      <c r="AU4" s="427"/>
      <c r="AV4" s="428"/>
      <c r="AW4" s="429">
        <f>IF(AA4="","",SUMIF(SK!R$3:R$78,ROW(),SK!T$3:T$78))</f>
        <v>8</v>
      </c>
      <c r="AX4" s="40"/>
      <c r="AY4" s="430" t="str">
        <f>IF(IGRF!I14="","",IGRF!I14)</f>
        <v>10</v>
      </c>
      <c r="AZ4" s="431" t="str">
        <f>IF(IGRF!J14="","",IGRF!J14)</f>
        <v>J. Sandin</v>
      </c>
    </row>
    <row r="5" ht="31.5" customHeight="1">
      <c r="A5" s="433">
        <f>IF(Score!A5="", "",Score!A5 )</f>
        <v>2</v>
      </c>
      <c r="B5" s="434"/>
      <c r="C5" s="435" t="str">
        <f>IF(Score!B5="", "",Score!B5 )</f>
        <v>187</v>
      </c>
      <c r="D5" s="436"/>
      <c r="E5" s="436"/>
      <c r="F5" s="436"/>
      <c r="G5" s="435" t="s">
        <v>110</v>
      </c>
      <c r="H5" s="436"/>
      <c r="I5" s="436"/>
      <c r="J5" s="436"/>
      <c r="K5" s="435" t="s">
        <v>90</v>
      </c>
      <c r="L5" s="436" t="s">
        <v>290</v>
      </c>
      <c r="M5" s="436"/>
      <c r="N5" s="436"/>
      <c r="O5" s="435" t="s">
        <v>106</v>
      </c>
      <c r="P5" s="436"/>
      <c r="Q5" s="436"/>
      <c r="R5" s="436"/>
      <c r="S5" s="435" t="s">
        <v>82</v>
      </c>
      <c r="T5" s="436"/>
      <c r="U5" s="436"/>
      <c r="V5" s="437"/>
      <c r="W5" s="429">
        <f>IF(A5="","",SUMIF(SK!B$3:B$78,ROW(),SK!D$3:D$78))</f>
        <v>2</v>
      </c>
      <c r="X5" s="40"/>
      <c r="Y5" s="40"/>
      <c r="Z5" s="40"/>
      <c r="AA5" s="434">
        <f>IF(Score!T5="", "",Score!T5 )</f>
        <v>2</v>
      </c>
      <c r="AB5" s="434"/>
      <c r="AC5" s="435" t="str">
        <f>IF(Score!U5="", "",Score!U5 )</f>
        <v>31</v>
      </c>
      <c r="AD5" s="436"/>
      <c r="AE5" s="436"/>
      <c r="AF5" s="436"/>
      <c r="AG5" s="435" t="s">
        <v>92</v>
      </c>
      <c r="AH5" s="436"/>
      <c r="AI5" s="436"/>
      <c r="AJ5" s="436"/>
      <c r="AK5" s="435" t="s">
        <v>108</v>
      </c>
      <c r="AL5" s="436"/>
      <c r="AM5" s="436"/>
      <c r="AN5" s="436"/>
      <c r="AO5" s="435" t="s">
        <v>132</v>
      </c>
      <c r="AP5" s="436"/>
      <c r="AQ5" s="436"/>
      <c r="AR5" s="436"/>
      <c r="AS5" s="435" t="s">
        <v>104</v>
      </c>
      <c r="AT5" s="436"/>
      <c r="AU5" s="436"/>
      <c r="AV5" s="437"/>
      <c r="AW5" s="429">
        <f>IF(AA5="","",SUMIF(SK!R$3:R$78,ROW(),SK!T$3:T$78))</f>
        <v>0</v>
      </c>
      <c r="AX5" s="40"/>
      <c r="AY5" s="40"/>
      <c r="AZ5" s="40"/>
    </row>
    <row r="6" ht="31.5" customHeight="1">
      <c r="A6" s="438">
        <f>IF(Score!A6="", "",Score!A6 )</f>
        <v>3</v>
      </c>
      <c r="B6" s="432"/>
      <c r="C6" s="439" t="str">
        <f>IF(Score!B6="", "",Score!B6 )</f>
        <v>14</v>
      </c>
      <c r="D6" s="436"/>
      <c r="E6" s="436"/>
      <c r="F6" s="436"/>
      <c r="G6" s="439" t="s">
        <v>59</v>
      </c>
      <c r="H6" s="436"/>
      <c r="I6" s="436"/>
      <c r="J6" s="436"/>
      <c r="K6" s="439" t="s">
        <v>114</v>
      </c>
      <c r="L6" s="436"/>
      <c r="M6" s="436"/>
      <c r="N6" s="436"/>
      <c r="O6" s="439" t="s">
        <v>126</v>
      </c>
      <c r="P6" s="436"/>
      <c r="Q6" s="436"/>
      <c r="R6" s="436"/>
      <c r="S6" s="439" t="s">
        <v>98</v>
      </c>
      <c r="T6" s="436"/>
      <c r="U6" s="436"/>
      <c r="V6" s="437"/>
      <c r="W6" s="429">
        <f>IF(A6="","",SUMIF(SK!B$3:B$78,ROW(),SK!D$3:D$78))</f>
        <v>0</v>
      </c>
      <c r="X6" s="40"/>
      <c r="Y6" s="430" t="str">
        <f>IF(IGRF!B15="","",IGRF!B15)</f>
        <v>1128</v>
      </c>
      <c r="Z6" s="431" t="str">
        <f>IF(IGRF!C15="","",IGRF!C15)</f>
        <v>Poysenberry Pie</v>
      </c>
      <c r="AA6" s="432">
        <f>IF(Score!T6="", "",Score!T6 )</f>
        <v>3</v>
      </c>
      <c r="AB6" s="432"/>
      <c r="AC6" s="439" t="str">
        <f>IF(Score!U6="", "",Score!U6 )</f>
        <v>14</v>
      </c>
      <c r="AD6" s="436"/>
      <c r="AE6" s="436"/>
      <c r="AF6" s="436"/>
      <c r="AG6" s="439" t="s">
        <v>57</v>
      </c>
      <c r="AH6" s="436"/>
      <c r="AI6" s="436"/>
      <c r="AJ6" s="436"/>
      <c r="AK6" s="439" t="s">
        <v>80</v>
      </c>
      <c r="AL6" s="436"/>
      <c r="AM6" s="436"/>
      <c r="AN6" s="436"/>
      <c r="AO6" s="439" t="s">
        <v>61</v>
      </c>
      <c r="AP6" s="436"/>
      <c r="AQ6" s="436"/>
      <c r="AR6" s="436"/>
      <c r="AS6" s="439" t="s">
        <v>100</v>
      </c>
      <c r="AT6" s="436"/>
      <c r="AU6" s="436"/>
      <c r="AV6" s="437"/>
      <c r="AW6" s="429">
        <f>IF(AA6="","",SUMIF(SK!R$3:R$78,ROW(),SK!T$3:T$78))</f>
        <v>4</v>
      </c>
      <c r="AX6" s="40"/>
      <c r="AY6" s="430" t="str">
        <f>IF(IGRF!I15="","",IGRF!I15)</f>
        <v>125</v>
      </c>
      <c r="AZ6" s="431" t="str">
        <f>IF(IGRF!J15="","",IGRF!J15)</f>
        <v>Murder by Proxy</v>
      </c>
    </row>
    <row r="7" ht="31.5" customHeight="1">
      <c r="A7" s="433" t="str">
        <f>IF(Score!A7="", "",Score!A7 )</f>
        <v>SP</v>
      </c>
      <c r="B7" s="434" t="s">
        <v>228</v>
      </c>
      <c r="C7" s="435" t="str">
        <f>IF(Score!B7="", "",Score!B7 )</f>
        <v>1128</v>
      </c>
      <c r="D7" s="436"/>
      <c r="E7" s="436"/>
      <c r="F7" s="436"/>
      <c r="G7" s="435" t="s">
        <v>63</v>
      </c>
      <c r="H7" s="436"/>
      <c r="I7" s="436"/>
      <c r="J7" s="436"/>
      <c r="K7" s="435" t="s">
        <v>114</v>
      </c>
      <c r="L7" s="436"/>
      <c r="M7" s="436"/>
      <c r="N7" s="436"/>
      <c r="O7" s="435" t="s">
        <v>126</v>
      </c>
      <c r="P7" s="436"/>
      <c r="Q7" s="436"/>
      <c r="R7" s="436"/>
      <c r="S7" s="435" t="s">
        <v>98</v>
      </c>
      <c r="T7" s="436"/>
      <c r="U7" s="436"/>
      <c r="V7" s="437"/>
      <c r="W7" s="429">
        <f>IF(A7="","",SUMIF(SK!B$3:B$78,ROW(),SK!D$3:D$78))</f>
        <v>0</v>
      </c>
      <c r="X7" s="40"/>
      <c r="Y7" s="40"/>
      <c r="Z7" s="40"/>
      <c r="AA7" s="434" t="str">
        <f>IF(Score!T7="", "",Score!T7 )</f>
        <v>SP*</v>
      </c>
      <c r="AB7" s="434"/>
      <c r="AC7" s="440" t="str">
        <f>IF(Score!U7="", "",Score!U7 )</f>
        <v/>
      </c>
      <c r="AD7" s="436"/>
      <c r="AE7" s="436"/>
      <c r="AF7" s="436"/>
      <c r="AG7" s="435"/>
      <c r="AH7" s="436"/>
      <c r="AI7" s="436"/>
      <c r="AJ7" s="436"/>
      <c r="AK7" s="435"/>
      <c r="AL7" s="436"/>
      <c r="AM7" s="436"/>
      <c r="AN7" s="436"/>
      <c r="AO7" s="435"/>
      <c r="AP7" s="436"/>
      <c r="AQ7" s="436"/>
      <c r="AR7" s="436"/>
      <c r="AS7" s="435"/>
      <c r="AT7" s="436"/>
      <c r="AU7" s="436"/>
      <c r="AV7" s="437"/>
      <c r="AW7" s="429">
        <f>IF(AA7="","",SUMIF(SK!R$3:R$78,ROW(),SK!T$3:T$78))</f>
        <v>0</v>
      </c>
      <c r="AX7" s="40"/>
      <c r="AY7" s="40"/>
      <c r="AZ7" s="40"/>
    </row>
    <row r="8" ht="31.5" customHeight="1">
      <c r="A8" s="438">
        <f>IF(Score!A8="", "",Score!A8 )</f>
        <v>4</v>
      </c>
      <c r="B8" s="432"/>
      <c r="C8" s="439" t="str">
        <f>IF(Score!B8="", "",Score!B8 )</f>
        <v>651</v>
      </c>
      <c r="D8" s="436"/>
      <c r="E8" s="436"/>
      <c r="F8" s="436"/>
      <c r="G8" s="439" t="s">
        <v>110</v>
      </c>
      <c r="H8" s="436"/>
      <c r="I8" s="436"/>
      <c r="J8" s="436"/>
      <c r="K8" s="439" t="s">
        <v>130</v>
      </c>
      <c r="L8" s="436"/>
      <c r="M8" s="436"/>
      <c r="N8" s="436"/>
      <c r="O8" s="439" t="s">
        <v>82</v>
      </c>
      <c r="P8" s="436"/>
      <c r="Q8" s="436"/>
      <c r="R8" s="436"/>
      <c r="S8" s="439" t="s">
        <v>78</v>
      </c>
      <c r="T8" s="436"/>
      <c r="U8" s="436"/>
      <c r="V8" s="437"/>
      <c r="W8" s="429">
        <f>IF(A8="","",SUMIF(SK!B$3:B$78,ROW(),SK!D$3:D$78))</f>
        <v>4</v>
      </c>
      <c r="X8" s="40"/>
      <c r="Y8" s="430" t="str">
        <f>IF(IGRF!B16="","",IGRF!B16)</f>
        <v>14</v>
      </c>
      <c r="Z8" s="431" t="str">
        <f>IF(IGRF!C16="","",IGRF!C16)</f>
        <v>Bri Zuss</v>
      </c>
      <c r="AA8" s="432">
        <f>IF(Score!T8="", "",Score!T8 )</f>
        <v>4</v>
      </c>
      <c r="AB8" s="432"/>
      <c r="AC8" s="439" t="str">
        <f>IF(Score!U8="", "",Score!U8 )</f>
        <v>802</v>
      </c>
      <c r="AD8" s="436"/>
      <c r="AE8" s="436"/>
      <c r="AF8" s="436"/>
      <c r="AG8" s="439" t="s">
        <v>92</v>
      </c>
      <c r="AH8" s="436"/>
      <c r="AI8" s="436"/>
      <c r="AJ8" s="436"/>
      <c r="AK8" s="439" t="s">
        <v>132</v>
      </c>
      <c r="AL8" s="436"/>
      <c r="AM8" s="436"/>
      <c r="AN8" s="436"/>
      <c r="AO8" s="439" t="s">
        <v>104</v>
      </c>
      <c r="AP8" s="436"/>
      <c r="AQ8" s="436"/>
      <c r="AR8" s="436"/>
      <c r="AS8" s="439" t="s">
        <v>108</v>
      </c>
      <c r="AT8" s="436"/>
      <c r="AU8" s="436"/>
      <c r="AV8" s="437"/>
      <c r="AW8" s="429">
        <f>IF(AA8="","",SUMIF(SK!R$3:R$78,ROW(),SK!T$3:T$78))</f>
        <v>0</v>
      </c>
      <c r="AX8" s="40"/>
      <c r="AY8" s="430" t="str">
        <f>IF(IGRF!I16="","",IGRF!I16)</f>
        <v>14</v>
      </c>
      <c r="AZ8" s="431" t="str">
        <f>IF(IGRF!J16="","",IGRF!J16)</f>
        <v>Sonnet Boom</v>
      </c>
    </row>
    <row r="9" ht="31.5" customHeight="1">
      <c r="A9" s="433" t="str">
        <f>IF(Score!A9="", "",Score!A9 )</f>
        <v>SP*</v>
      </c>
      <c r="B9" s="434"/>
      <c r="C9" s="440" t="str">
        <f>IF(Score!B9="", "",Score!B9 )</f>
        <v/>
      </c>
      <c r="D9" s="436"/>
      <c r="E9" s="436"/>
      <c r="F9" s="436"/>
      <c r="G9" s="435"/>
      <c r="H9" s="436"/>
      <c r="I9" s="436"/>
      <c r="J9" s="436"/>
      <c r="K9" s="435"/>
      <c r="L9" s="436"/>
      <c r="M9" s="436"/>
      <c r="N9" s="436"/>
      <c r="O9" s="435"/>
      <c r="P9" s="436"/>
      <c r="Q9" s="436"/>
      <c r="R9" s="436"/>
      <c r="S9" s="435"/>
      <c r="T9" s="436"/>
      <c r="U9" s="436"/>
      <c r="V9" s="437"/>
      <c r="W9" s="429">
        <f>IF(A9="","",SUMIF(SK!B$3:B$78,ROW(),SK!D$3:D$78))</f>
        <v>0</v>
      </c>
      <c r="X9" s="40"/>
      <c r="Y9" s="40"/>
      <c r="Z9" s="40"/>
      <c r="AA9" s="434" t="str">
        <f>IF(Score!T9="", "",Score!T9 )</f>
        <v>SP</v>
      </c>
      <c r="AB9" s="434" t="s">
        <v>228</v>
      </c>
      <c r="AC9" s="435" t="str">
        <f>IF(Score!U9="", "",Score!U9 )</f>
        <v>420</v>
      </c>
      <c r="AD9" s="436"/>
      <c r="AE9" s="436"/>
      <c r="AF9" s="436"/>
      <c r="AG9" s="435" t="s">
        <v>128</v>
      </c>
      <c r="AH9" s="436"/>
      <c r="AI9" s="436"/>
      <c r="AJ9" s="436"/>
      <c r="AK9" s="435" t="s">
        <v>132</v>
      </c>
      <c r="AL9" s="436"/>
      <c r="AM9" s="436"/>
      <c r="AN9" s="436"/>
      <c r="AO9" s="435" t="s">
        <v>104</v>
      </c>
      <c r="AP9" s="436"/>
      <c r="AQ9" s="436"/>
      <c r="AR9" s="436"/>
      <c r="AS9" s="435" t="s">
        <v>108</v>
      </c>
      <c r="AT9" s="436"/>
      <c r="AU9" s="436"/>
      <c r="AV9" s="437"/>
      <c r="AW9" s="429">
        <f>IF(AA9="","",SUMIF(SK!R$3:R$78,ROW(),SK!T$3:T$78))</f>
        <v>0</v>
      </c>
      <c r="AX9" s="40"/>
      <c r="AY9" s="40"/>
      <c r="AZ9" s="40"/>
    </row>
    <row r="10" ht="31.5" customHeight="1">
      <c r="A10" s="438">
        <f>IF(Score!A10="", "",Score!A10 )</f>
        <v>5</v>
      </c>
      <c r="B10" s="432"/>
      <c r="C10" s="439" t="str">
        <f>IF(Score!B10="", "",Score!B10 )</f>
        <v>18</v>
      </c>
      <c r="D10" s="436"/>
      <c r="E10" s="436"/>
      <c r="F10" s="436"/>
      <c r="G10" s="439" t="s">
        <v>59</v>
      </c>
      <c r="H10" s="436"/>
      <c r="I10" s="436"/>
      <c r="J10" s="436"/>
      <c r="K10" s="439" t="s">
        <v>114</v>
      </c>
      <c r="L10" s="436"/>
      <c r="M10" s="436"/>
      <c r="N10" s="436"/>
      <c r="O10" s="439" t="s">
        <v>90</v>
      </c>
      <c r="P10" s="436"/>
      <c r="Q10" s="436"/>
      <c r="R10" s="436"/>
      <c r="S10" s="439" t="s">
        <v>126</v>
      </c>
      <c r="T10" s="436"/>
      <c r="U10" s="436"/>
      <c r="V10" s="437"/>
      <c r="W10" s="429">
        <f>IF(A10="","",SUMIF(SK!B$3:B$78,ROW(),SK!D$3:D$78))</f>
        <v>5</v>
      </c>
      <c r="X10" s="40"/>
      <c r="Y10" s="430" t="str">
        <f>IF(IGRF!B17="","",IGRF!B17)</f>
        <v>1618</v>
      </c>
      <c r="Z10" s="431" t="str">
        <f>IF(IGRF!C17="","",IGRF!C17)</f>
        <v>Sintripetal Force</v>
      </c>
      <c r="AA10" s="432">
        <f>IF(Score!T10="", "",Score!T10 )</f>
        <v>5</v>
      </c>
      <c r="AB10" s="432"/>
      <c r="AC10" s="439" t="str">
        <f>IF(Score!U10="", "",Score!U10 )</f>
        <v>731</v>
      </c>
      <c r="AD10" s="436"/>
      <c r="AE10" s="436"/>
      <c r="AF10" s="436"/>
      <c r="AG10" s="439" t="s">
        <v>57</v>
      </c>
      <c r="AH10" s="436"/>
      <c r="AI10" s="436"/>
      <c r="AJ10" s="436"/>
      <c r="AK10" s="439" t="s">
        <v>80</v>
      </c>
      <c r="AL10" s="441" t="s">
        <v>291</v>
      </c>
      <c r="AM10" s="436"/>
      <c r="AN10" s="436"/>
      <c r="AO10" s="439" t="s">
        <v>100</v>
      </c>
      <c r="AP10" s="436"/>
      <c r="AQ10" s="436"/>
      <c r="AR10" s="436"/>
      <c r="AS10" s="439" t="s">
        <v>61</v>
      </c>
      <c r="AT10" s="436"/>
      <c r="AU10" s="436"/>
      <c r="AV10" s="437"/>
      <c r="AW10" s="429">
        <f>IF(AA10="","",SUMIF(SK!R$3:R$78,ROW(),SK!T$3:T$78))</f>
        <v>0</v>
      </c>
      <c r="AX10" s="40"/>
      <c r="AY10" s="430" t="str">
        <f>IF(IGRF!I17="","",IGRF!I17)</f>
        <v>15*</v>
      </c>
      <c r="AZ10" s="431" t="str">
        <f>IF(IGRF!J17="","",IGRF!J17)</f>
        <v>Cora Slain</v>
      </c>
    </row>
    <row r="11" ht="31.5" customHeight="1">
      <c r="A11" s="433">
        <f>IF(Score!A11="", "",Score!A11 )</f>
        <v>6</v>
      </c>
      <c r="B11" s="434"/>
      <c r="C11" s="435" t="str">
        <f>IF(Score!B11="", "",Score!B11 )</f>
        <v>1618</v>
      </c>
      <c r="D11" s="436"/>
      <c r="E11" s="436"/>
      <c r="F11" s="436"/>
      <c r="G11" s="435" t="s">
        <v>110</v>
      </c>
      <c r="H11" s="436"/>
      <c r="I11" s="436"/>
      <c r="J11" s="436"/>
      <c r="K11" s="435" t="s">
        <v>106</v>
      </c>
      <c r="L11" s="436"/>
      <c r="M11" s="436"/>
      <c r="N11" s="436"/>
      <c r="O11" s="435" t="s">
        <v>130</v>
      </c>
      <c r="P11" s="436"/>
      <c r="Q11" s="436"/>
      <c r="R11" s="436"/>
      <c r="S11" s="435" t="s">
        <v>78</v>
      </c>
      <c r="T11" s="436"/>
      <c r="U11" s="436"/>
      <c r="V11" s="437"/>
      <c r="W11" s="429">
        <f>IF(A11="","",SUMIF(SK!B$3:B$78,ROW(),SK!D$3:D$78))</f>
        <v>2</v>
      </c>
      <c r="X11" s="40"/>
      <c r="Y11" s="40"/>
      <c r="Z11" s="40"/>
      <c r="AA11" s="434">
        <f>IF(Score!T11="", "",Score!T11 )</f>
        <v>6</v>
      </c>
      <c r="AB11" s="434"/>
      <c r="AC11" s="435" t="str">
        <f>IF(Score!U11="", "",Score!U11 )</f>
        <v>31</v>
      </c>
      <c r="AD11" s="436"/>
      <c r="AE11" s="436"/>
      <c r="AF11" s="436"/>
      <c r="AG11" s="435" t="s">
        <v>92</v>
      </c>
      <c r="AH11" s="436"/>
      <c r="AI11" s="436"/>
      <c r="AJ11" s="436"/>
      <c r="AK11" s="435" t="s">
        <v>108</v>
      </c>
      <c r="AL11" s="436"/>
      <c r="AM11" s="436"/>
      <c r="AN11" s="436"/>
      <c r="AO11" s="435" t="s">
        <v>132</v>
      </c>
      <c r="AP11" s="436"/>
      <c r="AQ11" s="436"/>
      <c r="AR11" s="436"/>
      <c r="AS11" s="435" t="s">
        <v>104</v>
      </c>
      <c r="AT11" s="436"/>
      <c r="AU11" s="436"/>
      <c r="AV11" s="437"/>
      <c r="AW11" s="429">
        <f>IF(AA11="","",SUMIF(SK!R$3:R$78,ROW(),SK!T$3:T$78))</f>
        <v>4</v>
      </c>
      <c r="AX11" s="40"/>
      <c r="AY11" s="40"/>
      <c r="AZ11" s="40"/>
    </row>
    <row r="12" ht="31.5" customHeight="1">
      <c r="A12" s="438">
        <f>IF(Score!A12="", "",Score!A12 )</f>
        <v>7</v>
      </c>
      <c r="B12" s="432"/>
      <c r="C12" s="439" t="str">
        <f>IF(Score!B12="", "",Score!B12 )</f>
        <v>187</v>
      </c>
      <c r="D12" s="436"/>
      <c r="E12" s="436"/>
      <c r="F12" s="436"/>
      <c r="G12" s="439" t="s">
        <v>59</v>
      </c>
      <c r="H12" s="436"/>
      <c r="I12" s="436"/>
      <c r="J12" s="436"/>
      <c r="K12" s="439" t="s">
        <v>114</v>
      </c>
      <c r="L12" s="436"/>
      <c r="M12" s="436"/>
      <c r="N12" s="436"/>
      <c r="O12" s="439" t="s">
        <v>98</v>
      </c>
      <c r="P12" s="436"/>
      <c r="Q12" s="436"/>
      <c r="R12" s="436"/>
      <c r="S12" s="439" t="s">
        <v>90</v>
      </c>
      <c r="T12" s="436"/>
      <c r="U12" s="436"/>
      <c r="V12" s="437"/>
      <c r="W12" s="429">
        <f>IF(A12="","",SUMIF(SK!B$3:B$78,ROW(),SK!D$3:D$78))</f>
        <v>0</v>
      </c>
      <c r="X12" s="40"/>
      <c r="Y12" s="430" t="str">
        <f>IF(IGRF!B18="","",IGRF!B18)</f>
        <v>18</v>
      </c>
      <c r="Z12" s="431" t="str">
        <f>IF(IGRF!C18="","",IGRF!C18)</f>
        <v>BooBoo</v>
      </c>
      <c r="AA12" s="432">
        <f>IF(Score!T12="", "",Score!T12 )</f>
        <v>7</v>
      </c>
      <c r="AB12" s="432"/>
      <c r="AC12" s="439" t="str">
        <f>IF(Score!U12="", "",Score!U12 )</f>
        <v>14</v>
      </c>
      <c r="AD12" s="436"/>
      <c r="AE12" s="436"/>
      <c r="AF12" s="436"/>
      <c r="AG12" s="439" t="s">
        <v>57</v>
      </c>
      <c r="AH12" s="436"/>
      <c r="AI12" s="436"/>
      <c r="AJ12" s="436"/>
      <c r="AK12" s="439" t="s">
        <v>100</v>
      </c>
      <c r="AL12" s="436"/>
      <c r="AM12" s="436"/>
      <c r="AN12" s="436"/>
      <c r="AO12" s="439" t="s">
        <v>61</v>
      </c>
      <c r="AP12" s="436"/>
      <c r="AQ12" s="436"/>
      <c r="AR12" s="436"/>
      <c r="AS12" s="439" t="s">
        <v>80</v>
      </c>
      <c r="AT12" s="436"/>
      <c r="AU12" s="436"/>
      <c r="AV12" s="437"/>
      <c r="AW12" s="429">
        <f>IF(AA12="","",SUMIF(SK!R$3:R$78,ROW(),SK!T$3:T$78))</f>
        <v>1</v>
      </c>
      <c r="AX12" s="40"/>
      <c r="AY12" s="430" t="str">
        <f>IF(IGRF!I18="","",IGRF!I18)</f>
        <v>16*</v>
      </c>
      <c r="AZ12" s="431" t="str">
        <f>IF(IGRF!J18="","",IGRF!J18)</f>
        <v>Derive</v>
      </c>
    </row>
    <row r="13" ht="31.5" customHeight="1">
      <c r="A13" s="433">
        <f>IF(Score!A13="", "",Score!A13 )</f>
        <v>8</v>
      </c>
      <c r="B13" s="434"/>
      <c r="C13" s="435" t="str">
        <f>IF(Score!B13="", "",Score!B13 )</f>
        <v>14</v>
      </c>
      <c r="D13" s="436"/>
      <c r="E13" s="436"/>
      <c r="F13" s="436"/>
      <c r="G13" s="435" t="s">
        <v>110</v>
      </c>
      <c r="H13" s="441" t="s">
        <v>291</v>
      </c>
      <c r="I13" s="436"/>
      <c r="J13" s="436"/>
      <c r="K13" s="435" t="s">
        <v>106</v>
      </c>
      <c r="L13" s="436"/>
      <c r="M13" s="436"/>
      <c r="N13" s="436"/>
      <c r="O13" s="435" t="s">
        <v>82</v>
      </c>
      <c r="P13" s="436"/>
      <c r="Q13" s="436"/>
      <c r="R13" s="436"/>
      <c r="S13" s="435" t="s">
        <v>78</v>
      </c>
      <c r="T13" s="436"/>
      <c r="U13" s="436"/>
      <c r="V13" s="437"/>
      <c r="W13" s="429">
        <f>IF(A13="","",SUMIF(SK!B$3:B$78,ROW(),SK!D$3:D$78))</f>
        <v>8</v>
      </c>
      <c r="X13" s="40"/>
      <c r="Y13" s="40"/>
      <c r="Z13" s="40"/>
      <c r="AA13" s="434">
        <f>IF(Score!T13="", "",Score!T13 )</f>
        <v>8</v>
      </c>
      <c r="AB13" s="434"/>
      <c r="AC13" s="435" t="str">
        <f>IF(Score!U13="", "",Score!U13 )</f>
        <v>802</v>
      </c>
      <c r="AD13" s="436"/>
      <c r="AE13" s="436"/>
      <c r="AF13" s="436"/>
      <c r="AG13" s="435" t="s">
        <v>92</v>
      </c>
      <c r="AH13" s="441" t="s">
        <v>291</v>
      </c>
      <c r="AI13" s="436"/>
      <c r="AJ13" s="436"/>
      <c r="AK13" s="435" t="s">
        <v>108</v>
      </c>
      <c r="AL13" s="436"/>
      <c r="AM13" s="436"/>
      <c r="AN13" s="436"/>
      <c r="AO13" s="435" t="s">
        <v>132</v>
      </c>
      <c r="AP13" s="436" t="s">
        <v>289</v>
      </c>
      <c r="AQ13" s="436"/>
      <c r="AR13" s="436"/>
      <c r="AS13" s="435" t="s">
        <v>104</v>
      </c>
      <c r="AT13" s="436"/>
      <c r="AU13" s="436"/>
      <c r="AV13" s="437"/>
      <c r="AW13" s="429">
        <f>IF(AA13="","",SUMIF(SK!R$3:R$78,ROW(),SK!T$3:T$78))</f>
        <v>0</v>
      </c>
      <c r="AX13" s="40"/>
      <c r="AY13" s="40"/>
      <c r="AZ13" s="40"/>
    </row>
    <row r="14" ht="31.5" customHeight="1">
      <c r="A14" s="438">
        <f>IF(Score!A14="", "",Score!A14 )</f>
        <v>9</v>
      </c>
      <c r="B14" s="432"/>
      <c r="C14" s="439" t="str">
        <f>IF(Score!B14="", "",Score!B14 )</f>
        <v>651</v>
      </c>
      <c r="D14" s="436"/>
      <c r="E14" s="436"/>
      <c r="F14" s="436"/>
      <c r="G14" s="439" t="s">
        <v>59</v>
      </c>
      <c r="H14" s="436"/>
      <c r="I14" s="436"/>
      <c r="J14" s="436"/>
      <c r="K14" s="439" t="s">
        <v>126</v>
      </c>
      <c r="L14" s="436"/>
      <c r="M14" s="436"/>
      <c r="N14" s="436"/>
      <c r="O14" s="439" t="s">
        <v>98</v>
      </c>
      <c r="P14" s="436"/>
      <c r="Q14" s="436"/>
      <c r="R14" s="436"/>
      <c r="S14" s="439" t="s">
        <v>114</v>
      </c>
      <c r="T14" s="436"/>
      <c r="U14" s="436"/>
      <c r="V14" s="437"/>
      <c r="W14" s="429">
        <f>IF(A14="","",SUMIF(SK!B$3:B$78,ROW(),SK!D$3:D$78))</f>
        <v>0</v>
      </c>
      <c r="X14" s="40"/>
      <c r="Y14" s="430" t="str">
        <f>IF(IGRF!B19="","",IGRF!B19)</f>
        <v>187</v>
      </c>
      <c r="Z14" s="431" t="str">
        <f>IF(IGRF!C19="","",IGRF!C19)</f>
        <v>Lexi Cuter</v>
      </c>
      <c r="AA14" s="432">
        <f>IF(Score!T14="", "",Score!T14 )</f>
        <v>9</v>
      </c>
      <c r="AB14" s="432"/>
      <c r="AC14" s="439" t="str">
        <f>IF(Score!U14="", "",Score!U14 )</f>
        <v>731</v>
      </c>
      <c r="AD14" s="436"/>
      <c r="AE14" s="436"/>
      <c r="AF14" s="436"/>
      <c r="AG14" s="439" t="s">
        <v>92</v>
      </c>
      <c r="AH14" s="436" t="s">
        <v>292</v>
      </c>
      <c r="AI14" s="436"/>
      <c r="AJ14" s="436"/>
      <c r="AK14" s="439" t="s">
        <v>80</v>
      </c>
      <c r="AL14" s="436"/>
      <c r="AM14" s="436"/>
      <c r="AN14" s="436"/>
      <c r="AO14" s="439" t="s">
        <v>132</v>
      </c>
      <c r="AP14" s="436" t="s">
        <v>292</v>
      </c>
      <c r="AQ14" s="436"/>
      <c r="AR14" s="436"/>
      <c r="AS14" s="439" t="s">
        <v>57</v>
      </c>
      <c r="AT14" s="436"/>
      <c r="AU14" s="436"/>
      <c r="AV14" s="437"/>
      <c r="AW14" s="429">
        <f>IF(AA14="","",SUMIF(SK!R$3:R$78,ROW(),SK!T$3:T$78))</f>
        <v>0</v>
      </c>
      <c r="AX14" s="40"/>
      <c r="AY14" s="430" t="str">
        <f>IF(IGRF!I19="","",IGRF!I19)</f>
        <v>187*</v>
      </c>
      <c r="AZ14" s="431" t="str">
        <f>IF(IGRF!J19="","",IGRF!J19)</f>
        <v>Slamlet</v>
      </c>
    </row>
    <row r="15" ht="31.5" customHeight="1">
      <c r="A15" s="433">
        <f>IF(Score!A15="", "",Score!A15 )</f>
        <v>10</v>
      </c>
      <c r="B15" s="434"/>
      <c r="C15" s="435" t="str">
        <f>IF(Score!B15="", "",Score!B15 )</f>
        <v>18</v>
      </c>
      <c r="D15" s="436"/>
      <c r="E15" s="436"/>
      <c r="F15" s="436"/>
      <c r="G15" s="435" t="s">
        <v>110</v>
      </c>
      <c r="H15" s="436" t="s">
        <v>293</v>
      </c>
      <c r="I15" s="436"/>
      <c r="J15" s="436"/>
      <c r="K15" s="435" t="s">
        <v>78</v>
      </c>
      <c r="L15" s="436"/>
      <c r="M15" s="436"/>
      <c r="N15" s="436"/>
      <c r="O15" s="435" t="s">
        <v>82</v>
      </c>
      <c r="P15" s="436" t="s">
        <v>289</v>
      </c>
      <c r="Q15" s="436"/>
      <c r="R15" s="436"/>
      <c r="S15" s="435" t="s">
        <v>130</v>
      </c>
      <c r="T15" s="436"/>
      <c r="U15" s="436"/>
      <c r="V15" s="437"/>
      <c r="W15" s="429">
        <f>IF(A15="","",SUMIF(SK!B$3:B$78,ROW(),SK!D$3:D$78))</f>
        <v>4</v>
      </c>
      <c r="X15" s="40"/>
      <c r="Y15" s="40"/>
      <c r="Z15" s="40"/>
      <c r="AA15" s="434">
        <f>IF(Score!T15="", "",Score!T15 )</f>
        <v>10</v>
      </c>
      <c r="AB15" s="434"/>
      <c r="AC15" s="435" t="str">
        <f>IF(Score!U15="", "",Score!U15 )</f>
        <v>31</v>
      </c>
      <c r="AD15" s="436"/>
      <c r="AE15" s="436"/>
      <c r="AF15" s="436"/>
      <c r="AG15" s="435" t="s">
        <v>92</v>
      </c>
      <c r="AH15" s="436" t="s">
        <v>290</v>
      </c>
      <c r="AI15" s="436" t="s">
        <v>289</v>
      </c>
      <c r="AJ15" s="436"/>
      <c r="AK15" s="435" t="s">
        <v>104</v>
      </c>
      <c r="AL15" s="436"/>
      <c r="AM15" s="436"/>
      <c r="AN15" s="436"/>
      <c r="AO15" s="435" t="s">
        <v>132</v>
      </c>
      <c r="AP15" s="436" t="s">
        <v>290</v>
      </c>
      <c r="AQ15" s="436"/>
      <c r="AR15" s="436"/>
      <c r="AS15" s="435" t="s">
        <v>108</v>
      </c>
      <c r="AT15" s="436" t="s">
        <v>289</v>
      </c>
      <c r="AU15" s="436"/>
      <c r="AV15" s="437"/>
      <c r="AW15" s="429">
        <f>IF(AA15="","",SUMIF(SK!R$3:R$78,ROW(),SK!T$3:T$78))</f>
        <v>4</v>
      </c>
      <c r="AX15" s="40"/>
      <c r="AY15" s="40"/>
      <c r="AZ15" s="40"/>
    </row>
    <row r="16" ht="31.5" customHeight="1">
      <c r="A16" s="438">
        <f>IF(Score!A16="", "",Score!A16 )</f>
        <v>11</v>
      </c>
      <c r="B16" s="432"/>
      <c r="C16" s="439" t="str">
        <f>IF(Score!B16="", "",Score!B16 )</f>
        <v>1618</v>
      </c>
      <c r="D16" s="436"/>
      <c r="E16" s="436"/>
      <c r="F16" s="436"/>
      <c r="G16" s="439" t="s">
        <v>59</v>
      </c>
      <c r="H16" s="436"/>
      <c r="I16" s="436"/>
      <c r="J16" s="436"/>
      <c r="K16" s="439" t="s">
        <v>90</v>
      </c>
      <c r="L16" s="436"/>
      <c r="M16" s="436"/>
      <c r="N16" s="436"/>
      <c r="O16" s="439" t="s">
        <v>82</v>
      </c>
      <c r="P16" s="436" t="s">
        <v>290</v>
      </c>
      <c r="Q16" s="436"/>
      <c r="R16" s="436"/>
      <c r="S16" s="439" t="s">
        <v>126</v>
      </c>
      <c r="T16" s="436"/>
      <c r="U16" s="436"/>
      <c r="V16" s="437"/>
      <c r="W16" s="429">
        <f>IF(A16="","",SUMIF(SK!B$3:B$78,ROW(),SK!D$3:D$78))</f>
        <v>4</v>
      </c>
      <c r="X16" s="40"/>
      <c r="Y16" s="430" t="str">
        <f>IF(IGRF!B20="","",IGRF!B20)</f>
        <v>196</v>
      </c>
      <c r="Z16" s="431" t="str">
        <f>IF(IGRF!C20="","",IGRF!C20)</f>
        <v>madrad</v>
      </c>
      <c r="AA16" s="432">
        <f>IF(Score!T16="", "",Score!T16 )</f>
        <v>11</v>
      </c>
      <c r="AB16" s="432"/>
      <c r="AC16" s="439" t="str">
        <f>IF(Score!U16="", "",Score!U16 )</f>
        <v>731</v>
      </c>
      <c r="AD16" s="436"/>
      <c r="AE16" s="436"/>
      <c r="AF16" s="436"/>
      <c r="AG16" s="439" t="s">
        <v>92</v>
      </c>
      <c r="AH16" s="436" t="s">
        <v>290</v>
      </c>
      <c r="AI16" s="436"/>
      <c r="AJ16" s="436"/>
      <c r="AK16" s="439" t="s">
        <v>132</v>
      </c>
      <c r="AL16" s="436"/>
      <c r="AM16" s="436"/>
      <c r="AN16" s="436"/>
      <c r="AO16" s="439" t="s">
        <v>104</v>
      </c>
      <c r="AP16" s="436"/>
      <c r="AQ16" s="436"/>
      <c r="AR16" s="436"/>
      <c r="AS16" s="439" t="s">
        <v>108</v>
      </c>
      <c r="AT16" s="436" t="s">
        <v>290</v>
      </c>
      <c r="AU16" s="436"/>
      <c r="AV16" s="437"/>
      <c r="AW16" s="429">
        <f>IF(AA16="","",SUMIF(SK!R$3:R$78,ROW(),SK!T$3:T$78))</f>
        <v>0</v>
      </c>
      <c r="AX16" s="40"/>
      <c r="AY16" s="430" t="str">
        <f>IF(IGRF!I20="","",IGRF!I20)</f>
        <v>1870</v>
      </c>
      <c r="AZ16" s="431" t="str">
        <f>IF(IGRF!J20="","",IGRF!J20)</f>
        <v>Bettie Lockdown</v>
      </c>
    </row>
    <row r="17" ht="31.5" customHeight="1">
      <c r="A17" s="433">
        <f>IF(Score!A17="", "",Score!A17 )</f>
        <v>12</v>
      </c>
      <c r="B17" s="434"/>
      <c r="C17" s="435" t="str">
        <f>IF(Score!B17="", "",Score!B17 )</f>
        <v>187</v>
      </c>
      <c r="D17" s="436"/>
      <c r="E17" s="436"/>
      <c r="F17" s="436"/>
      <c r="G17" s="435" t="s">
        <v>130</v>
      </c>
      <c r="H17" s="436"/>
      <c r="I17" s="436"/>
      <c r="J17" s="436"/>
      <c r="K17" s="435" t="s">
        <v>106</v>
      </c>
      <c r="L17" s="436"/>
      <c r="M17" s="436"/>
      <c r="N17" s="436"/>
      <c r="O17" s="435" t="s">
        <v>78</v>
      </c>
      <c r="P17" s="436"/>
      <c r="Q17" s="436"/>
      <c r="R17" s="436"/>
      <c r="S17" s="435" t="s">
        <v>82</v>
      </c>
      <c r="T17" s="436"/>
      <c r="U17" s="436"/>
      <c r="V17" s="437"/>
      <c r="W17" s="429">
        <f>IF(A17="","",SUMIF(SK!B$3:B$78,ROW(),SK!D$3:D$78))</f>
        <v>0</v>
      </c>
      <c r="X17" s="40"/>
      <c r="Y17" s="40"/>
      <c r="Z17" s="40"/>
      <c r="AA17" s="434">
        <f>IF(Score!T17="", "",Score!T17 )</f>
        <v>12</v>
      </c>
      <c r="AB17" s="434"/>
      <c r="AC17" s="435" t="str">
        <f>IF(Score!U17="", "",Score!U17 )</f>
        <v>14</v>
      </c>
      <c r="AD17" s="436"/>
      <c r="AE17" s="436"/>
      <c r="AF17" s="436"/>
      <c r="AG17" s="435" t="s">
        <v>57</v>
      </c>
      <c r="AH17" s="436"/>
      <c r="AI17" s="436"/>
      <c r="AJ17" s="436"/>
      <c r="AK17" s="435" t="s">
        <v>61</v>
      </c>
      <c r="AL17" s="436"/>
      <c r="AM17" s="436"/>
      <c r="AN17" s="436"/>
      <c r="AO17" s="435" t="s">
        <v>100</v>
      </c>
      <c r="AP17" s="436"/>
      <c r="AQ17" s="436"/>
      <c r="AR17" s="436"/>
      <c r="AS17" s="435" t="s">
        <v>80</v>
      </c>
      <c r="AT17" s="436"/>
      <c r="AU17" s="436"/>
      <c r="AV17" s="437"/>
      <c r="AW17" s="429">
        <f>IF(AA17="","",SUMIF(SK!R$3:R$78,ROW(),SK!T$3:T$78))</f>
        <v>7</v>
      </c>
      <c r="AX17" s="40"/>
      <c r="AY17" s="40"/>
      <c r="AZ17" s="40"/>
    </row>
    <row r="18" ht="31.5" customHeight="1">
      <c r="A18" s="438" t="str">
        <f>IF(Score!A18="", "",Score!A18 )</f>
        <v>SP</v>
      </c>
      <c r="B18" s="432" t="s">
        <v>228</v>
      </c>
      <c r="C18" s="439" t="str">
        <f>IF(Score!B18="", "",Score!B18 )</f>
        <v>99</v>
      </c>
      <c r="D18" s="436"/>
      <c r="E18" s="436"/>
      <c r="F18" s="436"/>
      <c r="G18" s="439" t="s">
        <v>74</v>
      </c>
      <c r="H18" s="436"/>
      <c r="I18" s="436"/>
      <c r="J18" s="436"/>
      <c r="K18" s="439" t="s">
        <v>106</v>
      </c>
      <c r="L18" s="436"/>
      <c r="M18" s="436"/>
      <c r="N18" s="436"/>
      <c r="O18" s="439" t="s">
        <v>78</v>
      </c>
      <c r="P18" s="436"/>
      <c r="Q18" s="436"/>
      <c r="R18" s="436"/>
      <c r="S18" s="439" t="s">
        <v>82</v>
      </c>
      <c r="T18" s="436"/>
      <c r="U18" s="436"/>
      <c r="V18" s="437"/>
      <c r="W18" s="429">
        <f>IF(A18="","",SUMIF(SK!B$3:B$78,ROW(),SK!D$3:D$78))</f>
        <v>0</v>
      </c>
      <c r="X18" s="40"/>
      <c r="Y18" s="430" t="str">
        <f>IF(IGRF!B21="","",IGRF!B21)</f>
        <v>29</v>
      </c>
      <c r="Z18" s="431" t="str">
        <f>IF(IGRF!C21="","",IGRF!C21)</f>
        <v>Killer Bea</v>
      </c>
      <c r="AA18" s="432" t="str">
        <f>IF(Score!T18="", "",Score!T18 )</f>
        <v>SP*</v>
      </c>
      <c r="AB18" s="432"/>
      <c r="AC18" s="442" t="str">
        <f>IF(Score!U18="", "",Score!U18 )</f>
        <v/>
      </c>
      <c r="AD18" s="436"/>
      <c r="AE18" s="436"/>
      <c r="AF18" s="436"/>
      <c r="AG18" s="439"/>
      <c r="AH18" s="436"/>
      <c r="AI18" s="436"/>
      <c r="AJ18" s="436"/>
      <c r="AK18" s="439"/>
      <c r="AL18" s="436"/>
      <c r="AM18" s="436"/>
      <c r="AN18" s="436"/>
      <c r="AO18" s="439"/>
      <c r="AP18" s="436"/>
      <c r="AQ18" s="436"/>
      <c r="AR18" s="436"/>
      <c r="AS18" s="439"/>
      <c r="AT18" s="436"/>
      <c r="AU18" s="436"/>
      <c r="AV18" s="437"/>
      <c r="AW18" s="429">
        <f>IF(AA18="","",SUMIF(SK!R$3:R$78,ROW(),SK!T$3:T$78))</f>
        <v>0</v>
      </c>
      <c r="AX18" s="40"/>
      <c r="AY18" s="430" t="str">
        <f>IF(IGRF!I21="","",IGRF!I21)</f>
        <v>31</v>
      </c>
      <c r="AZ18" s="431" t="str">
        <f>IF(IGRF!J21="","",IGRF!J21)</f>
        <v>Hammer</v>
      </c>
    </row>
    <row r="19" ht="31.5" customHeight="1">
      <c r="A19" s="433">
        <f>IF(Score!A19="", "",Score!A19 )</f>
        <v>13</v>
      </c>
      <c r="B19" s="434"/>
      <c r="C19" s="435" t="str">
        <f>IF(Score!B19="", "",Score!B19 )</f>
        <v>14</v>
      </c>
      <c r="D19" s="436"/>
      <c r="E19" s="436"/>
      <c r="F19" s="436"/>
      <c r="G19" s="435" t="s">
        <v>59</v>
      </c>
      <c r="H19" s="436"/>
      <c r="I19" s="436"/>
      <c r="J19" s="436"/>
      <c r="K19" s="435" t="s">
        <v>90</v>
      </c>
      <c r="L19" s="436"/>
      <c r="M19" s="436"/>
      <c r="N19" s="436"/>
      <c r="O19" s="435" t="s">
        <v>114</v>
      </c>
      <c r="P19" s="436"/>
      <c r="Q19" s="436"/>
      <c r="R19" s="436"/>
      <c r="S19" s="435" t="s">
        <v>98</v>
      </c>
      <c r="T19" s="436"/>
      <c r="U19" s="436"/>
      <c r="V19" s="437"/>
      <c r="W19" s="429">
        <f>IF(A19="","",SUMIF(SK!B$3:B$78,ROW(),SK!D$3:D$78))</f>
        <v>4</v>
      </c>
      <c r="X19" s="40"/>
      <c r="Y19" s="40"/>
      <c r="Z19" s="40"/>
      <c r="AA19" s="434">
        <f>IF(Score!T19="", "",Score!T19 )</f>
        <v>13</v>
      </c>
      <c r="AB19" s="434"/>
      <c r="AC19" s="435" t="str">
        <f>IF(Score!U19="", "",Score!U19 )</f>
        <v>31</v>
      </c>
      <c r="AD19" s="436"/>
      <c r="AE19" s="436"/>
      <c r="AF19" s="436"/>
      <c r="AG19" s="435" t="s">
        <v>92</v>
      </c>
      <c r="AH19" s="436" t="s">
        <v>289</v>
      </c>
      <c r="AI19" s="436"/>
      <c r="AJ19" s="436"/>
      <c r="AK19" s="435" t="s">
        <v>108</v>
      </c>
      <c r="AL19" s="436"/>
      <c r="AM19" s="436"/>
      <c r="AN19" s="436"/>
      <c r="AO19" s="435" t="s">
        <v>132</v>
      </c>
      <c r="AP19" s="436"/>
      <c r="AQ19" s="436"/>
      <c r="AR19" s="436"/>
      <c r="AS19" s="435" t="s">
        <v>104</v>
      </c>
      <c r="AT19" s="436"/>
      <c r="AU19" s="436"/>
      <c r="AV19" s="437"/>
      <c r="AW19" s="429">
        <f>IF(AA19="","",SUMIF(SK!R$3:R$78,ROW(),SK!T$3:T$78))</f>
        <v>0</v>
      </c>
      <c r="AX19" s="40"/>
      <c r="AY19" s="40"/>
      <c r="AZ19" s="40"/>
    </row>
    <row r="20" ht="31.5" customHeight="1">
      <c r="A20" s="438">
        <f>IF(Score!A20="", "",Score!A20 )</f>
        <v>14</v>
      </c>
      <c r="B20" s="432"/>
      <c r="C20" s="439" t="str">
        <f>IF(Score!B20="", "",Score!B20 )</f>
        <v>651</v>
      </c>
      <c r="D20" s="436"/>
      <c r="E20" s="436"/>
      <c r="F20" s="436"/>
      <c r="G20" s="439" t="s">
        <v>130</v>
      </c>
      <c r="H20" s="436"/>
      <c r="I20" s="436"/>
      <c r="J20" s="436"/>
      <c r="K20" s="439" t="s">
        <v>106</v>
      </c>
      <c r="L20" s="436"/>
      <c r="M20" s="436"/>
      <c r="N20" s="436"/>
      <c r="O20" s="439" t="s">
        <v>114</v>
      </c>
      <c r="P20" s="436" t="s">
        <v>290</v>
      </c>
      <c r="Q20" s="436"/>
      <c r="R20" s="436"/>
      <c r="S20" s="439" t="s">
        <v>82</v>
      </c>
      <c r="T20" s="436"/>
      <c r="U20" s="436"/>
      <c r="V20" s="437"/>
      <c r="W20" s="429">
        <f>IF(A20="","",SUMIF(SK!B$3:B$78,ROW(),SK!D$3:D$78))</f>
        <v>7</v>
      </c>
      <c r="X20" s="40"/>
      <c r="Y20" s="430" t="str">
        <f>IF(IGRF!B22="","",IGRF!B22)</f>
        <v>3*</v>
      </c>
      <c r="Z20" s="431" t="str">
        <f>IF(IGRF!C22="","",IGRF!C22)</f>
        <v>Triple Shock Latte</v>
      </c>
      <c r="AA20" s="432">
        <f>IF(Score!T20="", "",Score!T20 )</f>
        <v>14</v>
      </c>
      <c r="AB20" s="432"/>
      <c r="AC20" s="439" t="str">
        <f>IF(Score!U20="", "",Score!U20 )</f>
        <v>802</v>
      </c>
      <c r="AD20" s="436" t="s">
        <v>289</v>
      </c>
      <c r="AE20" s="436"/>
      <c r="AF20" s="436"/>
      <c r="AG20" s="439" t="s">
        <v>92</v>
      </c>
      <c r="AH20" s="436" t="s">
        <v>290</v>
      </c>
      <c r="AI20" s="436"/>
      <c r="AJ20" s="436"/>
      <c r="AK20" s="439" t="s">
        <v>57</v>
      </c>
      <c r="AL20" s="436"/>
      <c r="AM20" s="436"/>
      <c r="AN20" s="436"/>
      <c r="AO20" s="439" t="s">
        <v>80</v>
      </c>
      <c r="AP20" s="436"/>
      <c r="AQ20" s="436"/>
      <c r="AR20" s="436"/>
      <c r="AS20" s="439" t="s">
        <v>100</v>
      </c>
      <c r="AT20" s="436"/>
      <c r="AU20" s="436"/>
      <c r="AV20" s="437"/>
      <c r="AW20" s="429">
        <f>IF(AA20="","",SUMIF(SK!R$3:R$78,ROW(),SK!T$3:T$78))</f>
        <v>0</v>
      </c>
      <c r="AX20" s="40"/>
      <c r="AY20" s="430" t="str">
        <f>IF(IGRF!I22="","",IGRF!I22)</f>
        <v>359*</v>
      </c>
      <c r="AZ20" s="431" t="str">
        <f>IF(IGRF!J22="","",IGRF!J22)</f>
        <v>Wolfstonecrash</v>
      </c>
    </row>
    <row r="21" ht="31.5" customHeight="1">
      <c r="A21" s="433">
        <f>IF(Score!A21="", "",Score!A21 )</f>
        <v>15</v>
      </c>
      <c r="B21" s="434"/>
      <c r="C21" s="435" t="str">
        <f>IF(Score!B21="", "",Score!B21 )</f>
        <v>18</v>
      </c>
      <c r="D21" s="436" t="s">
        <v>293</v>
      </c>
      <c r="E21" s="436"/>
      <c r="F21" s="436"/>
      <c r="G21" s="435" t="s">
        <v>59</v>
      </c>
      <c r="H21" s="436"/>
      <c r="I21" s="436"/>
      <c r="J21" s="436"/>
      <c r="K21" s="435" t="s">
        <v>126</v>
      </c>
      <c r="L21" s="436"/>
      <c r="M21" s="436"/>
      <c r="N21" s="436"/>
      <c r="O21" s="435" t="s">
        <v>90</v>
      </c>
      <c r="P21" s="436"/>
      <c r="Q21" s="436"/>
      <c r="R21" s="436"/>
      <c r="S21" s="435" t="s">
        <v>98</v>
      </c>
      <c r="T21" s="436"/>
      <c r="U21" s="436"/>
      <c r="V21" s="437"/>
      <c r="W21" s="429">
        <f>IF(A21="","",SUMIF(SK!B$3:B$78,ROW(),SK!D$3:D$78))</f>
        <v>0</v>
      </c>
      <c r="X21" s="40"/>
      <c r="Y21" s="40"/>
      <c r="Z21" s="40"/>
      <c r="AA21" s="434">
        <f>IF(Score!T21="", "",Score!T21 )</f>
        <v>15</v>
      </c>
      <c r="AB21" s="434"/>
      <c r="AC21" s="435" t="str">
        <f>IF(Score!U21="", "",Score!U21 )</f>
        <v>802</v>
      </c>
      <c r="AD21" s="436" t="s">
        <v>290</v>
      </c>
      <c r="AE21" s="436" t="s">
        <v>289</v>
      </c>
      <c r="AF21" s="436"/>
      <c r="AG21" s="435" t="s">
        <v>104</v>
      </c>
      <c r="AH21" s="436"/>
      <c r="AI21" s="436"/>
      <c r="AJ21" s="436"/>
      <c r="AK21" s="435" t="s">
        <v>92</v>
      </c>
      <c r="AL21" s="436"/>
      <c r="AM21" s="436"/>
      <c r="AN21" s="436"/>
      <c r="AO21" s="435" t="s">
        <v>132</v>
      </c>
      <c r="AP21" s="436"/>
      <c r="AQ21" s="436"/>
      <c r="AR21" s="436"/>
      <c r="AS21" s="435" t="s">
        <v>108</v>
      </c>
      <c r="AT21" s="436" t="s">
        <v>289</v>
      </c>
      <c r="AU21" s="436"/>
      <c r="AV21" s="437"/>
      <c r="AW21" s="429">
        <f>IF(AA21="","",SUMIF(SK!R$3:R$78,ROW(),SK!T$3:T$78))</f>
        <v>0</v>
      </c>
      <c r="AX21" s="40"/>
      <c r="AY21" s="40"/>
      <c r="AZ21" s="40"/>
    </row>
    <row r="22" ht="31.5" customHeight="1">
      <c r="A22" s="438">
        <f>IF(Score!A22="", "",Score!A22 )</f>
        <v>16</v>
      </c>
      <c r="B22" s="432"/>
      <c r="C22" s="439" t="str">
        <f>IF(Score!B22="", "",Score!B22 )</f>
        <v>1618</v>
      </c>
      <c r="D22" s="436"/>
      <c r="E22" s="436"/>
      <c r="F22" s="436"/>
      <c r="G22" s="439" t="s">
        <v>130</v>
      </c>
      <c r="H22" s="436"/>
      <c r="I22" s="436"/>
      <c r="J22" s="436"/>
      <c r="K22" s="439" t="s">
        <v>78</v>
      </c>
      <c r="L22" s="436"/>
      <c r="M22" s="436"/>
      <c r="N22" s="436"/>
      <c r="O22" s="439" t="s">
        <v>106</v>
      </c>
      <c r="P22" s="436"/>
      <c r="Q22" s="436"/>
      <c r="R22" s="436"/>
      <c r="S22" s="439" t="s">
        <v>82</v>
      </c>
      <c r="T22" s="436"/>
      <c r="U22" s="436"/>
      <c r="V22" s="437"/>
      <c r="W22" s="429">
        <f>IF(A22="","",SUMIF(SK!B$3:B$78,ROW(),SK!D$3:D$78))</f>
        <v>12</v>
      </c>
      <c r="X22" s="40"/>
      <c r="Y22" s="430" t="str">
        <f>IF(IGRF!B23="","",IGRF!B23)</f>
        <v>34</v>
      </c>
      <c r="Z22" s="431" t="str">
        <f>IF(IGRF!C23="","",IGRF!C23)</f>
        <v>Pretty Rackless</v>
      </c>
      <c r="AA22" s="432">
        <f>IF(Score!T22="", "",Score!T22 )</f>
        <v>16</v>
      </c>
      <c r="AB22" s="432"/>
      <c r="AC22" s="439" t="str">
        <f>IF(Score!U22="", "",Score!U22 )</f>
        <v>802</v>
      </c>
      <c r="AD22" s="436" t="s">
        <v>290</v>
      </c>
      <c r="AE22" s="436" t="s">
        <v>289</v>
      </c>
      <c r="AF22" s="436"/>
      <c r="AG22" s="439" t="s">
        <v>57</v>
      </c>
      <c r="AH22" s="436"/>
      <c r="AI22" s="436"/>
      <c r="AJ22" s="436"/>
      <c r="AK22" s="439" t="s">
        <v>80</v>
      </c>
      <c r="AL22" s="436"/>
      <c r="AM22" s="436"/>
      <c r="AN22" s="436"/>
      <c r="AO22" s="439" t="s">
        <v>100</v>
      </c>
      <c r="AP22" s="436"/>
      <c r="AQ22" s="436"/>
      <c r="AR22" s="436"/>
      <c r="AS22" s="439" t="s">
        <v>108</v>
      </c>
      <c r="AT22" s="436" t="s">
        <v>290</v>
      </c>
      <c r="AU22" s="436"/>
      <c r="AV22" s="437"/>
      <c r="AW22" s="429">
        <f>IF(AA22="","",SUMIF(SK!R$3:R$78,ROW(),SK!T$3:T$78))</f>
        <v>0</v>
      </c>
      <c r="AX22" s="40"/>
      <c r="AY22" s="430" t="str">
        <f>IF(IGRF!I23="","",IGRF!I23)</f>
        <v>420</v>
      </c>
      <c r="AZ22" s="431" t="str">
        <f>IF(IGRF!J23="","",IGRF!J23)</f>
        <v>Ash Tray</v>
      </c>
    </row>
    <row r="23" ht="31.5" customHeight="1">
      <c r="A23" s="433">
        <f>IF(Score!A23="", "",Score!A23 )</f>
        <v>17</v>
      </c>
      <c r="B23" s="434"/>
      <c r="C23" s="435" t="str">
        <f>IF(Score!B23="", "",Score!B23 )</f>
        <v>187</v>
      </c>
      <c r="D23" s="436"/>
      <c r="E23" s="436"/>
      <c r="F23" s="436"/>
      <c r="G23" s="435" t="s">
        <v>59</v>
      </c>
      <c r="H23" s="436"/>
      <c r="I23" s="436"/>
      <c r="J23" s="436"/>
      <c r="K23" s="435" t="s">
        <v>90</v>
      </c>
      <c r="L23" s="436"/>
      <c r="M23" s="436"/>
      <c r="N23" s="436"/>
      <c r="O23" s="435" t="s">
        <v>114</v>
      </c>
      <c r="P23" s="436"/>
      <c r="Q23" s="436"/>
      <c r="R23" s="436"/>
      <c r="S23" s="435" t="s">
        <v>98</v>
      </c>
      <c r="T23" s="436"/>
      <c r="U23" s="436"/>
      <c r="V23" s="437"/>
      <c r="W23" s="429">
        <f>IF(A23="","",SUMIF(SK!B$3:B$78,ROW(),SK!D$3:D$78))</f>
        <v>2</v>
      </c>
      <c r="X23" s="40"/>
      <c r="Y23" s="40"/>
      <c r="Z23" s="40"/>
      <c r="AA23" s="434">
        <f>IF(Score!T23="", "",Score!T23 )</f>
        <v>17</v>
      </c>
      <c r="AB23" s="434"/>
      <c r="AC23" s="435" t="str">
        <f>IF(Score!U23="", "",Score!U23 )</f>
        <v>802</v>
      </c>
      <c r="AD23" s="436" t="s">
        <v>290</v>
      </c>
      <c r="AE23" s="436"/>
      <c r="AF23" s="436"/>
      <c r="AG23" s="435" t="s">
        <v>104</v>
      </c>
      <c r="AH23" s="436"/>
      <c r="AI23" s="436"/>
      <c r="AJ23" s="436"/>
      <c r="AK23" s="435" t="s">
        <v>92</v>
      </c>
      <c r="AL23" s="436"/>
      <c r="AM23" s="436"/>
      <c r="AN23" s="436"/>
      <c r="AO23" s="435" t="s">
        <v>108</v>
      </c>
      <c r="AP23" s="436"/>
      <c r="AQ23" s="436"/>
      <c r="AR23" s="436"/>
      <c r="AS23" s="435" t="s">
        <v>132</v>
      </c>
      <c r="AT23" s="436"/>
      <c r="AU23" s="436"/>
      <c r="AV23" s="437"/>
      <c r="AW23" s="429">
        <f>IF(AA23="","",SUMIF(SK!R$3:R$78,ROW(),SK!T$3:T$78))</f>
        <v>0</v>
      </c>
      <c r="AX23" s="40"/>
      <c r="AY23" s="40"/>
      <c r="AZ23" s="40"/>
    </row>
    <row r="24" ht="31.5" customHeight="1">
      <c r="A24" s="438" t="str">
        <f>IF(Score!A24="", "",Score!A24 )</f>
        <v>SP*</v>
      </c>
      <c r="B24" s="432"/>
      <c r="C24" s="442" t="str">
        <f>IF(Score!B24="", "",Score!B24 )</f>
        <v/>
      </c>
      <c r="D24" s="436"/>
      <c r="E24" s="436"/>
      <c r="F24" s="436"/>
      <c r="G24" s="439"/>
      <c r="H24" s="436"/>
      <c r="I24" s="436"/>
      <c r="J24" s="436"/>
      <c r="K24" s="439"/>
      <c r="L24" s="436"/>
      <c r="M24" s="436"/>
      <c r="N24" s="436"/>
      <c r="O24" s="439"/>
      <c r="P24" s="436"/>
      <c r="Q24" s="436"/>
      <c r="R24" s="436"/>
      <c r="S24" s="439"/>
      <c r="T24" s="436"/>
      <c r="U24" s="436"/>
      <c r="V24" s="437"/>
      <c r="W24" s="429">
        <f>IF(A24="","",SUMIF(SK!B$3:B$78,ROW(),SK!D$3:D$78))</f>
        <v>0</v>
      </c>
      <c r="X24" s="40"/>
      <c r="Y24" s="430" t="str">
        <f>IF(IGRF!B24="","",IGRF!B24)</f>
        <v>511*</v>
      </c>
      <c r="Z24" s="431" t="str">
        <f>IF(IGRF!C24="","",IGRF!C24)</f>
        <v>Wheelie Nelson</v>
      </c>
      <c r="AA24" s="432" t="str">
        <f>IF(Score!T24="", "",Score!T24 )</f>
        <v>SP</v>
      </c>
      <c r="AB24" s="432" t="s">
        <v>228</v>
      </c>
      <c r="AC24" s="439" t="str">
        <f>IF(Score!U24="", "",Score!U24 )</f>
        <v>62</v>
      </c>
      <c r="AD24" s="436"/>
      <c r="AE24" s="436"/>
      <c r="AF24" s="436"/>
      <c r="AG24" s="439" t="s">
        <v>128</v>
      </c>
      <c r="AH24" s="436"/>
      <c r="AI24" s="436"/>
      <c r="AJ24" s="436"/>
      <c r="AK24" s="439" t="s">
        <v>92</v>
      </c>
      <c r="AL24" s="436"/>
      <c r="AM24" s="436"/>
      <c r="AN24" s="436"/>
      <c r="AO24" s="439" t="s">
        <v>108</v>
      </c>
      <c r="AP24" s="436"/>
      <c r="AQ24" s="436"/>
      <c r="AR24" s="436"/>
      <c r="AS24" s="439" t="s">
        <v>132</v>
      </c>
      <c r="AT24" s="436"/>
      <c r="AU24" s="436"/>
      <c r="AV24" s="437"/>
      <c r="AW24" s="429">
        <f>IF(AA24="","",SUMIF(SK!R$3:R$78,ROW(),SK!T$3:T$78))</f>
        <v>0</v>
      </c>
      <c r="AX24" s="40"/>
      <c r="AY24" s="430" t="str">
        <f>IF(IGRF!I24="","",IGRF!I24)</f>
        <v>44*</v>
      </c>
      <c r="AZ24" s="431" t="str">
        <f>IF(IGRF!J24="","",IGRF!J24)</f>
        <v>Helen Killer</v>
      </c>
    </row>
    <row r="25" ht="31.5" customHeight="1">
      <c r="A25" s="433">
        <f>IF(Score!A25="", "",Score!A25 )</f>
        <v>18</v>
      </c>
      <c r="B25" s="434"/>
      <c r="C25" s="435" t="str">
        <f>IF(Score!B25="", "",Score!B25 )</f>
        <v>14</v>
      </c>
      <c r="D25" s="436"/>
      <c r="E25" s="436"/>
      <c r="F25" s="436"/>
      <c r="G25" s="435" t="s">
        <v>130</v>
      </c>
      <c r="H25" s="436"/>
      <c r="I25" s="436"/>
      <c r="J25" s="436"/>
      <c r="K25" s="435" t="s">
        <v>78</v>
      </c>
      <c r="L25" s="436"/>
      <c r="M25" s="436"/>
      <c r="N25" s="436"/>
      <c r="O25" s="435" t="s">
        <v>82</v>
      </c>
      <c r="P25" s="436"/>
      <c r="Q25" s="436"/>
      <c r="R25" s="436"/>
      <c r="S25" s="435" t="s">
        <v>106</v>
      </c>
      <c r="T25" s="436"/>
      <c r="U25" s="436"/>
      <c r="V25" s="437"/>
      <c r="W25" s="429">
        <f>IF(A25="","",SUMIF(SK!B$3:B$78,ROW(),SK!D$3:D$78))</f>
        <v>8</v>
      </c>
      <c r="X25" s="40"/>
      <c r="Y25" s="40"/>
      <c r="Z25" s="40"/>
      <c r="AA25" s="434">
        <f>IF(Score!T25="", "",Score!T25 )</f>
        <v>18</v>
      </c>
      <c r="AB25" s="434"/>
      <c r="AC25" s="435" t="str">
        <f>IF(Score!U25="", "",Score!U25 )</f>
        <v>731</v>
      </c>
      <c r="AD25" s="436"/>
      <c r="AE25" s="436"/>
      <c r="AF25" s="436"/>
      <c r="AG25" s="435" t="s">
        <v>57</v>
      </c>
      <c r="AH25" s="441" t="s">
        <v>291</v>
      </c>
      <c r="AI25" s="436"/>
      <c r="AJ25" s="436"/>
      <c r="AK25" s="435" t="s">
        <v>61</v>
      </c>
      <c r="AL25" s="436"/>
      <c r="AM25" s="436"/>
      <c r="AN25" s="436"/>
      <c r="AO25" s="435" t="s">
        <v>100</v>
      </c>
      <c r="AP25" s="436"/>
      <c r="AQ25" s="436"/>
      <c r="AR25" s="436"/>
      <c r="AS25" s="435" t="s">
        <v>80</v>
      </c>
      <c r="AT25" s="441" t="s">
        <v>291</v>
      </c>
      <c r="AU25" s="436"/>
      <c r="AV25" s="437"/>
      <c r="AW25" s="429">
        <f>IF(AA25="","",SUMIF(SK!R$3:R$78,ROW(),SK!T$3:T$78))</f>
        <v>8</v>
      </c>
      <c r="AX25" s="40"/>
      <c r="AY25" s="40"/>
      <c r="AZ25" s="40"/>
    </row>
    <row r="26" ht="31.5" customHeight="1">
      <c r="A26" s="438">
        <f>IF(Score!A26="", "",Score!A26 )</f>
        <v>19</v>
      </c>
      <c r="B26" s="432"/>
      <c r="C26" s="439" t="str">
        <f>IF(Score!B26="", "",Score!B26 )</f>
        <v>651</v>
      </c>
      <c r="D26" s="436"/>
      <c r="E26" s="436"/>
      <c r="F26" s="436"/>
      <c r="G26" s="439" t="s">
        <v>59</v>
      </c>
      <c r="H26" s="436"/>
      <c r="I26" s="436"/>
      <c r="J26" s="436"/>
      <c r="K26" s="439" t="s">
        <v>126</v>
      </c>
      <c r="L26" s="436"/>
      <c r="M26" s="436"/>
      <c r="N26" s="436"/>
      <c r="O26" s="439" t="s">
        <v>98</v>
      </c>
      <c r="P26" s="436"/>
      <c r="Q26" s="436"/>
      <c r="R26" s="436"/>
      <c r="S26" s="439" t="s">
        <v>114</v>
      </c>
      <c r="T26" s="436"/>
      <c r="U26" s="436"/>
      <c r="V26" s="437"/>
      <c r="W26" s="429">
        <f>IF(A26="","",SUMIF(SK!B$3:B$78,ROW(),SK!D$3:D$78))</f>
        <v>4</v>
      </c>
      <c r="X26" s="40"/>
      <c r="Y26" s="430" t="str">
        <f>IF(IGRF!B25="","",IGRF!B25)</f>
        <v>616</v>
      </c>
      <c r="Z26" s="431" t="str">
        <f>IF(IGRF!C25="","",IGRF!C25)</f>
        <v>Bizzquick</v>
      </c>
      <c r="AA26" s="432">
        <f>IF(Score!T26="", "",Score!T26 )</f>
        <v>19</v>
      </c>
      <c r="AB26" s="432"/>
      <c r="AC26" s="439" t="str">
        <f>IF(Score!U26="", "",Score!U26 )</f>
        <v>14</v>
      </c>
      <c r="AD26" s="441" t="s">
        <v>291</v>
      </c>
      <c r="AE26" s="436"/>
      <c r="AF26" s="436"/>
      <c r="AG26" s="439" t="s">
        <v>104</v>
      </c>
      <c r="AH26" s="436"/>
      <c r="AI26" s="436"/>
      <c r="AJ26" s="436"/>
      <c r="AK26" s="439" t="s">
        <v>108</v>
      </c>
      <c r="AL26" s="436"/>
      <c r="AM26" s="436"/>
      <c r="AN26" s="436"/>
      <c r="AO26" s="439" t="s">
        <v>92</v>
      </c>
      <c r="AP26" s="436"/>
      <c r="AQ26" s="436"/>
      <c r="AR26" s="436"/>
      <c r="AS26" s="439" t="s">
        <v>132</v>
      </c>
      <c r="AT26" s="436"/>
      <c r="AU26" s="436"/>
      <c r="AV26" s="437"/>
      <c r="AW26" s="429">
        <f>IF(AA26="","",SUMIF(SK!R$3:R$78,ROW(),SK!T$3:T$78))</f>
        <v>0</v>
      </c>
      <c r="AX26" s="40"/>
      <c r="AY26" s="430" t="str">
        <f>IF(IGRF!I25="","",IGRF!I25)</f>
        <v>55</v>
      </c>
      <c r="AZ26" s="431" t="str">
        <f>IF(IGRF!J25="","",IGRF!J25)</f>
        <v>Meg A. Bacon</v>
      </c>
    </row>
    <row r="27" ht="31.5" customHeight="1">
      <c r="A27" s="433" t="str">
        <f>IF(Score!A27="", "",Score!A27 )</f>
        <v>SP*</v>
      </c>
      <c r="B27" s="434"/>
      <c r="C27" s="440" t="str">
        <f>IF(Score!B27="", "",Score!B27 )</f>
        <v/>
      </c>
      <c r="D27" s="436"/>
      <c r="E27" s="436"/>
      <c r="F27" s="436"/>
      <c r="G27" s="435"/>
      <c r="H27" s="436"/>
      <c r="I27" s="436"/>
      <c r="J27" s="436"/>
      <c r="K27" s="435"/>
      <c r="L27" s="436"/>
      <c r="M27" s="436"/>
      <c r="N27" s="436"/>
      <c r="O27" s="435"/>
      <c r="P27" s="436"/>
      <c r="Q27" s="436"/>
      <c r="R27" s="436"/>
      <c r="S27" s="435"/>
      <c r="T27" s="436"/>
      <c r="U27" s="436"/>
      <c r="V27" s="437"/>
      <c r="W27" s="429">
        <f>IF(A27="","",SUMIF(SK!B$3:B$78,ROW(),SK!D$3:D$78))</f>
        <v>0</v>
      </c>
      <c r="X27" s="40"/>
      <c r="Y27" s="40"/>
      <c r="Z27" s="40"/>
      <c r="AA27" s="434" t="str">
        <f>IF(Score!T27="", "",Score!T27 )</f>
        <v>SP</v>
      </c>
      <c r="AB27" s="434" t="s">
        <v>228</v>
      </c>
      <c r="AC27" s="435" t="str">
        <f>IF(Score!U27="", "",Score!U27 )</f>
        <v>62</v>
      </c>
      <c r="AD27" s="436"/>
      <c r="AE27" s="436"/>
      <c r="AF27" s="436"/>
      <c r="AG27" s="435" t="s">
        <v>63</v>
      </c>
      <c r="AH27" s="436"/>
      <c r="AI27" s="436"/>
      <c r="AJ27" s="436"/>
      <c r="AK27" s="435" t="s">
        <v>108</v>
      </c>
      <c r="AL27" s="436"/>
      <c r="AM27" s="436"/>
      <c r="AN27" s="436"/>
      <c r="AO27" s="435" t="s">
        <v>92</v>
      </c>
      <c r="AP27" s="436"/>
      <c r="AQ27" s="436"/>
      <c r="AR27" s="436"/>
      <c r="AS27" s="435" t="s">
        <v>132</v>
      </c>
      <c r="AT27" s="436"/>
      <c r="AU27" s="436"/>
      <c r="AV27" s="437"/>
      <c r="AW27" s="429">
        <f>IF(AA27="","",SUMIF(SK!R$3:R$78,ROW(),SK!T$3:T$78))</f>
        <v>0</v>
      </c>
      <c r="AX27" s="40"/>
      <c r="AY27" s="40"/>
      <c r="AZ27" s="40"/>
    </row>
    <row r="28" ht="31.5" customHeight="1">
      <c r="A28" s="438">
        <f>IF(Score!A28="", "",Score!A28 )</f>
        <v>20</v>
      </c>
      <c r="B28" s="432"/>
      <c r="C28" s="439" t="str">
        <f>IF(Score!B28="", "",Score!B28 )</f>
        <v>1618</v>
      </c>
      <c r="D28" s="436"/>
      <c r="E28" s="436"/>
      <c r="F28" s="436"/>
      <c r="G28" s="439" t="s">
        <v>130</v>
      </c>
      <c r="H28" s="436" t="s">
        <v>289</v>
      </c>
      <c r="I28" s="436"/>
      <c r="J28" s="436"/>
      <c r="K28" s="439" t="s">
        <v>82</v>
      </c>
      <c r="L28" s="436"/>
      <c r="M28" s="436"/>
      <c r="N28" s="436"/>
      <c r="O28" s="439" t="s">
        <v>106</v>
      </c>
      <c r="P28" s="436" t="s">
        <v>289</v>
      </c>
      <c r="Q28" s="436"/>
      <c r="R28" s="436"/>
      <c r="S28" s="439" t="s">
        <v>78</v>
      </c>
      <c r="T28" s="436"/>
      <c r="U28" s="436"/>
      <c r="V28" s="437"/>
      <c r="W28" s="429">
        <f>IF(A28="","",SUMIF(SK!B$3:B$78,ROW(),SK!D$3:D$78))</f>
        <v>8</v>
      </c>
      <c r="X28" s="40"/>
      <c r="Y28" s="430" t="str">
        <f>IF(IGRF!B26="","",IGRF!B26)</f>
        <v>651</v>
      </c>
      <c r="Z28" s="431" t="str">
        <f>IF(IGRF!C26="","",IGRF!C26)</f>
        <v>Chippa Tooth</v>
      </c>
      <c r="AA28" s="432">
        <f>IF(Score!T28="", "",Score!T28 )</f>
        <v>20</v>
      </c>
      <c r="AB28" s="432"/>
      <c r="AC28" s="439" t="str">
        <f>IF(Score!U28="", "",Score!U28 )</f>
        <v>31</v>
      </c>
      <c r="AD28" s="436"/>
      <c r="AE28" s="436"/>
      <c r="AF28" s="436"/>
      <c r="AG28" s="439" t="s">
        <v>57</v>
      </c>
      <c r="AH28" s="436"/>
      <c r="AI28" s="436"/>
      <c r="AJ28" s="436"/>
      <c r="AK28" s="439" t="s">
        <v>80</v>
      </c>
      <c r="AL28" s="436"/>
      <c r="AM28" s="436"/>
      <c r="AN28" s="436"/>
      <c r="AO28" s="439" t="s">
        <v>100</v>
      </c>
      <c r="AP28" s="436"/>
      <c r="AQ28" s="436"/>
      <c r="AR28" s="436"/>
      <c r="AS28" s="439" t="s">
        <v>61</v>
      </c>
      <c r="AT28" s="436"/>
      <c r="AU28" s="436"/>
      <c r="AV28" s="437"/>
      <c r="AW28" s="429">
        <f>IF(AA28="","",SUMIF(SK!R$3:R$78,ROW(),SK!T$3:T$78))</f>
        <v>8</v>
      </c>
      <c r="AX28" s="40"/>
      <c r="AY28" s="430" t="str">
        <f>IF(IGRF!I26="","",IGRF!I26)</f>
        <v>62</v>
      </c>
      <c r="AZ28" s="431" t="str">
        <f>IF(IGRF!J26="","",IGRF!J26)</f>
        <v>Fracture Mechanics</v>
      </c>
    </row>
    <row r="29" ht="31.5" customHeight="1">
      <c r="A29" s="433">
        <f>IF(Score!A29="", "",Score!A29 )</f>
        <v>21</v>
      </c>
      <c r="B29" s="434"/>
      <c r="C29" s="435" t="str">
        <f>IF(Score!B29="", "",Score!B29 )</f>
        <v>187</v>
      </c>
      <c r="D29" s="436"/>
      <c r="E29" s="436"/>
      <c r="F29" s="436"/>
      <c r="G29" s="435" t="s">
        <v>130</v>
      </c>
      <c r="H29" s="436" t="s">
        <v>290</v>
      </c>
      <c r="I29" s="436"/>
      <c r="J29" s="436"/>
      <c r="K29" s="435" t="s">
        <v>90</v>
      </c>
      <c r="L29" s="436"/>
      <c r="M29" s="436"/>
      <c r="N29" s="436"/>
      <c r="O29" s="435" t="s">
        <v>106</v>
      </c>
      <c r="P29" s="436" t="s">
        <v>290</v>
      </c>
      <c r="Q29" s="436"/>
      <c r="R29" s="436"/>
      <c r="S29" s="435" t="s">
        <v>126</v>
      </c>
      <c r="T29" s="436"/>
      <c r="U29" s="436"/>
      <c r="V29" s="437"/>
      <c r="W29" s="429">
        <f>IF(A29="","",SUMIF(SK!B$3:B$78,ROW(),SK!D$3:D$78))</f>
        <v>0</v>
      </c>
      <c r="X29" s="40"/>
      <c r="Y29" s="40"/>
      <c r="Z29" s="40"/>
      <c r="AA29" s="434">
        <f>IF(Score!T29="", "",Score!T29 )</f>
        <v>21</v>
      </c>
      <c r="AB29" s="434"/>
      <c r="AC29" s="435" t="str">
        <f>IF(Score!U29="", "",Score!U29 )</f>
        <v>731</v>
      </c>
      <c r="AD29" s="436"/>
      <c r="AE29" s="436"/>
      <c r="AF29" s="436"/>
      <c r="AG29" s="435" t="s">
        <v>104</v>
      </c>
      <c r="AH29" s="436"/>
      <c r="AI29" s="436"/>
      <c r="AJ29" s="436"/>
      <c r="AK29" s="435" t="s">
        <v>108</v>
      </c>
      <c r="AL29" s="436"/>
      <c r="AM29" s="436"/>
      <c r="AN29" s="436"/>
      <c r="AO29" s="435" t="s">
        <v>92</v>
      </c>
      <c r="AP29" s="436"/>
      <c r="AQ29" s="436"/>
      <c r="AR29" s="436"/>
      <c r="AS29" s="435" t="s">
        <v>132</v>
      </c>
      <c r="AT29" s="436"/>
      <c r="AU29" s="436"/>
      <c r="AV29" s="437"/>
      <c r="AW29" s="429">
        <f>IF(AA29="","",SUMIF(SK!R$3:R$78,ROW(),SK!T$3:T$78))</f>
        <v>7</v>
      </c>
      <c r="AX29" s="40"/>
      <c r="AY29" s="40"/>
      <c r="AZ29" s="40"/>
    </row>
    <row r="30" ht="31.5" customHeight="1">
      <c r="A30" s="438" t="str">
        <f>IF(Score!A30="", "",Score!A30 )</f>
        <v>SP</v>
      </c>
      <c r="B30" s="432" t="s">
        <v>228</v>
      </c>
      <c r="C30" s="439" t="str">
        <f>IF(Score!B30="", "",Score!B30 )</f>
        <v>99</v>
      </c>
      <c r="D30" s="436"/>
      <c r="E30" s="436"/>
      <c r="F30" s="436"/>
      <c r="G30" s="439" t="s">
        <v>74</v>
      </c>
      <c r="H30" s="436"/>
      <c r="I30" s="436"/>
      <c r="J30" s="436"/>
      <c r="K30" s="439" t="s">
        <v>90</v>
      </c>
      <c r="L30" s="436"/>
      <c r="M30" s="436"/>
      <c r="N30" s="436"/>
      <c r="O30" s="439" t="s">
        <v>106</v>
      </c>
      <c r="P30" s="436" t="s">
        <v>289</v>
      </c>
      <c r="Q30" s="436"/>
      <c r="R30" s="436"/>
      <c r="S30" s="439" t="s">
        <v>126</v>
      </c>
      <c r="T30" s="436"/>
      <c r="U30" s="436"/>
      <c r="V30" s="437"/>
      <c r="W30" s="429">
        <f>IF(A30="","",SUMIF(SK!B$3:B$78,ROW(),SK!D$3:D$78))</f>
        <v>0</v>
      </c>
      <c r="X30" s="40"/>
      <c r="Y30" s="430" t="str">
        <f>IF(IGRF!B27="","",IGRF!B27)</f>
        <v>69</v>
      </c>
      <c r="Z30" s="431" t="str">
        <f>IF(IGRF!C27="","",IGRF!C27)</f>
        <v>Amanda Lorian</v>
      </c>
      <c r="AA30" s="432" t="str">
        <f>IF(Score!T30="", "",Score!T30 )</f>
        <v>SP*</v>
      </c>
      <c r="AB30" s="432"/>
      <c r="AC30" s="442" t="str">
        <f>IF(Score!U30="", "",Score!U30 )</f>
        <v/>
      </c>
      <c r="AD30" s="436"/>
      <c r="AE30" s="436"/>
      <c r="AF30" s="436"/>
      <c r="AG30" s="439"/>
      <c r="AH30" s="436"/>
      <c r="AI30" s="436"/>
      <c r="AJ30" s="436"/>
      <c r="AK30" s="439"/>
      <c r="AL30" s="436"/>
      <c r="AM30" s="436"/>
      <c r="AN30" s="436"/>
      <c r="AO30" s="439"/>
      <c r="AP30" s="436"/>
      <c r="AQ30" s="436"/>
      <c r="AR30" s="436"/>
      <c r="AS30" s="439"/>
      <c r="AT30" s="436"/>
      <c r="AU30" s="436"/>
      <c r="AV30" s="437"/>
      <c r="AW30" s="429">
        <f>IF(AA30="","",SUMIF(SK!R$3:R$78,ROW(),SK!T$3:T$78))</f>
        <v>0</v>
      </c>
      <c r="AX30" s="40"/>
      <c r="AY30" s="430" t="str">
        <f>IF(IGRF!I27="","",IGRF!I27)</f>
        <v>66</v>
      </c>
      <c r="AZ30" s="431" t="str">
        <f>IF(IGRF!J27="","",IGRF!J27)</f>
        <v>Crush</v>
      </c>
    </row>
    <row r="31" ht="31.5" customHeight="1">
      <c r="A31" s="433">
        <f>IF(Score!A31="", "",Score!A31 )</f>
        <v>22</v>
      </c>
      <c r="B31" s="434"/>
      <c r="C31" s="435" t="str">
        <f>IF(Score!B31="", "",Score!B31 )</f>
        <v>14</v>
      </c>
      <c r="D31" s="436"/>
      <c r="E31" s="436"/>
      <c r="F31" s="436"/>
      <c r="G31" s="435" t="s">
        <v>59</v>
      </c>
      <c r="H31" s="436"/>
      <c r="I31" s="436"/>
      <c r="J31" s="436"/>
      <c r="K31" s="435" t="s">
        <v>78</v>
      </c>
      <c r="L31" s="436"/>
      <c r="M31" s="436"/>
      <c r="N31" s="436"/>
      <c r="O31" s="435" t="s">
        <v>106</v>
      </c>
      <c r="P31" s="436" t="s">
        <v>292</v>
      </c>
      <c r="Q31" s="436"/>
      <c r="R31" s="436"/>
      <c r="S31" s="435" t="s">
        <v>82</v>
      </c>
      <c r="T31" s="436"/>
      <c r="U31" s="436"/>
      <c r="V31" s="437"/>
      <c r="W31" s="429">
        <f>IF(A31="","",SUMIF(SK!B$3:B$78,ROW(),SK!D$3:D$78))</f>
        <v>0</v>
      </c>
      <c r="X31" s="40"/>
      <c r="Y31" s="40"/>
      <c r="Z31" s="40"/>
      <c r="AA31" s="434">
        <f>IF(Score!T31="", "",Score!T31 )</f>
        <v>22</v>
      </c>
      <c r="AB31" s="434"/>
      <c r="AC31" s="435" t="str">
        <f>IF(Score!U31="", "",Score!U31 )</f>
        <v>802</v>
      </c>
      <c r="AD31" s="436"/>
      <c r="AE31" s="436"/>
      <c r="AF31" s="436"/>
      <c r="AG31" s="435" t="s">
        <v>57</v>
      </c>
      <c r="AH31" s="436"/>
      <c r="AI31" s="436"/>
      <c r="AJ31" s="436"/>
      <c r="AK31" s="435" t="s">
        <v>100</v>
      </c>
      <c r="AL31" s="436"/>
      <c r="AM31" s="436"/>
      <c r="AN31" s="436"/>
      <c r="AO31" s="435" t="s">
        <v>80</v>
      </c>
      <c r="AP31" s="436"/>
      <c r="AQ31" s="436"/>
      <c r="AR31" s="436"/>
      <c r="AS31" s="435" t="s">
        <v>61</v>
      </c>
      <c r="AT31" s="436" t="s">
        <v>289</v>
      </c>
      <c r="AU31" s="436"/>
      <c r="AV31" s="437"/>
      <c r="AW31" s="429">
        <f>IF(AA31="","",SUMIF(SK!R$3:R$78,ROW(),SK!T$3:T$78))</f>
        <v>4</v>
      </c>
      <c r="AX31" s="40"/>
      <c r="AY31" s="40"/>
      <c r="AZ31" s="40"/>
    </row>
    <row r="32" ht="31.5" customHeight="1">
      <c r="A32" s="438" t="str">
        <f>IF(Score!A32="", "",Score!A32 )</f>
        <v>SP</v>
      </c>
      <c r="B32" s="432" t="s">
        <v>228</v>
      </c>
      <c r="C32" s="439" t="str">
        <f>IF(Score!B32="", "",Score!B32 )</f>
        <v>1128</v>
      </c>
      <c r="D32" s="436"/>
      <c r="E32" s="436"/>
      <c r="F32" s="436"/>
      <c r="G32" s="439" t="s">
        <v>63</v>
      </c>
      <c r="H32" s="436"/>
      <c r="I32" s="436"/>
      <c r="J32" s="436"/>
      <c r="K32" s="439" t="s">
        <v>78</v>
      </c>
      <c r="L32" s="436"/>
      <c r="M32" s="436"/>
      <c r="N32" s="436"/>
      <c r="O32" s="439" t="s">
        <v>106</v>
      </c>
      <c r="P32" s="436" t="s">
        <v>290</v>
      </c>
      <c r="Q32" s="436"/>
      <c r="R32" s="436"/>
      <c r="S32" s="439" t="s">
        <v>82</v>
      </c>
      <c r="T32" s="436"/>
      <c r="U32" s="436"/>
      <c r="V32" s="437"/>
      <c r="W32" s="429">
        <f>IF(A32="","",SUMIF(SK!B$3:B$78,ROW(),SK!D$3:D$78))</f>
        <v>0</v>
      </c>
      <c r="X32" s="40"/>
      <c r="Y32" s="430" t="str">
        <f>IF(IGRF!B28="","",IGRF!B28)</f>
        <v>727</v>
      </c>
      <c r="Z32" s="431" t="str">
        <f>IF(IGRF!C28="","",IGRF!C28)</f>
        <v>Hurtrude Stein</v>
      </c>
      <c r="AA32" s="432" t="str">
        <f>IF(Score!T32="", "",Score!T32 )</f>
        <v>SP*</v>
      </c>
      <c r="AB32" s="432"/>
      <c r="AC32" s="442" t="str">
        <f>IF(Score!U32="", "",Score!U32 )</f>
        <v/>
      </c>
      <c r="AD32" s="436"/>
      <c r="AE32" s="436"/>
      <c r="AF32" s="436"/>
      <c r="AG32" s="439"/>
      <c r="AH32" s="436"/>
      <c r="AI32" s="436"/>
      <c r="AJ32" s="436"/>
      <c r="AK32" s="439"/>
      <c r="AL32" s="436"/>
      <c r="AM32" s="436"/>
      <c r="AN32" s="436"/>
      <c r="AO32" s="439"/>
      <c r="AP32" s="436"/>
      <c r="AQ32" s="436"/>
      <c r="AR32" s="436"/>
      <c r="AS32" s="439"/>
      <c r="AT32" s="436"/>
      <c r="AU32" s="436"/>
      <c r="AV32" s="437"/>
      <c r="AW32" s="429">
        <f>IF(AA32="","",SUMIF(SK!R$3:R$78,ROW(),SK!T$3:T$78))</f>
        <v>0</v>
      </c>
      <c r="AX32" s="40"/>
      <c r="AY32" s="430" t="str">
        <f>IF(IGRF!I28="","",IGRF!I28)</f>
        <v>71</v>
      </c>
      <c r="AZ32" s="431" t="str">
        <f>IF(IGRF!J28="","",IGRF!J28)</f>
        <v>Fresh AF</v>
      </c>
    </row>
    <row r="33" ht="31.5" customHeight="1">
      <c r="A33" s="433" t="str">
        <f>IF(Score!A33="", "",Score!A33 )</f>
        <v/>
      </c>
      <c r="B33" s="434"/>
      <c r="C33" s="440" t="str">
        <f>IF(Score!B33="", "",Score!B33 )</f>
        <v/>
      </c>
      <c r="D33" s="436"/>
      <c r="E33" s="436"/>
      <c r="F33" s="436"/>
      <c r="G33" s="435"/>
      <c r="H33" s="436"/>
      <c r="I33" s="436"/>
      <c r="J33" s="436"/>
      <c r="K33" s="435"/>
      <c r="L33" s="436"/>
      <c r="M33" s="436"/>
      <c r="N33" s="436"/>
      <c r="O33" s="435"/>
      <c r="P33" s="436"/>
      <c r="Q33" s="436"/>
      <c r="R33" s="436"/>
      <c r="S33" s="435"/>
      <c r="T33" s="436"/>
      <c r="U33" s="436"/>
      <c r="V33" s="437"/>
      <c r="W33" s="429" t="str">
        <f>IF(A33="","",SUMIF(SK!B$3:B$78,ROW(),SK!D$3:D$78))</f>
        <v/>
      </c>
      <c r="X33" s="40"/>
      <c r="Y33" s="40"/>
      <c r="Z33" s="40"/>
      <c r="AA33" s="434" t="str">
        <f>IF(Score!T33="", "",Score!T33 )</f>
        <v/>
      </c>
      <c r="AB33" s="434"/>
      <c r="AC33" s="440" t="str">
        <f>IF(Score!U33="", "",Score!U33 )</f>
        <v/>
      </c>
      <c r="AD33" s="436"/>
      <c r="AE33" s="436"/>
      <c r="AF33" s="436"/>
      <c r="AG33" s="435"/>
      <c r="AH33" s="436"/>
      <c r="AI33" s="436"/>
      <c r="AJ33" s="436"/>
      <c r="AK33" s="435"/>
      <c r="AL33" s="436"/>
      <c r="AM33" s="436"/>
      <c r="AN33" s="436"/>
      <c r="AO33" s="435"/>
      <c r="AP33" s="436"/>
      <c r="AQ33" s="436"/>
      <c r="AR33" s="436"/>
      <c r="AS33" s="435"/>
      <c r="AT33" s="436"/>
      <c r="AU33" s="436"/>
      <c r="AV33" s="437"/>
      <c r="AW33" s="429" t="str">
        <f>IF(AA33="","",SUMIF(SK!R$3:R$78,ROW(),SK!T$3:T$78))</f>
        <v/>
      </c>
      <c r="AX33" s="40"/>
      <c r="AY33" s="40"/>
      <c r="AZ33" s="40"/>
    </row>
    <row r="34" ht="31.5" customHeight="1">
      <c r="A34" s="438" t="str">
        <f>IF(Score!A34="", "",Score!A34 )</f>
        <v/>
      </c>
      <c r="B34" s="432"/>
      <c r="C34" s="442" t="str">
        <f>IF(Score!B34="", "",Score!B34 )</f>
        <v/>
      </c>
      <c r="D34" s="436"/>
      <c r="E34" s="436"/>
      <c r="F34" s="436"/>
      <c r="G34" s="439"/>
      <c r="H34" s="436"/>
      <c r="I34" s="436"/>
      <c r="J34" s="436"/>
      <c r="K34" s="439"/>
      <c r="L34" s="436"/>
      <c r="M34" s="436"/>
      <c r="N34" s="436"/>
      <c r="O34" s="439"/>
      <c r="P34" s="436"/>
      <c r="Q34" s="436"/>
      <c r="R34" s="436"/>
      <c r="S34" s="439"/>
      <c r="T34" s="436"/>
      <c r="U34" s="436"/>
      <c r="V34" s="437"/>
      <c r="W34" s="429" t="str">
        <f>IF(A34="","",SUMIF(SK!B$3:B$78,ROW(),SK!D$3:D$78))</f>
        <v/>
      </c>
      <c r="X34" s="40"/>
      <c r="Y34" s="430" t="str">
        <f>IF(IGRF!B29="","",IGRF!B29)</f>
        <v>86</v>
      </c>
      <c r="Z34" s="431" t="str">
        <f>IF(IGRF!C29="","",IGRF!C29)</f>
        <v>Whacks Poetic</v>
      </c>
      <c r="AA34" s="432" t="str">
        <f>IF(Score!T34="", "",Score!T34 )</f>
        <v/>
      </c>
      <c r="AB34" s="432"/>
      <c r="AC34" s="442" t="str">
        <f>IF(Score!U34="", "",Score!U34 )</f>
        <v/>
      </c>
      <c r="AD34" s="436"/>
      <c r="AE34" s="436"/>
      <c r="AF34" s="436"/>
      <c r="AG34" s="439"/>
      <c r="AH34" s="436"/>
      <c r="AI34" s="436"/>
      <c r="AJ34" s="436"/>
      <c r="AK34" s="439"/>
      <c r="AL34" s="436"/>
      <c r="AM34" s="436"/>
      <c r="AN34" s="436"/>
      <c r="AO34" s="439"/>
      <c r="AP34" s="436"/>
      <c r="AQ34" s="436"/>
      <c r="AR34" s="436"/>
      <c r="AS34" s="439"/>
      <c r="AT34" s="436"/>
      <c r="AU34" s="436"/>
      <c r="AV34" s="437"/>
      <c r="AW34" s="429" t="str">
        <f>IF(AA34="","",SUMIF(SK!R$3:R$78,ROW(),SK!T$3:T$78))</f>
        <v/>
      </c>
      <c r="AX34" s="40"/>
      <c r="AY34" s="430" t="str">
        <f>IF(IGRF!I29="","",IGRF!I29)</f>
        <v>713</v>
      </c>
      <c r="AZ34" s="431" t="str">
        <f>IF(IGRF!J29="","",IGRF!J29)</f>
        <v>Shrewd Folly</v>
      </c>
    </row>
    <row r="35" ht="31.5" customHeight="1">
      <c r="A35" s="433" t="str">
        <f>IF(Score!A35="", "",Score!A35 )</f>
        <v/>
      </c>
      <c r="B35" s="434"/>
      <c r="C35" s="440" t="str">
        <f>IF(Score!B35="", "",Score!B35 )</f>
        <v/>
      </c>
      <c r="D35" s="436"/>
      <c r="E35" s="436"/>
      <c r="F35" s="436"/>
      <c r="G35" s="435"/>
      <c r="H35" s="436"/>
      <c r="I35" s="436"/>
      <c r="J35" s="436"/>
      <c r="K35" s="435"/>
      <c r="L35" s="436"/>
      <c r="M35" s="436"/>
      <c r="N35" s="436"/>
      <c r="O35" s="435"/>
      <c r="P35" s="436"/>
      <c r="Q35" s="436"/>
      <c r="R35" s="436"/>
      <c r="S35" s="435"/>
      <c r="T35" s="436"/>
      <c r="U35" s="436"/>
      <c r="V35" s="437"/>
      <c r="W35" s="429" t="str">
        <f>IF(A35="","",SUMIF(SK!B$3:B$78,ROW(),SK!D$3:D$78))</f>
        <v/>
      </c>
      <c r="X35" s="40"/>
      <c r="Y35" s="443"/>
      <c r="Z35" s="431"/>
      <c r="AA35" s="434" t="str">
        <f>IF(Score!T35="", "",Score!T35 )</f>
        <v/>
      </c>
      <c r="AB35" s="434"/>
      <c r="AC35" s="440" t="str">
        <f>IF(Score!U35="", "",Score!U35 )</f>
        <v/>
      </c>
      <c r="AD35" s="436"/>
      <c r="AE35" s="436"/>
      <c r="AF35" s="436"/>
      <c r="AG35" s="435"/>
      <c r="AH35" s="436"/>
      <c r="AI35" s="436"/>
      <c r="AJ35" s="436"/>
      <c r="AK35" s="435"/>
      <c r="AL35" s="436"/>
      <c r="AM35" s="436"/>
      <c r="AN35" s="436"/>
      <c r="AO35" s="435"/>
      <c r="AP35" s="436"/>
      <c r="AQ35" s="436"/>
      <c r="AR35" s="436"/>
      <c r="AS35" s="435"/>
      <c r="AT35" s="436"/>
      <c r="AU35" s="436"/>
      <c r="AV35" s="437"/>
      <c r="AW35" s="429" t="str">
        <f>IF(AA35="","",SUMIF(SK!R$3:R$78,ROW(),SK!T$3:T$78))</f>
        <v/>
      </c>
      <c r="AX35" s="40"/>
      <c r="AY35" s="443"/>
      <c r="AZ35" s="40"/>
    </row>
    <row r="36" ht="31.5" customHeight="1">
      <c r="A36" s="438" t="str">
        <f>IF(Score!A36="", "",Score!A36 )</f>
        <v/>
      </c>
      <c r="B36" s="432"/>
      <c r="C36" s="442" t="str">
        <f>IF(Score!B36="", "",Score!B36 )</f>
        <v/>
      </c>
      <c r="D36" s="436"/>
      <c r="E36" s="436"/>
      <c r="F36" s="436"/>
      <c r="G36" s="439"/>
      <c r="H36" s="436"/>
      <c r="I36" s="436"/>
      <c r="J36" s="436"/>
      <c r="K36" s="439"/>
      <c r="L36" s="436"/>
      <c r="M36" s="436"/>
      <c r="N36" s="436"/>
      <c r="O36" s="439"/>
      <c r="P36" s="436"/>
      <c r="Q36" s="436"/>
      <c r="R36" s="436"/>
      <c r="S36" s="439"/>
      <c r="T36" s="436"/>
      <c r="U36" s="436"/>
      <c r="V36" s="437"/>
      <c r="W36" s="429" t="str">
        <f>IF(A36="","",SUMIF(SK!B$3:B$78,ROW(),SK!D$3:D$78))</f>
        <v/>
      </c>
      <c r="X36" s="40"/>
      <c r="Y36" s="430" t="str">
        <f>IF(IGRF!B30="","",IGRF!B30)</f>
        <v>89*</v>
      </c>
      <c r="Z36" s="431" t="str">
        <f>IF(IGRF!C30="","",IGRF!C30)</f>
        <v>Fanny Smack</v>
      </c>
      <c r="AA36" s="432" t="str">
        <f>IF(Score!T36="", "",Score!T36 )</f>
        <v/>
      </c>
      <c r="AB36" s="432"/>
      <c r="AC36" s="442" t="str">
        <f>IF(Score!U36="", "",Score!U36 )</f>
        <v/>
      </c>
      <c r="AD36" s="436"/>
      <c r="AE36" s="436"/>
      <c r="AF36" s="436"/>
      <c r="AG36" s="439"/>
      <c r="AH36" s="436"/>
      <c r="AI36" s="436"/>
      <c r="AJ36" s="436"/>
      <c r="AK36" s="439"/>
      <c r="AL36" s="436"/>
      <c r="AM36" s="436"/>
      <c r="AN36" s="436"/>
      <c r="AO36" s="439"/>
      <c r="AP36" s="436"/>
      <c r="AQ36" s="436"/>
      <c r="AR36" s="436"/>
      <c r="AS36" s="439"/>
      <c r="AT36" s="436"/>
      <c r="AU36" s="436"/>
      <c r="AV36" s="437"/>
      <c r="AW36" s="429" t="str">
        <f>IF(AA36="","",SUMIF(SK!R$3:R$78,ROW(),SK!T$3:T$78))</f>
        <v/>
      </c>
      <c r="AX36" s="444"/>
      <c r="AY36" s="430" t="str">
        <f>IF(IGRF!I30="","",IGRF!I30)</f>
        <v>731</v>
      </c>
      <c r="AZ36" s="431" t="str">
        <f>IF(IGRF!J30="","",IGRF!J30)</f>
        <v>Hand Over Fist</v>
      </c>
    </row>
    <row r="37" ht="31.5" customHeight="1">
      <c r="A37" s="433" t="str">
        <f>IF(Score!A37="", "",Score!A37 )</f>
        <v/>
      </c>
      <c r="B37" s="434"/>
      <c r="C37" s="440" t="str">
        <f>IF(Score!B37="", "",Score!B37 )</f>
        <v/>
      </c>
      <c r="D37" s="436"/>
      <c r="E37" s="436"/>
      <c r="F37" s="436"/>
      <c r="G37" s="435"/>
      <c r="H37" s="436"/>
      <c r="I37" s="436"/>
      <c r="J37" s="436"/>
      <c r="K37" s="435"/>
      <c r="L37" s="436"/>
      <c r="M37" s="436"/>
      <c r="N37" s="436"/>
      <c r="O37" s="435"/>
      <c r="P37" s="436"/>
      <c r="Q37" s="436"/>
      <c r="R37" s="436"/>
      <c r="S37" s="435"/>
      <c r="T37" s="436"/>
      <c r="U37" s="436"/>
      <c r="V37" s="437"/>
      <c r="W37" s="429" t="str">
        <f>IF(A37="","",SUMIF(SK!B$3:B$78,ROW(),SK!D$3:D$78))</f>
        <v/>
      </c>
      <c r="X37" s="40"/>
      <c r="Y37" s="443"/>
      <c r="Z37" s="431"/>
      <c r="AA37" s="434" t="str">
        <f>IF(Score!T37="", "",Score!T37 )</f>
        <v/>
      </c>
      <c r="AB37" s="434"/>
      <c r="AC37" s="440" t="str">
        <f>IF(Score!U37="", "",Score!U37 )</f>
        <v/>
      </c>
      <c r="AD37" s="436"/>
      <c r="AE37" s="436"/>
      <c r="AF37" s="436"/>
      <c r="AG37" s="435"/>
      <c r="AH37" s="436"/>
      <c r="AI37" s="436"/>
      <c r="AJ37" s="436"/>
      <c r="AK37" s="435"/>
      <c r="AL37" s="436"/>
      <c r="AM37" s="436"/>
      <c r="AN37" s="436"/>
      <c r="AO37" s="435"/>
      <c r="AP37" s="436"/>
      <c r="AQ37" s="436"/>
      <c r="AR37" s="436"/>
      <c r="AS37" s="435"/>
      <c r="AT37" s="436"/>
      <c r="AU37" s="436"/>
      <c r="AV37" s="437"/>
      <c r="AW37" s="429" t="str">
        <f>IF(AA37="","",SUMIF(SK!R$3:R$78,ROW(),SK!T$3:T$78))</f>
        <v/>
      </c>
      <c r="AX37" s="445"/>
      <c r="AY37" s="443"/>
      <c r="AZ37" s="40"/>
    </row>
    <row r="38" ht="31.5" customHeight="1">
      <c r="A38" s="438" t="str">
        <f>IF(Score!A38="", "",Score!A38 )</f>
        <v/>
      </c>
      <c r="B38" s="432"/>
      <c r="C38" s="442" t="str">
        <f>IF(Score!B38="", "",Score!B38 )</f>
        <v/>
      </c>
      <c r="D38" s="436"/>
      <c r="E38" s="436"/>
      <c r="F38" s="436"/>
      <c r="G38" s="439"/>
      <c r="H38" s="436"/>
      <c r="I38" s="436"/>
      <c r="J38" s="436"/>
      <c r="K38" s="439"/>
      <c r="L38" s="436"/>
      <c r="M38" s="436"/>
      <c r="N38" s="436"/>
      <c r="O38" s="439"/>
      <c r="P38" s="436"/>
      <c r="Q38" s="436"/>
      <c r="R38" s="436"/>
      <c r="S38" s="439"/>
      <c r="T38" s="436"/>
      <c r="U38" s="436"/>
      <c r="V38" s="437"/>
      <c r="W38" s="429" t="str">
        <f>IF(A38="","",SUMIF(SK!B$3:B$78,ROW(),SK!D$3:D$78))</f>
        <v/>
      </c>
      <c r="X38" s="40"/>
      <c r="Y38" s="430" t="str">
        <f>IF(IGRF!B31="","",IGRF!B31)</f>
        <v>90*</v>
      </c>
      <c r="Z38" s="431" t="str">
        <f>IF(IGRF!C31="","",IGRF!C31)</f>
        <v>Shadoux</v>
      </c>
      <c r="AA38" s="432" t="str">
        <f>IF(Score!T38="", "",Score!T38 )</f>
        <v/>
      </c>
      <c r="AB38" s="432"/>
      <c r="AC38" s="442" t="str">
        <f>IF(Score!U38="", "",Score!U38 )</f>
        <v/>
      </c>
      <c r="AD38" s="436"/>
      <c r="AE38" s="436"/>
      <c r="AF38" s="436"/>
      <c r="AG38" s="439"/>
      <c r="AH38" s="436"/>
      <c r="AI38" s="436"/>
      <c r="AJ38" s="436"/>
      <c r="AK38" s="439"/>
      <c r="AL38" s="436"/>
      <c r="AM38" s="436"/>
      <c r="AN38" s="436"/>
      <c r="AO38" s="439"/>
      <c r="AP38" s="436"/>
      <c r="AQ38" s="436"/>
      <c r="AR38" s="436"/>
      <c r="AS38" s="439"/>
      <c r="AT38" s="436"/>
      <c r="AU38" s="436"/>
      <c r="AV38" s="437"/>
      <c r="AW38" s="429" t="str">
        <f>IF(AA38="","",SUMIF(SK!R$3:R$78,ROW(),SK!T$3:T$78))</f>
        <v/>
      </c>
      <c r="AX38" s="445"/>
      <c r="AY38" s="430" t="str">
        <f>IF(IGRF!I31="","",IGRF!I31)</f>
        <v>74</v>
      </c>
      <c r="AZ38" s="431" t="str">
        <f>IF(IGRF!J31="","",IGRF!J31)</f>
        <v>Velociroller</v>
      </c>
    </row>
    <row r="39" ht="31.5" customHeight="1">
      <c r="A39" s="433" t="str">
        <f>IF(Score!A39="", "",Score!A39 )</f>
        <v/>
      </c>
      <c r="B39" s="434"/>
      <c r="C39" s="440" t="str">
        <f>IF(Score!B39="", "",Score!B39 )</f>
        <v/>
      </c>
      <c r="D39" s="436"/>
      <c r="E39" s="436"/>
      <c r="F39" s="436"/>
      <c r="G39" s="435"/>
      <c r="H39" s="436"/>
      <c r="I39" s="436"/>
      <c r="J39" s="436"/>
      <c r="K39" s="435"/>
      <c r="L39" s="436"/>
      <c r="M39" s="436"/>
      <c r="N39" s="436"/>
      <c r="O39" s="435"/>
      <c r="P39" s="436"/>
      <c r="Q39" s="436"/>
      <c r="R39" s="436"/>
      <c r="S39" s="435"/>
      <c r="T39" s="436"/>
      <c r="U39" s="436"/>
      <c r="V39" s="437"/>
      <c r="W39" s="429" t="str">
        <f>IF(A39="","",SUMIF(SK!B$3:B$78,ROW(),SK!D$3:D$78))</f>
        <v/>
      </c>
      <c r="X39" s="40"/>
      <c r="Y39" s="443"/>
      <c r="Z39" s="431"/>
      <c r="AA39" s="434" t="str">
        <f>IF(Score!T39="", "",Score!T39 )</f>
        <v/>
      </c>
      <c r="AB39" s="434"/>
      <c r="AC39" s="440" t="str">
        <f>IF(Score!U39="", "",Score!U39 )</f>
        <v/>
      </c>
      <c r="AD39" s="436"/>
      <c r="AE39" s="436"/>
      <c r="AF39" s="436"/>
      <c r="AG39" s="435"/>
      <c r="AH39" s="436"/>
      <c r="AI39" s="436"/>
      <c r="AJ39" s="436"/>
      <c r="AK39" s="435"/>
      <c r="AL39" s="436"/>
      <c r="AM39" s="436"/>
      <c r="AN39" s="436"/>
      <c r="AO39" s="435"/>
      <c r="AP39" s="436"/>
      <c r="AQ39" s="436"/>
      <c r="AR39" s="436"/>
      <c r="AS39" s="435"/>
      <c r="AT39" s="436"/>
      <c r="AU39" s="436"/>
      <c r="AV39" s="437"/>
      <c r="AW39" s="429" t="str">
        <f>IF(AA39="","",SUMIF(SK!R$3:R$78,ROW(),SK!T$3:T$78))</f>
        <v/>
      </c>
      <c r="AX39" s="445"/>
      <c r="AY39" s="443"/>
      <c r="AZ39" s="40"/>
    </row>
    <row r="40" ht="31.5" customHeight="1">
      <c r="A40" s="438" t="str">
        <f>IF(Score!A40="", "",Score!A40 )</f>
        <v/>
      </c>
      <c r="B40" s="432"/>
      <c r="C40" s="442" t="str">
        <f>IF(Score!B40="", "",Score!B40 )</f>
        <v/>
      </c>
      <c r="D40" s="436"/>
      <c r="E40" s="436"/>
      <c r="F40" s="436"/>
      <c r="G40" s="439"/>
      <c r="H40" s="436"/>
      <c r="I40" s="436"/>
      <c r="J40" s="436"/>
      <c r="K40" s="439"/>
      <c r="L40" s="436"/>
      <c r="M40" s="436"/>
      <c r="N40" s="436"/>
      <c r="O40" s="439"/>
      <c r="P40" s="436"/>
      <c r="Q40" s="436"/>
      <c r="R40" s="436"/>
      <c r="S40" s="439"/>
      <c r="T40" s="436"/>
      <c r="U40" s="436"/>
      <c r="V40" s="437"/>
      <c r="W40" s="429" t="str">
        <f>IF(A40="","",SUMIF(SK!B$3:B$78,ROW(),SK!D$3:D$78))</f>
        <v/>
      </c>
      <c r="X40" s="40"/>
      <c r="Y40" s="430" t="str">
        <f>IF(IGRF!B32="","",IGRF!B32)</f>
        <v>981</v>
      </c>
      <c r="Z40" s="431" t="str">
        <f>IF(IGRF!C32="","",IGRF!C32)</f>
        <v>duggy</v>
      </c>
      <c r="AA40" s="432" t="str">
        <f>IF(Score!T40="", "",Score!T40 )</f>
        <v/>
      </c>
      <c r="AB40" s="432"/>
      <c r="AC40" s="442" t="str">
        <f>IF(Score!U40="", "",Score!U40 )</f>
        <v/>
      </c>
      <c r="AD40" s="436"/>
      <c r="AE40" s="436"/>
      <c r="AF40" s="436"/>
      <c r="AG40" s="439"/>
      <c r="AH40" s="436"/>
      <c r="AI40" s="436"/>
      <c r="AJ40" s="436"/>
      <c r="AK40" s="439"/>
      <c r="AL40" s="436"/>
      <c r="AM40" s="436"/>
      <c r="AN40" s="436"/>
      <c r="AO40" s="439"/>
      <c r="AP40" s="436"/>
      <c r="AQ40" s="436"/>
      <c r="AR40" s="436"/>
      <c r="AS40" s="439"/>
      <c r="AT40" s="436"/>
      <c r="AU40" s="436"/>
      <c r="AV40" s="437"/>
      <c r="AW40" s="429" t="str">
        <f>IF(AA40="","",SUMIF(SK!R$3:R$78,ROW(),SK!T$3:T$78))</f>
        <v/>
      </c>
      <c r="AX40" s="446"/>
      <c r="AY40" s="430" t="str">
        <f>IF(IGRF!I32="","",IGRF!I32)</f>
        <v>802</v>
      </c>
      <c r="AZ40" s="431" t="str">
        <f>IF(IGRF!J32="","",IGRF!J32)</f>
        <v>Jenny NoNo</v>
      </c>
    </row>
    <row r="41" ht="31.5" customHeight="1">
      <c r="A41" s="433" t="str">
        <f>IF(Score!A41="", "",Score!A41 )</f>
        <v/>
      </c>
      <c r="B41" s="434"/>
      <c r="C41" s="440" t="str">
        <f>IF(Score!B41="", "",Score!B41 )</f>
        <v/>
      </c>
      <c r="D41" s="436"/>
      <c r="E41" s="436"/>
      <c r="F41" s="436"/>
      <c r="G41" s="435"/>
      <c r="H41" s="436"/>
      <c r="I41" s="436"/>
      <c r="J41" s="436"/>
      <c r="K41" s="435"/>
      <c r="L41" s="436"/>
      <c r="M41" s="436"/>
      <c r="N41" s="436"/>
      <c r="O41" s="435"/>
      <c r="P41" s="436"/>
      <c r="Q41" s="436"/>
      <c r="R41" s="436"/>
      <c r="S41" s="435"/>
      <c r="T41" s="436"/>
      <c r="U41" s="436"/>
      <c r="V41" s="437"/>
      <c r="W41" s="429" t="str">
        <f>IF(A41="","",SUMIF(SK!B$3:B$78,ROW(),SK!D$3:D$78))</f>
        <v/>
      </c>
      <c r="X41" s="40"/>
      <c r="Y41" s="430" t="str">
        <f>IF(IGRF!B33="","",IGRF!B33)</f>
        <v>99</v>
      </c>
      <c r="Z41" s="447" t="str">
        <f>IF(IGRF!C33="","",IGRF!C33)</f>
        <v>anne t. fascism</v>
      </c>
      <c r="AA41" s="434" t="str">
        <f>IF(Score!T41="", "",Score!T41 )</f>
        <v/>
      </c>
      <c r="AB41" s="434"/>
      <c r="AC41" s="440" t="str">
        <f>IF(Score!U41="", "",Score!U41 )</f>
        <v/>
      </c>
      <c r="AD41" s="436"/>
      <c r="AE41" s="436"/>
      <c r="AF41" s="436"/>
      <c r="AG41" s="435"/>
      <c r="AH41" s="436"/>
      <c r="AI41" s="436"/>
      <c r="AJ41" s="436"/>
      <c r="AK41" s="435"/>
      <c r="AL41" s="436"/>
      <c r="AM41" s="436"/>
      <c r="AN41" s="436"/>
      <c r="AO41" s="435"/>
      <c r="AP41" s="436"/>
      <c r="AQ41" s="436"/>
      <c r="AR41" s="436"/>
      <c r="AS41" s="435"/>
      <c r="AT41" s="436"/>
      <c r="AU41" s="436"/>
      <c r="AV41" s="437"/>
      <c r="AW41" s="429" t="str">
        <f>IF(AA41="","",SUMIF(SK!R$3:R$78,ROW(),SK!T$3:T$78))</f>
        <v/>
      </c>
      <c r="AX41" s="448"/>
      <c r="AY41" s="430" t="str">
        <f>IF(IGRF!I33="","",IGRF!I33)</f>
        <v>97</v>
      </c>
      <c r="AZ41" s="447" t="str">
        <f>IF(IGRF!J33="","",IGRF!J33)</f>
        <v>Smarty Plants</v>
      </c>
    </row>
    <row r="42" ht="15.0" customHeight="1">
      <c r="A42" s="449" t="s">
        <v>294</v>
      </c>
      <c r="B42" s="339"/>
      <c r="C42" s="339"/>
      <c r="D42" s="339"/>
      <c r="E42" s="339"/>
      <c r="F42" s="339"/>
      <c r="G42" s="339"/>
      <c r="H42" s="339"/>
      <c r="I42" s="339"/>
      <c r="J42" s="339"/>
      <c r="K42" s="339"/>
      <c r="L42" s="339"/>
      <c r="M42" s="339"/>
      <c r="N42" s="339"/>
      <c r="O42" s="339"/>
      <c r="P42" s="339"/>
      <c r="Q42" s="339"/>
      <c r="R42" s="339"/>
      <c r="S42" s="339"/>
      <c r="T42" s="339"/>
      <c r="U42" s="339"/>
      <c r="V42" s="339"/>
      <c r="W42" s="339"/>
      <c r="X42" s="339"/>
      <c r="Y42" s="339"/>
      <c r="Z42" s="339"/>
      <c r="AA42" s="449" t="s">
        <v>295</v>
      </c>
      <c r="AB42" s="339"/>
      <c r="AC42" s="339"/>
      <c r="AD42" s="339"/>
      <c r="AE42" s="339"/>
      <c r="AF42" s="339"/>
      <c r="AG42" s="339"/>
      <c r="AH42" s="339"/>
      <c r="AI42" s="339"/>
      <c r="AJ42" s="339"/>
      <c r="AK42" s="339"/>
      <c r="AL42" s="339"/>
      <c r="AM42" s="339"/>
      <c r="AN42" s="339"/>
      <c r="AO42" s="339"/>
      <c r="AP42" s="339"/>
      <c r="AQ42" s="339"/>
      <c r="AR42" s="339"/>
      <c r="AS42" s="339"/>
      <c r="AT42" s="339"/>
      <c r="AU42" s="339"/>
      <c r="AV42" s="339"/>
      <c r="AW42" s="339"/>
      <c r="AX42" s="339"/>
      <c r="AY42" s="339"/>
      <c r="AZ42" s="339"/>
    </row>
    <row r="43" ht="28.5" customHeight="1">
      <c r="A43" s="411" t="str">
        <f>A1</f>
        <v>Minnesota Roller Derby</v>
      </c>
      <c r="B43" s="204"/>
      <c r="C43" s="204"/>
      <c r="D43" s="204"/>
      <c r="E43" s="204"/>
      <c r="F43" s="204"/>
      <c r="G43" s="204"/>
      <c r="H43" s="205" t="str">
        <f>H1</f>
        <v>Black</v>
      </c>
      <c r="I43" s="148"/>
      <c r="J43" s="148"/>
      <c r="K43" s="148"/>
      <c r="L43" s="412">
        <f>L1</f>
        <v>45101</v>
      </c>
      <c r="M43" s="163"/>
      <c r="N43" s="163"/>
      <c r="O43" s="163"/>
      <c r="P43" s="207" t="s">
        <v>189</v>
      </c>
      <c r="Q43" s="148"/>
      <c r="R43" s="148"/>
      <c r="S43" s="148"/>
      <c r="T43" s="148"/>
      <c r="U43" s="148"/>
      <c r="V43" s="148"/>
      <c r="W43" s="148"/>
      <c r="X43" s="148"/>
      <c r="Y43" s="148"/>
      <c r="Z43" s="413">
        <v>2.0</v>
      </c>
      <c r="AA43" s="411" t="str">
        <f>AA1</f>
        <v>Ann Arbor Roller Derby</v>
      </c>
      <c r="AB43" s="204"/>
      <c r="AC43" s="204"/>
      <c r="AD43" s="204"/>
      <c r="AE43" s="204"/>
      <c r="AF43" s="204"/>
      <c r="AG43" s="204"/>
      <c r="AH43" s="205" t="str">
        <f>AH1</f>
        <v>White</v>
      </c>
      <c r="AI43" s="148"/>
      <c r="AJ43" s="148"/>
      <c r="AK43" s="148"/>
      <c r="AL43" s="412">
        <f>AL1</f>
        <v>45101</v>
      </c>
      <c r="AM43" s="163"/>
      <c r="AN43" s="163"/>
      <c r="AO43" s="163"/>
      <c r="AP43" s="207" t="s">
        <v>190</v>
      </c>
      <c r="AQ43" s="148"/>
      <c r="AR43" s="148"/>
      <c r="AS43" s="148"/>
      <c r="AT43" s="148"/>
      <c r="AU43" s="148"/>
      <c r="AV43" s="148"/>
      <c r="AW43" s="148"/>
      <c r="AX43" s="148"/>
      <c r="AY43" s="148"/>
      <c r="AZ43" s="413">
        <v>2.0</v>
      </c>
    </row>
    <row r="44" ht="15.0" customHeight="1">
      <c r="A44" s="211"/>
      <c r="B44" s="19"/>
      <c r="C44" s="19"/>
      <c r="D44" s="19"/>
      <c r="E44" s="19"/>
      <c r="F44" s="19"/>
      <c r="G44" s="19"/>
      <c r="H44" s="414" t="s">
        <v>206</v>
      </c>
      <c r="I44" s="67"/>
      <c r="J44" s="67"/>
      <c r="K44" s="67"/>
      <c r="L44" s="415" t="s">
        <v>207</v>
      </c>
      <c r="M44" s="67"/>
      <c r="N44" s="67"/>
      <c r="O44" s="67"/>
      <c r="P44" s="416" t="s">
        <v>188</v>
      </c>
      <c r="Q44" s="19"/>
      <c r="R44" s="19"/>
      <c r="S44" s="19"/>
      <c r="T44" s="19"/>
      <c r="U44" s="19"/>
      <c r="V44" s="19"/>
      <c r="W44" s="19"/>
      <c r="X44" s="19"/>
      <c r="Y44" s="19"/>
      <c r="Z44" s="417" t="str">
        <f>Z2</f>
        <v>GAME Sat 4</v>
      </c>
      <c r="AA44" s="211"/>
      <c r="AB44" s="19"/>
      <c r="AC44" s="19"/>
      <c r="AD44" s="19"/>
      <c r="AE44" s="19"/>
      <c r="AF44" s="19"/>
      <c r="AG44" s="19"/>
      <c r="AH44" s="414" t="s">
        <v>206</v>
      </c>
      <c r="AI44" s="67"/>
      <c r="AJ44" s="67"/>
      <c r="AK44" s="67"/>
      <c r="AL44" s="415" t="s">
        <v>207</v>
      </c>
      <c r="AM44" s="67"/>
      <c r="AN44" s="67"/>
      <c r="AO44" s="67"/>
      <c r="AP44" s="416" t="s">
        <v>188</v>
      </c>
      <c r="AQ44" s="19"/>
      <c r="AR44" s="19"/>
      <c r="AS44" s="19"/>
      <c r="AT44" s="19"/>
      <c r="AU44" s="19"/>
      <c r="AV44" s="19"/>
      <c r="AW44" s="19"/>
      <c r="AX44" s="19"/>
      <c r="AY44" s="19"/>
      <c r="AZ44" s="417" t="str">
        <f>AZ2</f>
        <v>GAME Sat 4</v>
      </c>
    </row>
    <row r="45" ht="13.5" customHeight="1">
      <c r="A45" s="418" t="s">
        <v>282</v>
      </c>
      <c r="B45" s="419" t="s">
        <v>283</v>
      </c>
      <c r="C45" s="420" t="s">
        <v>284</v>
      </c>
      <c r="D45" s="421" t="s">
        <v>285</v>
      </c>
      <c r="E45" s="42"/>
      <c r="F45" s="422"/>
      <c r="G45" s="420" t="s">
        <v>286</v>
      </c>
      <c r="H45" s="421" t="s">
        <v>285</v>
      </c>
      <c r="I45" s="42"/>
      <c r="J45" s="422"/>
      <c r="K45" s="420" t="s">
        <v>287</v>
      </c>
      <c r="L45" s="421" t="s">
        <v>285</v>
      </c>
      <c r="M45" s="42"/>
      <c r="N45" s="422"/>
      <c r="O45" s="420" t="s">
        <v>287</v>
      </c>
      <c r="P45" s="421" t="s">
        <v>285</v>
      </c>
      <c r="Q45" s="42"/>
      <c r="R45" s="422"/>
      <c r="S45" s="420" t="s">
        <v>287</v>
      </c>
      <c r="T45" s="421" t="s">
        <v>285</v>
      </c>
      <c r="U45" s="42"/>
      <c r="V45" s="422"/>
      <c r="W45" s="423"/>
      <c r="X45" s="450" t="s">
        <v>288</v>
      </c>
      <c r="Y45" s="13"/>
      <c r="Z45" s="14"/>
      <c r="AA45" s="418" t="s">
        <v>282</v>
      </c>
      <c r="AB45" s="419" t="s">
        <v>283</v>
      </c>
      <c r="AC45" s="420" t="s">
        <v>284</v>
      </c>
      <c r="AD45" s="421" t="s">
        <v>285</v>
      </c>
      <c r="AE45" s="42"/>
      <c r="AF45" s="422"/>
      <c r="AG45" s="420" t="s">
        <v>286</v>
      </c>
      <c r="AH45" s="421" t="s">
        <v>285</v>
      </c>
      <c r="AI45" s="42"/>
      <c r="AJ45" s="422"/>
      <c r="AK45" s="420" t="s">
        <v>287</v>
      </c>
      <c r="AL45" s="421" t="s">
        <v>285</v>
      </c>
      <c r="AM45" s="42"/>
      <c r="AN45" s="422"/>
      <c r="AO45" s="420" t="s">
        <v>287</v>
      </c>
      <c r="AP45" s="421" t="s">
        <v>285</v>
      </c>
      <c r="AQ45" s="42"/>
      <c r="AR45" s="422"/>
      <c r="AS45" s="420" t="s">
        <v>287</v>
      </c>
      <c r="AT45" s="421" t="s">
        <v>285</v>
      </c>
      <c r="AU45" s="42"/>
      <c r="AV45" s="422"/>
      <c r="AW45" s="423"/>
      <c r="AX45" s="421" t="s">
        <v>288</v>
      </c>
      <c r="AY45" s="42"/>
      <c r="AZ45" s="43"/>
    </row>
    <row r="46" ht="31.5" customHeight="1">
      <c r="A46" s="438">
        <f>IF(Score!A46="", "",Score!A46 )</f>
        <v>1</v>
      </c>
      <c r="B46" s="432"/>
      <c r="C46" s="439" t="str">
        <f>IF(Score!B46="", "",Score!B46 )</f>
        <v>651</v>
      </c>
      <c r="D46" s="436"/>
      <c r="E46" s="436"/>
      <c r="F46" s="436"/>
      <c r="G46" s="439" t="s">
        <v>59</v>
      </c>
      <c r="H46" s="436"/>
      <c r="I46" s="436"/>
      <c r="J46" s="436"/>
      <c r="K46" s="439" t="s">
        <v>114</v>
      </c>
      <c r="L46" s="436"/>
      <c r="M46" s="436"/>
      <c r="N46" s="436"/>
      <c r="O46" s="439" t="s">
        <v>126</v>
      </c>
      <c r="P46" s="436"/>
      <c r="Q46" s="436"/>
      <c r="R46" s="436"/>
      <c r="S46" s="439" t="s">
        <v>90</v>
      </c>
      <c r="T46" s="436"/>
      <c r="U46" s="436"/>
      <c r="V46" s="437"/>
      <c r="W46" s="429">
        <f>IF(A46="","",SUMIF(SK!B$88:B$163,ROW(),SK!D$88:D$163))</f>
        <v>17</v>
      </c>
      <c r="X46" s="40"/>
      <c r="Y46" s="430" t="str">
        <f t="shared" ref="Y46:Z46" si="1">Y4</f>
        <v>112*</v>
      </c>
      <c r="Z46" s="431" t="str">
        <f t="shared" si="1"/>
        <v>Whoopsie Daisy</v>
      </c>
      <c r="AA46" s="451">
        <f>IF(Score!T46="", "",Score!T46 )</f>
        <v>1</v>
      </c>
      <c r="AB46" s="432"/>
      <c r="AC46" s="439" t="str">
        <f>IF(Score!U46="", "",Score!U46 )</f>
        <v>731</v>
      </c>
      <c r="AD46" s="436"/>
      <c r="AE46" s="436"/>
      <c r="AF46" s="436"/>
      <c r="AG46" s="439" t="s">
        <v>57</v>
      </c>
      <c r="AH46" s="436"/>
      <c r="AI46" s="436"/>
      <c r="AJ46" s="436"/>
      <c r="AK46" s="439" t="s">
        <v>61</v>
      </c>
      <c r="AL46" s="436" t="s">
        <v>290</v>
      </c>
      <c r="AM46" s="436"/>
      <c r="AN46" s="436"/>
      <c r="AO46" s="439" t="s">
        <v>100</v>
      </c>
      <c r="AP46" s="441" t="s">
        <v>291</v>
      </c>
      <c r="AQ46" s="436"/>
      <c r="AR46" s="436"/>
      <c r="AS46" s="439" t="s">
        <v>80</v>
      </c>
      <c r="AT46" s="436"/>
      <c r="AU46" s="436"/>
      <c r="AV46" s="437"/>
      <c r="AW46" s="429">
        <f>IF(AA46="","",SUMIF(SK!R$88:R$163,ROW(),SK!T$88:T$163))</f>
        <v>0</v>
      </c>
      <c r="AX46" s="40"/>
      <c r="AY46" s="430" t="str">
        <f t="shared" ref="AY46:AZ46" si="2">AY4</f>
        <v>10</v>
      </c>
      <c r="AZ46" s="452" t="str">
        <f t="shared" si="2"/>
        <v>J. Sandin</v>
      </c>
    </row>
    <row r="47" ht="31.5" customHeight="1">
      <c r="A47" s="433" t="str">
        <f>IF(Score!A47="", "",Score!A47 )</f>
        <v>SP*</v>
      </c>
      <c r="B47" s="434"/>
      <c r="C47" s="440" t="str">
        <f>IF(Score!B47="", "",Score!B47 )</f>
        <v/>
      </c>
      <c r="D47" s="436"/>
      <c r="E47" s="436"/>
      <c r="F47" s="436"/>
      <c r="G47" s="435"/>
      <c r="H47" s="436"/>
      <c r="I47" s="436"/>
      <c r="J47" s="436"/>
      <c r="K47" s="435"/>
      <c r="L47" s="436"/>
      <c r="M47" s="436"/>
      <c r="N47" s="436"/>
      <c r="O47" s="435"/>
      <c r="P47" s="436"/>
      <c r="Q47" s="436"/>
      <c r="R47" s="436"/>
      <c r="S47" s="435"/>
      <c r="T47" s="436"/>
      <c r="U47" s="436"/>
      <c r="V47" s="437"/>
      <c r="W47" s="429">
        <f>IF(A47="","",SUMIF(SK!B$88:B$163,ROW(),SK!D$88:D$163))</f>
        <v>0</v>
      </c>
      <c r="X47" s="40"/>
      <c r="Y47" s="40"/>
      <c r="Z47" s="431"/>
      <c r="AA47" s="453" t="str">
        <f>IF(Score!T47="", "",Score!T47 )</f>
        <v>SP</v>
      </c>
      <c r="AB47" s="434" t="s">
        <v>228</v>
      </c>
      <c r="AC47" s="435" t="str">
        <f>IF(Score!U47="", "",Score!U47 )</f>
        <v>10</v>
      </c>
      <c r="AD47" s="436"/>
      <c r="AE47" s="436"/>
      <c r="AF47" s="436"/>
      <c r="AG47" s="435" t="s">
        <v>120</v>
      </c>
      <c r="AH47" s="436"/>
      <c r="AI47" s="436"/>
      <c r="AJ47" s="436"/>
      <c r="AK47" s="435" t="s">
        <v>61</v>
      </c>
      <c r="AL47" s="436"/>
      <c r="AM47" s="436"/>
      <c r="AN47" s="436"/>
      <c r="AO47" s="435" t="s">
        <v>100</v>
      </c>
      <c r="AP47" s="436"/>
      <c r="AQ47" s="436"/>
      <c r="AR47" s="436"/>
      <c r="AS47" s="435" t="s">
        <v>80</v>
      </c>
      <c r="AT47" s="436"/>
      <c r="AU47" s="436"/>
      <c r="AV47" s="437"/>
      <c r="AW47" s="429">
        <f>IF(AA47="","",SUMIF(SK!R$88:R$163,ROW(),SK!T$88:T$163))</f>
        <v>2</v>
      </c>
      <c r="AX47" s="40"/>
      <c r="AY47" s="40"/>
      <c r="AZ47" s="431"/>
    </row>
    <row r="48" ht="31.5" customHeight="1">
      <c r="A48" s="438">
        <f>IF(Score!A48="", "",Score!A48 )</f>
        <v>2</v>
      </c>
      <c r="B48" s="432"/>
      <c r="C48" s="439" t="str">
        <f>IF(Score!B48="", "",Score!B48 )</f>
        <v>1618</v>
      </c>
      <c r="D48" s="436"/>
      <c r="E48" s="436"/>
      <c r="F48" s="436"/>
      <c r="G48" s="439" t="s">
        <v>130</v>
      </c>
      <c r="H48" s="436"/>
      <c r="I48" s="436"/>
      <c r="J48" s="436"/>
      <c r="K48" s="439" t="s">
        <v>106</v>
      </c>
      <c r="L48" s="436"/>
      <c r="M48" s="436"/>
      <c r="N48" s="436"/>
      <c r="O48" s="439" t="s">
        <v>78</v>
      </c>
      <c r="P48" s="436"/>
      <c r="Q48" s="436"/>
      <c r="R48" s="436"/>
      <c r="S48" s="439" t="s">
        <v>82</v>
      </c>
      <c r="T48" s="436"/>
      <c r="U48" s="436"/>
      <c r="V48" s="437"/>
      <c r="W48" s="429">
        <f>IF(A48="","",SUMIF(SK!B$88:B$163,ROW(),SK!D$88:D$163))</f>
        <v>0</v>
      </c>
      <c r="X48" s="40"/>
      <c r="Y48" s="430" t="str">
        <f t="shared" ref="Y48:Z48" si="3">Y6</f>
        <v>1128</v>
      </c>
      <c r="Z48" s="431" t="str">
        <f t="shared" si="3"/>
        <v>Poysenberry Pie</v>
      </c>
      <c r="AA48" s="451">
        <f>IF(Score!T48="", "",Score!T48 )</f>
        <v>2</v>
      </c>
      <c r="AB48" s="432"/>
      <c r="AC48" s="439" t="str">
        <f>IF(Score!U48="", "",Score!U48 )</f>
        <v>14</v>
      </c>
      <c r="AD48" s="436"/>
      <c r="AE48" s="436"/>
      <c r="AF48" s="436"/>
      <c r="AG48" s="439" t="s">
        <v>104</v>
      </c>
      <c r="AH48" s="436"/>
      <c r="AI48" s="436"/>
      <c r="AJ48" s="436"/>
      <c r="AK48" s="439" t="s">
        <v>92</v>
      </c>
      <c r="AL48" s="436"/>
      <c r="AM48" s="436"/>
      <c r="AN48" s="436"/>
      <c r="AO48" s="439" t="s">
        <v>108</v>
      </c>
      <c r="AP48" s="436"/>
      <c r="AQ48" s="436"/>
      <c r="AR48" s="436"/>
      <c r="AS48" s="439" t="s">
        <v>132</v>
      </c>
      <c r="AT48" s="436"/>
      <c r="AU48" s="436"/>
      <c r="AV48" s="437"/>
      <c r="AW48" s="429">
        <f>IF(AA48="","",SUMIF(SK!R$88:R$163,ROW(),SK!T$88:T$163))</f>
        <v>2</v>
      </c>
      <c r="AX48" s="40"/>
      <c r="AY48" s="430" t="str">
        <f t="shared" ref="AY48:AZ48" si="4">AY6</f>
        <v>125</v>
      </c>
      <c r="AZ48" s="431" t="str">
        <f t="shared" si="4"/>
        <v>Murder by Proxy</v>
      </c>
    </row>
    <row r="49" ht="31.5" customHeight="1">
      <c r="A49" s="433">
        <f>IF(Score!A49="", "",Score!A49 )</f>
        <v>3</v>
      </c>
      <c r="B49" s="434"/>
      <c r="C49" s="435" t="str">
        <f>IF(Score!B49="", "",Score!B49 )</f>
        <v>187</v>
      </c>
      <c r="D49" s="436"/>
      <c r="E49" s="436"/>
      <c r="F49" s="436"/>
      <c r="G49" s="435" t="s">
        <v>59</v>
      </c>
      <c r="H49" s="436"/>
      <c r="I49" s="436"/>
      <c r="J49" s="436"/>
      <c r="K49" s="435" t="s">
        <v>114</v>
      </c>
      <c r="L49" s="436"/>
      <c r="M49" s="436"/>
      <c r="N49" s="436"/>
      <c r="O49" s="435" t="s">
        <v>90</v>
      </c>
      <c r="P49" s="441" t="s">
        <v>291</v>
      </c>
      <c r="Q49" s="436"/>
      <c r="R49" s="436"/>
      <c r="S49" s="435" t="s">
        <v>126</v>
      </c>
      <c r="T49" s="436" t="s">
        <v>289</v>
      </c>
      <c r="U49" s="436"/>
      <c r="V49" s="437"/>
      <c r="W49" s="429">
        <f>IF(A49="","",SUMIF(SK!B$88:B$163,ROW(),SK!D$88:D$163))</f>
        <v>4</v>
      </c>
      <c r="X49" s="40"/>
      <c r="Y49" s="40"/>
      <c r="Z49" s="431"/>
      <c r="AA49" s="453">
        <f>IF(Score!T49="", "",Score!T49 )</f>
        <v>3</v>
      </c>
      <c r="AB49" s="434"/>
      <c r="AC49" s="435" t="str">
        <f>IF(Score!U49="", "",Score!U49 )</f>
        <v>31</v>
      </c>
      <c r="AD49" s="436"/>
      <c r="AE49" s="436"/>
      <c r="AF49" s="436"/>
      <c r="AG49" s="435" t="s">
        <v>57</v>
      </c>
      <c r="AH49" s="436"/>
      <c r="AI49" s="436"/>
      <c r="AJ49" s="436"/>
      <c r="AK49" s="435" t="s">
        <v>100</v>
      </c>
      <c r="AL49" s="436"/>
      <c r="AM49" s="436"/>
      <c r="AN49" s="436"/>
      <c r="AO49" s="435" t="s">
        <v>61</v>
      </c>
      <c r="AP49" s="436"/>
      <c r="AQ49" s="436"/>
      <c r="AR49" s="436"/>
      <c r="AS49" s="435" t="s">
        <v>80</v>
      </c>
      <c r="AT49" s="436"/>
      <c r="AU49" s="436"/>
      <c r="AV49" s="437"/>
      <c r="AW49" s="429">
        <f>IF(AA49="","",SUMIF(SK!R$88:R$163,ROW(),SK!T$88:T$163))</f>
        <v>0</v>
      </c>
      <c r="AX49" s="40"/>
      <c r="AY49" s="40"/>
      <c r="AZ49" s="431"/>
    </row>
    <row r="50" ht="31.5" customHeight="1">
      <c r="A50" s="438">
        <f>IF(Score!A50="", "",Score!A50 )</f>
        <v>4</v>
      </c>
      <c r="B50" s="432"/>
      <c r="C50" s="439" t="str">
        <f>IF(Score!B50="", "",Score!B50 )</f>
        <v>14</v>
      </c>
      <c r="D50" s="436"/>
      <c r="E50" s="436"/>
      <c r="F50" s="436"/>
      <c r="G50" s="439" t="s">
        <v>130</v>
      </c>
      <c r="H50" s="436"/>
      <c r="I50" s="436"/>
      <c r="J50" s="436"/>
      <c r="K50" s="439" t="s">
        <v>82</v>
      </c>
      <c r="L50" s="436" t="s">
        <v>289</v>
      </c>
      <c r="M50" s="436"/>
      <c r="N50" s="436"/>
      <c r="O50" s="439" t="s">
        <v>106</v>
      </c>
      <c r="P50" s="436"/>
      <c r="Q50" s="436"/>
      <c r="R50" s="436"/>
      <c r="S50" s="439" t="s">
        <v>126</v>
      </c>
      <c r="T50" s="436" t="s">
        <v>290</v>
      </c>
      <c r="U50" s="436"/>
      <c r="V50" s="437"/>
      <c r="W50" s="429">
        <f>IF(A50="","",SUMIF(SK!B$88:B$163,ROW(),SK!D$88:D$163))</f>
        <v>0</v>
      </c>
      <c r="X50" s="40"/>
      <c r="Y50" s="430" t="str">
        <f t="shared" ref="Y50:Z50" si="5">Y8</f>
        <v>14</v>
      </c>
      <c r="Z50" s="431" t="str">
        <f t="shared" si="5"/>
        <v>Bri Zuss</v>
      </c>
      <c r="AA50" s="451">
        <f>IF(Score!T50="", "",Score!T50 )</f>
        <v>4</v>
      </c>
      <c r="AB50" s="432"/>
      <c r="AC50" s="439" t="str">
        <f>IF(Score!U50="", "",Score!U50 )</f>
        <v>802</v>
      </c>
      <c r="AD50" s="436"/>
      <c r="AE50" s="436"/>
      <c r="AF50" s="436"/>
      <c r="AG50" s="439" t="s">
        <v>104</v>
      </c>
      <c r="AH50" s="436"/>
      <c r="AI50" s="436"/>
      <c r="AJ50" s="436"/>
      <c r="AK50" s="439" t="s">
        <v>132</v>
      </c>
      <c r="AL50" s="436"/>
      <c r="AM50" s="436"/>
      <c r="AN50" s="436"/>
      <c r="AO50" s="439" t="s">
        <v>108</v>
      </c>
      <c r="AP50" s="436"/>
      <c r="AQ50" s="436"/>
      <c r="AR50" s="436"/>
      <c r="AS50" s="439" t="s">
        <v>92</v>
      </c>
      <c r="AT50" s="436"/>
      <c r="AU50" s="436"/>
      <c r="AV50" s="437"/>
      <c r="AW50" s="429">
        <f>IF(AA50="","",SUMIF(SK!R$88:R$163,ROW(),SK!T$88:T$163))</f>
        <v>0</v>
      </c>
      <c r="AX50" s="40"/>
      <c r="AY50" s="430" t="str">
        <f t="shared" ref="AY50:AZ50" si="6">AY8</f>
        <v>14</v>
      </c>
      <c r="AZ50" s="431" t="str">
        <f t="shared" si="6"/>
        <v>Sonnet Boom</v>
      </c>
    </row>
    <row r="51" ht="31.5" customHeight="1">
      <c r="A51" s="433">
        <f>IF(Score!A51="", "",Score!A51 )</f>
        <v>5</v>
      </c>
      <c r="B51" s="434"/>
      <c r="C51" s="435" t="str">
        <f>IF(Score!B51="", "",Score!B51 )</f>
        <v>651</v>
      </c>
      <c r="D51" s="436"/>
      <c r="E51" s="436"/>
      <c r="F51" s="436"/>
      <c r="G51" s="435" t="s">
        <v>59</v>
      </c>
      <c r="H51" s="436"/>
      <c r="I51" s="436"/>
      <c r="J51" s="436"/>
      <c r="K51" s="435" t="s">
        <v>82</v>
      </c>
      <c r="L51" s="436" t="s">
        <v>290</v>
      </c>
      <c r="M51" s="436"/>
      <c r="N51" s="436"/>
      <c r="O51" s="435" t="s">
        <v>114</v>
      </c>
      <c r="P51" s="436"/>
      <c r="Q51" s="436"/>
      <c r="R51" s="436"/>
      <c r="S51" s="435" t="s">
        <v>90</v>
      </c>
      <c r="T51" s="436"/>
      <c r="U51" s="436"/>
      <c r="V51" s="437"/>
      <c r="W51" s="429">
        <f>IF(A51="","",SUMIF(SK!B$88:B$163,ROW(),SK!D$88:D$163))</f>
        <v>2</v>
      </c>
      <c r="X51" s="40"/>
      <c r="Y51" s="40"/>
      <c r="Z51" s="431"/>
      <c r="AA51" s="453">
        <f>IF(Score!T51="", "",Score!T51 )</f>
        <v>5</v>
      </c>
      <c r="AB51" s="434"/>
      <c r="AC51" s="435" t="str">
        <f>IF(Score!U51="", "",Score!U51 )</f>
        <v>731</v>
      </c>
      <c r="AD51" s="436"/>
      <c r="AE51" s="436"/>
      <c r="AF51" s="436"/>
      <c r="AG51" s="435" t="s">
        <v>57</v>
      </c>
      <c r="AH51" s="436"/>
      <c r="AI51" s="436"/>
      <c r="AJ51" s="436"/>
      <c r="AK51" s="435" t="s">
        <v>80</v>
      </c>
      <c r="AL51" s="436"/>
      <c r="AM51" s="436"/>
      <c r="AN51" s="436"/>
      <c r="AO51" s="435" t="s">
        <v>100</v>
      </c>
      <c r="AP51" s="436"/>
      <c r="AQ51" s="436"/>
      <c r="AR51" s="436"/>
      <c r="AS51" s="435" t="s">
        <v>61</v>
      </c>
      <c r="AT51" s="436"/>
      <c r="AU51" s="436"/>
      <c r="AV51" s="437"/>
      <c r="AW51" s="429">
        <f>IF(AA51="","",SUMIF(SK!R$88:R$163,ROW(),SK!T$88:T$163))</f>
        <v>0</v>
      </c>
      <c r="AX51" s="40"/>
      <c r="AY51" s="40"/>
      <c r="AZ51" s="431"/>
    </row>
    <row r="52" ht="31.5" customHeight="1">
      <c r="A52" s="438">
        <f>IF(Score!A52="", "",Score!A52 )</f>
        <v>6</v>
      </c>
      <c r="B52" s="432"/>
      <c r="C52" s="439" t="str">
        <f>IF(Score!B52="", "",Score!B52 )</f>
        <v>1618</v>
      </c>
      <c r="D52" s="436"/>
      <c r="E52" s="436"/>
      <c r="F52" s="436"/>
      <c r="G52" s="439" t="s">
        <v>130</v>
      </c>
      <c r="H52" s="436"/>
      <c r="I52" s="436"/>
      <c r="J52" s="436"/>
      <c r="K52" s="439" t="s">
        <v>106</v>
      </c>
      <c r="L52" s="436"/>
      <c r="M52" s="436"/>
      <c r="N52" s="436"/>
      <c r="O52" s="439" t="s">
        <v>78</v>
      </c>
      <c r="P52" s="436"/>
      <c r="Q52" s="436"/>
      <c r="R52" s="436"/>
      <c r="S52" s="439" t="s">
        <v>90</v>
      </c>
      <c r="T52" s="436" t="s">
        <v>290</v>
      </c>
      <c r="U52" s="436"/>
      <c r="V52" s="437"/>
      <c r="W52" s="429">
        <f>IF(A52="","",SUMIF(SK!B$88:B$163,ROW(),SK!D$88:D$163))</f>
        <v>7</v>
      </c>
      <c r="X52" s="40"/>
      <c r="Y52" s="430" t="str">
        <f t="shared" ref="Y52:Z52" si="7">Y10</f>
        <v>1618</v>
      </c>
      <c r="Z52" s="431" t="str">
        <f t="shared" si="7"/>
        <v>Sintripetal Force</v>
      </c>
      <c r="AA52" s="451">
        <f>IF(Score!T52="", "",Score!T52 )</f>
        <v>6</v>
      </c>
      <c r="AB52" s="432"/>
      <c r="AC52" s="439" t="str">
        <f>IF(Score!U52="", "",Score!U52 )</f>
        <v>14</v>
      </c>
      <c r="AD52" s="436" t="s">
        <v>289</v>
      </c>
      <c r="AE52" s="436"/>
      <c r="AF52" s="436"/>
      <c r="AG52" s="439" t="s">
        <v>104</v>
      </c>
      <c r="AH52" s="436"/>
      <c r="AI52" s="436"/>
      <c r="AJ52" s="436"/>
      <c r="AK52" s="439" t="s">
        <v>108</v>
      </c>
      <c r="AL52" s="436"/>
      <c r="AM52" s="436"/>
      <c r="AN52" s="436"/>
      <c r="AO52" s="439" t="s">
        <v>92</v>
      </c>
      <c r="AP52" s="436" t="s">
        <v>289</v>
      </c>
      <c r="AQ52" s="436"/>
      <c r="AR52" s="436"/>
      <c r="AS52" s="439" t="s">
        <v>132</v>
      </c>
      <c r="AT52" s="436"/>
      <c r="AU52" s="436"/>
      <c r="AV52" s="437"/>
      <c r="AW52" s="429">
        <f>IF(AA52="","",SUMIF(SK!R$88:R$163,ROW(),SK!T$88:T$163))</f>
        <v>0</v>
      </c>
      <c r="AX52" s="40"/>
      <c r="AY52" s="430" t="str">
        <f t="shared" ref="AY52:AZ52" si="8">AY10</f>
        <v>15*</v>
      </c>
      <c r="AZ52" s="431" t="str">
        <f t="shared" si="8"/>
        <v>Cora Slain</v>
      </c>
    </row>
    <row r="53" ht="31.5" customHeight="1">
      <c r="A53" s="433">
        <f>IF(Score!A53="", "",Score!A53 )</f>
        <v>7</v>
      </c>
      <c r="B53" s="434"/>
      <c r="C53" s="435" t="str">
        <f>IF(Score!B53="", "",Score!B53 )</f>
        <v>187</v>
      </c>
      <c r="D53" s="436"/>
      <c r="E53" s="436"/>
      <c r="F53" s="436"/>
      <c r="G53" s="435" t="s">
        <v>59</v>
      </c>
      <c r="H53" s="436"/>
      <c r="I53" s="436"/>
      <c r="J53" s="436"/>
      <c r="K53" s="435" t="s">
        <v>114</v>
      </c>
      <c r="L53" s="436"/>
      <c r="M53" s="436"/>
      <c r="N53" s="436"/>
      <c r="O53" s="435" t="s">
        <v>126</v>
      </c>
      <c r="P53" s="436"/>
      <c r="Q53" s="436"/>
      <c r="R53" s="436"/>
      <c r="S53" s="435" t="s">
        <v>82</v>
      </c>
      <c r="T53" s="436"/>
      <c r="U53" s="436"/>
      <c r="V53" s="437"/>
      <c r="W53" s="429">
        <f>IF(A53="","",SUMIF(SK!B$88:B$163,ROW(),SK!D$88:D$163))</f>
        <v>11</v>
      </c>
      <c r="X53" s="40"/>
      <c r="Y53" s="40"/>
      <c r="Z53" s="431"/>
      <c r="AA53" s="453">
        <f>IF(Score!T53="", "",Score!T53 )</f>
        <v>7</v>
      </c>
      <c r="AB53" s="434"/>
      <c r="AC53" s="435" t="str">
        <f>IF(Score!U53="", "",Score!U53 )</f>
        <v>14</v>
      </c>
      <c r="AD53" s="436" t="s">
        <v>290</v>
      </c>
      <c r="AE53" s="436"/>
      <c r="AF53" s="436"/>
      <c r="AG53" s="435" t="s">
        <v>57</v>
      </c>
      <c r="AH53" s="436"/>
      <c r="AI53" s="436"/>
      <c r="AJ53" s="436"/>
      <c r="AK53" s="435" t="s">
        <v>80</v>
      </c>
      <c r="AL53" s="436"/>
      <c r="AM53" s="436"/>
      <c r="AN53" s="436"/>
      <c r="AO53" s="435" t="s">
        <v>100</v>
      </c>
      <c r="AP53" s="436"/>
      <c r="AQ53" s="436"/>
      <c r="AR53" s="436"/>
      <c r="AS53" s="435" t="s">
        <v>92</v>
      </c>
      <c r="AT53" s="436" t="s">
        <v>290</v>
      </c>
      <c r="AU53" s="436"/>
      <c r="AV53" s="437"/>
      <c r="AW53" s="429">
        <f>IF(AA53="","",SUMIF(SK!R$88:R$163,ROW(),SK!T$88:T$163))</f>
        <v>0</v>
      </c>
      <c r="AX53" s="40"/>
      <c r="AY53" s="40"/>
      <c r="AZ53" s="431"/>
    </row>
    <row r="54" ht="31.5" customHeight="1">
      <c r="A54" s="438">
        <f>IF(Score!A54="", "",Score!A54 )</f>
        <v>8</v>
      </c>
      <c r="B54" s="432"/>
      <c r="C54" s="439" t="str">
        <f>IF(Score!B54="", "",Score!B54 )</f>
        <v>14</v>
      </c>
      <c r="D54" s="436"/>
      <c r="E54" s="436"/>
      <c r="F54" s="436"/>
      <c r="G54" s="439" t="s">
        <v>130</v>
      </c>
      <c r="H54" s="436"/>
      <c r="I54" s="436"/>
      <c r="J54" s="436"/>
      <c r="K54" s="439" t="s">
        <v>78</v>
      </c>
      <c r="L54" s="436"/>
      <c r="M54" s="436"/>
      <c r="N54" s="436"/>
      <c r="O54" s="439" t="s">
        <v>90</v>
      </c>
      <c r="P54" s="436" t="s">
        <v>289</v>
      </c>
      <c r="Q54" s="436"/>
      <c r="R54" s="436"/>
      <c r="S54" s="439" t="s">
        <v>106</v>
      </c>
      <c r="T54" s="436"/>
      <c r="U54" s="436"/>
      <c r="V54" s="437"/>
      <c r="W54" s="429">
        <f>IF(A54="","",SUMIF(SK!B$88:B$163,ROW(),SK!D$88:D$163))</f>
        <v>9</v>
      </c>
      <c r="X54" s="40"/>
      <c r="Y54" s="430" t="str">
        <f t="shared" ref="Y54:Z54" si="9">Y12</f>
        <v>18</v>
      </c>
      <c r="Z54" s="431" t="str">
        <f t="shared" si="9"/>
        <v>BooBoo</v>
      </c>
      <c r="AA54" s="451">
        <f>IF(Score!T54="", "",Score!T54 )</f>
        <v>8</v>
      </c>
      <c r="AB54" s="432"/>
      <c r="AC54" s="439" t="str">
        <f>IF(Score!U54="", "",Score!U54 )</f>
        <v>14</v>
      </c>
      <c r="AD54" s="436" t="s">
        <v>290</v>
      </c>
      <c r="AE54" s="436" t="s">
        <v>289</v>
      </c>
      <c r="AF54" s="436"/>
      <c r="AG54" s="439" t="s">
        <v>104</v>
      </c>
      <c r="AH54" s="441" t="s">
        <v>291</v>
      </c>
      <c r="AI54" s="436"/>
      <c r="AJ54" s="436"/>
      <c r="AK54" s="439" t="s">
        <v>108</v>
      </c>
      <c r="AL54" s="441" t="s">
        <v>291</v>
      </c>
      <c r="AM54" s="436"/>
      <c r="AN54" s="436"/>
      <c r="AO54" s="439" t="s">
        <v>132</v>
      </c>
      <c r="AP54" s="436"/>
      <c r="AQ54" s="436"/>
      <c r="AR54" s="436"/>
      <c r="AS54" s="439" t="s">
        <v>92</v>
      </c>
      <c r="AT54" s="436"/>
      <c r="AU54" s="436"/>
      <c r="AV54" s="437"/>
      <c r="AW54" s="429">
        <f>IF(AA54="","",SUMIF(SK!R$88:R$163,ROW(),SK!T$88:T$163))</f>
        <v>0</v>
      </c>
      <c r="AX54" s="40"/>
      <c r="AY54" s="430" t="str">
        <f t="shared" ref="AY54:AZ54" si="10">AY12</f>
        <v>16*</v>
      </c>
      <c r="AZ54" s="431" t="str">
        <f t="shared" si="10"/>
        <v>Derive</v>
      </c>
    </row>
    <row r="55" ht="31.5" customHeight="1">
      <c r="A55" s="433">
        <f>IF(Score!A55="", "",Score!A55 )</f>
        <v>9</v>
      </c>
      <c r="B55" s="434"/>
      <c r="C55" s="435" t="str">
        <f>IF(Score!B55="", "",Score!B55 )</f>
        <v>651</v>
      </c>
      <c r="D55" s="436"/>
      <c r="E55" s="436"/>
      <c r="F55" s="436"/>
      <c r="G55" s="435" t="s">
        <v>59</v>
      </c>
      <c r="H55" s="436"/>
      <c r="I55" s="436"/>
      <c r="J55" s="436"/>
      <c r="K55" s="435" t="s">
        <v>126</v>
      </c>
      <c r="L55" s="436"/>
      <c r="M55" s="436"/>
      <c r="N55" s="436"/>
      <c r="O55" s="435" t="s">
        <v>90</v>
      </c>
      <c r="P55" s="436" t="s">
        <v>290</v>
      </c>
      <c r="Q55" s="436"/>
      <c r="R55" s="436"/>
      <c r="S55" s="435" t="s">
        <v>114</v>
      </c>
      <c r="T55" s="436"/>
      <c r="U55" s="436"/>
      <c r="V55" s="437"/>
      <c r="W55" s="429">
        <f>IF(A55="","",SUMIF(SK!B$88:B$163,ROW(),SK!D$88:D$163))</f>
        <v>12</v>
      </c>
      <c r="X55" s="40"/>
      <c r="Y55" s="40"/>
      <c r="Z55" s="431"/>
      <c r="AA55" s="453">
        <f>IF(Score!T55="", "",Score!T55 )</f>
        <v>9</v>
      </c>
      <c r="AB55" s="434"/>
      <c r="AC55" s="435" t="str">
        <f>IF(Score!U55="", "",Score!U55 )</f>
        <v>14</v>
      </c>
      <c r="AD55" s="436" t="s">
        <v>290</v>
      </c>
      <c r="AE55" s="436"/>
      <c r="AF55" s="436"/>
      <c r="AG55" s="435" t="s">
        <v>84</v>
      </c>
      <c r="AH55" s="436"/>
      <c r="AI55" s="436"/>
      <c r="AJ55" s="436"/>
      <c r="AK55" s="435" t="s">
        <v>100</v>
      </c>
      <c r="AL55" s="436" t="s">
        <v>289</v>
      </c>
      <c r="AM55" s="436"/>
      <c r="AN55" s="436"/>
      <c r="AO55" s="435" t="s">
        <v>57</v>
      </c>
      <c r="AP55" s="436"/>
      <c r="AQ55" s="436"/>
      <c r="AR55" s="436"/>
      <c r="AS55" s="435" t="s">
        <v>80</v>
      </c>
      <c r="AT55" s="436" t="s">
        <v>289</v>
      </c>
      <c r="AU55" s="436"/>
      <c r="AV55" s="437"/>
      <c r="AW55" s="429">
        <f>IF(AA55="","",SUMIF(SK!R$88:R$163,ROW(),SK!T$88:T$163))</f>
        <v>0</v>
      </c>
      <c r="AX55" s="40"/>
      <c r="AY55" s="40"/>
      <c r="AZ55" s="431"/>
    </row>
    <row r="56" ht="31.5" customHeight="1">
      <c r="A56" s="438" t="str">
        <f>IF(Score!A56="", "",Score!A56 )</f>
        <v>SP*</v>
      </c>
      <c r="B56" s="432"/>
      <c r="C56" s="442" t="str">
        <f>IF(Score!B56="", "",Score!B56 )</f>
        <v/>
      </c>
      <c r="D56" s="436"/>
      <c r="E56" s="436"/>
      <c r="F56" s="436"/>
      <c r="G56" s="439"/>
      <c r="H56" s="436"/>
      <c r="I56" s="436"/>
      <c r="J56" s="436"/>
      <c r="K56" s="439"/>
      <c r="L56" s="436"/>
      <c r="M56" s="436"/>
      <c r="N56" s="436"/>
      <c r="O56" s="439"/>
      <c r="P56" s="436"/>
      <c r="Q56" s="436"/>
      <c r="R56" s="436"/>
      <c r="S56" s="439"/>
      <c r="T56" s="436"/>
      <c r="U56" s="436"/>
      <c r="V56" s="437"/>
      <c r="W56" s="429">
        <f>IF(A56="","",SUMIF(SK!B$88:B$163,ROW(),SK!D$88:D$163))</f>
        <v>0</v>
      </c>
      <c r="X56" s="40"/>
      <c r="Y56" s="430" t="str">
        <f t="shared" ref="Y56:Z56" si="11">Y14</f>
        <v>187</v>
      </c>
      <c r="Z56" s="431" t="str">
        <f t="shared" si="11"/>
        <v>Lexi Cuter</v>
      </c>
      <c r="AA56" s="451" t="str">
        <f>IF(Score!T56="", "",Score!T56 )</f>
        <v>SP</v>
      </c>
      <c r="AB56" s="432" t="s">
        <v>228</v>
      </c>
      <c r="AC56" s="439" t="str">
        <f>IF(Score!U56="", "",Score!U56 )</f>
        <v>31</v>
      </c>
      <c r="AD56" s="436"/>
      <c r="AE56" s="436"/>
      <c r="AF56" s="436"/>
      <c r="AG56" s="439" t="s">
        <v>63</v>
      </c>
      <c r="AH56" s="436"/>
      <c r="AI56" s="436"/>
      <c r="AJ56" s="436"/>
      <c r="AK56" s="439" t="s">
        <v>100</v>
      </c>
      <c r="AL56" s="436" t="s">
        <v>292</v>
      </c>
      <c r="AM56" s="436"/>
      <c r="AN56" s="436"/>
      <c r="AO56" s="439" t="s">
        <v>57</v>
      </c>
      <c r="AP56" s="436"/>
      <c r="AQ56" s="436"/>
      <c r="AR56" s="436"/>
      <c r="AS56" s="439" t="s">
        <v>80</v>
      </c>
      <c r="AT56" s="436" t="s">
        <v>292</v>
      </c>
      <c r="AU56" s="436"/>
      <c r="AV56" s="437"/>
      <c r="AW56" s="429">
        <f>IF(AA56="","",SUMIF(SK!R$88:R$163,ROW(),SK!T$88:T$163))</f>
        <v>0</v>
      </c>
      <c r="AX56" s="40"/>
      <c r="AY56" s="430" t="str">
        <f t="shared" ref="AY56:AZ56" si="12">AY14</f>
        <v>187*</v>
      </c>
      <c r="AZ56" s="431" t="str">
        <f t="shared" si="12"/>
        <v>Slamlet</v>
      </c>
    </row>
    <row r="57" ht="31.5" customHeight="1">
      <c r="A57" s="433">
        <f>IF(Score!A57="", "",Score!A57 )</f>
        <v>10</v>
      </c>
      <c r="B57" s="434"/>
      <c r="C57" s="435" t="str">
        <f>IF(Score!B57="", "",Score!B57 )</f>
        <v>1618</v>
      </c>
      <c r="D57" s="436"/>
      <c r="E57" s="436"/>
      <c r="F57" s="436"/>
      <c r="G57" s="435" t="s">
        <v>130</v>
      </c>
      <c r="H57" s="436"/>
      <c r="I57" s="436"/>
      <c r="J57" s="436"/>
      <c r="K57" s="435" t="s">
        <v>78</v>
      </c>
      <c r="L57" s="436"/>
      <c r="M57" s="436"/>
      <c r="N57" s="436"/>
      <c r="O57" s="435" t="s">
        <v>106</v>
      </c>
      <c r="P57" s="436"/>
      <c r="Q57" s="436"/>
      <c r="R57" s="436"/>
      <c r="S57" s="435" t="s">
        <v>82</v>
      </c>
      <c r="T57" s="436"/>
      <c r="U57" s="436"/>
      <c r="V57" s="437"/>
      <c r="W57" s="429">
        <f>IF(A57="","",SUMIF(SK!B$88:B$163,ROW(),SK!D$88:D$163))</f>
        <v>3</v>
      </c>
      <c r="X57" s="40"/>
      <c r="Y57" s="40"/>
      <c r="Z57" s="431"/>
      <c r="AA57" s="453">
        <f>IF(Score!T57="", "",Score!T57 )</f>
        <v>10</v>
      </c>
      <c r="AB57" s="434"/>
      <c r="AC57" s="435" t="str">
        <f>IF(Score!U57="", "",Score!U57 )</f>
        <v>731</v>
      </c>
      <c r="AD57" s="436" t="s">
        <v>289</v>
      </c>
      <c r="AE57" s="436"/>
      <c r="AF57" s="436"/>
      <c r="AG57" s="435" t="s">
        <v>104</v>
      </c>
      <c r="AH57" s="436"/>
      <c r="AI57" s="436"/>
      <c r="AJ57" s="436"/>
      <c r="AK57" s="435" t="s">
        <v>100</v>
      </c>
      <c r="AL57" s="436" t="s">
        <v>290</v>
      </c>
      <c r="AM57" s="436"/>
      <c r="AN57" s="436"/>
      <c r="AO57" s="435" t="s">
        <v>92</v>
      </c>
      <c r="AP57" s="436"/>
      <c r="AQ57" s="436"/>
      <c r="AR57" s="436"/>
      <c r="AS57" s="435" t="s">
        <v>80</v>
      </c>
      <c r="AT57" s="436" t="s">
        <v>290</v>
      </c>
      <c r="AU57" s="436"/>
      <c r="AV57" s="437"/>
      <c r="AW57" s="429">
        <f>IF(AA57="","",SUMIF(SK!R$88:R$163,ROW(),SK!T$88:T$163))</f>
        <v>0</v>
      </c>
      <c r="AX57" s="40"/>
      <c r="AY57" s="40"/>
      <c r="AZ57" s="431"/>
    </row>
    <row r="58" ht="31.5" customHeight="1">
      <c r="A58" s="438">
        <f>IF(Score!A58="", "",Score!A58 )</f>
        <v>11</v>
      </c>
      <c r="B58" s="432"/>
      <c r="C58" s="439" t="str">
        <f>IF(Score!B58="", "",Score!B58 )</f>
        <v>187</v>
      </c>
      <c r="D58" s="441" t="s">
        <v>291</v>
      </c>
      <c r="E58" s="436"/>
      <c r="F58" s="436"/>
      <c r="G58" s="439" t="s">
        <v>59</v>
      </c>
      <c r="H58" s="436"/>
      <c r="I58" s="436"/>
      <c r="J58" s="436"/>
      <c r="K58" s="439" t="s">
        <v>114</v>
      </c>
      <c r="L58" s="436"/>
      <c r="M58" s="436"/>
      <c r="N58" s="436"/>
      <c r="O58" s="439" t="s">
        <v>126</v>
      </c>
      <c r="P58" s="436"/>
      <c r="Q58" s="436"/>
      <c r="R58" s="436"/>
      <c r="S58" s="439" t="s">
        <v>90</v>
      </c>
      <c r="T58" s="436" t="s">
        <v>289</v>
      </c>
      <c r="U58" s="436"/>
      <c r="V58" s="437"/>
      <c r="W58" s="429">
        <f>IF(A58="","",SUMIF(SK!B$88:B$163,ROW(),SK!D$88:D$163))</f>
        <v>12</v>
      </c>
      <c r="X58" s="40"/>
      <c r="Y58" s="430" t="str">
        <f t="shared" ref="Y58:Z58" si="13">Y16</f>
        <v>196</v>
      </c>
      <c r="Z58" s="431" t="str">
        <f t="shared" si="13"/>
        <v>madrad</v>
      </c>
      <c r="AA58" s="451">
        <f>IF(Score!T58="", "",Score!T58 )</f>
        <v>11</v>
      </c>
      <c r="AB58" s="432"/>
      <c r="AC58" s="439" t="str">
        <f>IF(Score!U58="", "",Score!U58 )</f>
        <v>731</v>
      </c>
      <c r="AD58" s="436" t="s">
        <v>290</v>
      </c>
      <c r="AE58" s="436"/>
      <c r="AF58" s="436"/>
      <c r="AG58" s="439" t="s">
        <v>57</v>
      </c>
      <c r="AH58" s="436" t="s">
        <v>289</v>
      </c>
      <c r="AI58" s="436"/>
      <c r="AJ58" s="436"/>
      <c r="AK58" s="439" t="s">
        <v>80</v>
      </c>
      <c r="AL58" s="441" t="s">
        <v>291</v>
      </c>
      <c r="AM58" s="436"/>
      <c r="AN58" s="436"/>
      <c r="AO58" s="439" t="s">
        <v>61</v>
      </c>
      <c r="AP58" s="436" t="s">
        <v>289</v>
      </c>
      <c r="AQ58" s="436"/>
      <c r="AR58" s="436"/>
      <c r="AS58" s="439" t="s">
        <v>100</v>
      </c>
      <c r="AT58" s="441" t="s">
        <v>291</v>
      </c>
      <c r="AU58" s="436"/>
      <c r="AV58" s="437"/>
      <c r="AW58" s="429">
        <f>IF(AA58="","",SUMIF(SK!R$88:R$163,ROW(),SK!T$88:T$163))</f>
        <v>4</v>
      </c>
      <c r="AX58" s="40"/>
      <c r="AY58" s="430" t="str">
        <f t="shared" ref="AY58:AZ58" si="14">AY16</f>
        <v>1870</v>
      </c>
      <c r="AZ58" s="431" t="str">
        <f t="shared" si="14"/>
        <v>Bettie Lockdown</v>
      </c>
    </row>
    <row r="59" ht="31.5" customHeight="1">
      <c r="A59" s="433">
        <f>IF(Score!A59="", "",Score!A59 )</f>
        <v>12</v>
      </c>
      <c r="B59" s="434"/>
      <c r="C59" s="435" t="str">
        <f>IF(Score!B59="", "",Score!B59 )</f>
        <v>14</v>
      </c>
      <c r="D59" s="436"/>
      <c r="E59" s="436"/>
      <c r="F59" s="436"/>
      <c r="G59" s="435" t="s">
        <v>130</v>
      </c>
      <c r="H59" s="436"/>
      <c r="I59" s="436"/>
      <c r="J59" s="436"/>
      <c r="K59" s="435" t="s">
        <v>82</v>
      </c>
      <c r="L59" s="436"/>
      <c r="M59" s="436"/>
      <c r="N59" s="436"/>
      <c r="O59" s="435" t="s">
        <v>106</v>
      </c>
      <c r="P59" s="436"/>
      <c r="Q59" s="436"/>
      <c r="R59" s="436"/>
      <c r="S59" s="435" t="s">
        <v>90</v>
      </c>
      <c r="T59" s="436" t="s">
        <v>290</v>
      </c>
      <c r="U59" s="436"/>
      <c r="V59" s="437"/>
      <c r="W59" s="429">
        <f>IF(A59="","",SUMIF(SK!B$88:B$163,ROW(),SK!D$88:D$163))</f>
        <v>6</v>
      </c>
      <c r="X59" s="40"/>
      <c r="Y59" s="40"/>
      <c r="Z59" s="431"/>
      <c r="AA59" s="453">
        <f>IF(Score!T59="", "",Score!T59 )</f>
        <v>12</v>
      </c>
      <c r="AB59" s="434"/>
      <c r="AC59" s="435" t="str">
        <f>IF(Score!U59="", "",Score!U59 )</f>
        <v>802</v>
      </c>
      <c r="AD59" s="436"/>
      <c r="AE59" s="436"/>
      <c r="AF59" s="436"/>
      <c r="AG59" s="435" t="s">
        <v>57</v>
      </c>
      <c r="AH59" s="436" t="s">
        <v>290</v>
      </c>
      <c r="AI59" s="436"/>
      <c r="AJ59" s="436"/>
      <c r="AK59" s="435" t="s">
        <v>92</v>
      </c>
      <c r="AL59" s="436"/>
      <c r="AM59" s="436"/>
      <c r="AN59" s="436"/>
      <c r="AO59" s="435" t="s">
        <v>61</v>
      </c>
      <c r="AP59" s="436" t="s">
        <v>290</v>
      </c>
      <c r="AQ59" s="436"/>
      <c r="AR59" s="436"/>
      <c r="AS59" s="435" t="s">
        <v>104</v>
      </c>
      <c r="AT59" s="436"/>
      <c r="AU59" s="436"/>
      <c r="AV59" s="437"/>
      <c r="AW59" s="429">
        <f>IF(AA59="","",SUMIF(SK!R$88:R$163,ROW(),SK!T$88:T$163))</f>
        <v>0</v>
      </c>
      <c r="AX59" s="40"/>
      <c r="AY59" s="40"/>
      <c r="AZ59" s="431"/>
    </row>
    <row r="60" ht="31.5" customHeight="1">
      <c r="A60" s="438">
        <f>IF(Score!A60="", "",Score!A60 )</f>
        <v>13</v>
      </c>
      <c r="B60" s="432"/>
      <c r="C60" s="439" t="str">
        <f>IF(Score!B60="", "",Score!B60 )</f>
        <v>651</v>
      </c>
      <c r="D60" s="436"/>
      <c r="E60" s="436"/>
      <c r="F60" s="436"/>
      <c r="G60" s="439" t="s">
        <v>59</v>
      </c>
      <c r="H60" s="436"/>
      <c r="I60" s="436"/>
      <c r="J60" s="436"/>
      <c r="K60" s="439" t="s">
        <v>114</v>
      </c>
      <c r="L60" s="436"/>
      <c r="M60" s="436"/>
      <c r="N60" s="436"/>
      <c r="O60" s="439" t="s">
        <v>78</v>
      </c>
      <c r="P60" s="436"/>
      <c r="Q60" s="436"/>
      <c r="R60" s="436"/>
      <c r="S60" s="439" t="s">
        <v>126</v>
      </c>
      <c r="T60" s="436"/>
      <c r="U60" s="436"/>
      <c r="V60" s="437"/>
      <c r="W60" s="429">
        <f>IF(A60="","",SUMIF(SK!B$88:B$163,ROW(),SK!D$88:D$163))</f>
        <v>8</v>
      </c>
      <c r="X60" s="40"/>
      <c r="Y60" s="430" t="str">
        <f t="shared" ref="Y60:Z60" si="15">Y18</f>
        <v>29</v>
      </c>
      <c r="Z60" s="431" t="str">
        <f t="shared" si="15"/>
        <v>Killer Bea</v>
      </c>
      <c r="AA60" s="451">
        <f>IF(Score!T60="", "",Score!T60 )</f>
        <v>13</v>
      </c>
      <c r="AB60" s="432"/>
      <c r="AC60" s="439" t="str">
        <f>IF(Score!U60="", "",Score!U60 )</f>
        <v>31</v>
      </c>
      <c r="AD60" s="436"/>
      <c r="AE60" s="436"/>
      <c r="AF60" s="436"/>
      <c r="AG60" s="439" t="s">
        <v>57</v>
      </c>
      <c r="AH60" s="436"/>
      <c r="AI60" s="436"/>
      <c r="AJ60" s="436"/>
      <c r="AK60" s="439" t="s">
        <v>61</v>
      </c>
      <c r="AL60" s="436" t="s">
        <v>289</v>
      </c>
      <c r="AM60" s="436"/>
      <c r="AN60" s="436"/>
      <c r="AO60" s="439" t="s">
        <v>80</v>
      </c>
      <c r="AP60" s="436" t="s">
        <v>289</v>
      </c>
      <c r="AQ60" s="436"/>
      <c r="AR60" s="436"/>
      <c r="AS60" s="439" t="s">
        <v>100</v>
      </c>
      <c r="AT60" s="436"/>
      <c r="AU60" s="436"/>
      <c r="AV60" s="437"/>
      <c r="AW60" s="429">
        <f>IF(AA60="","",SUMIF(SK!R$88:R$163,ROW(),SK!T$88:T$163))</f>
        <v>0</v>
      </c>
      <c r="AX60" s="40"/>
      <c r="AY60" s="430" t="str">
        <f t="shared" ref="AY60:AZ60" si="16">AY18</f>
        <v>31</v>
      </c>
      <c r="AZ60" s="431" t="str">
        <f t="shared" si="16"/>
        <v>Hammer</v>
      </c>
    </row>
    <row r="61" ht="31.5" customHeight="1">
      <c r="A61" s="433">
        <f>IF(Score!A61="", "",Score!A61 )</f>
        <v>14</v>
      </c>
      <c r="B61" s="434"/>
      <c r="C61" s="435" t="str">
        <f>IF(Score!B61="", "",Score!B61 )</f>
        <v>1618</v>
      </c>
      <c r="D61" s="436"/>
      <c r="E61" s="436"/>
      <c r="F61" s="436"/>
      <c r="G61" s="435" t="s">
        <v>130</v>
      </c>
      <c r="H61" s="436"/>
      <c r="I61" s="436"/>
      <c r="J61" s="436"/>
      <c r="K61" s="435" t="s">
        <v>106</v>
      </c>
      <c r="L61" s="436"/>
      <c r="M61" s="436"/>
      <c r="N61" s="436"/>
      <c r="O61" s="435" t="s">
        <v>78</v>
      </c>
      <c r="P61" s="436" t="s">
        <v>292</v>
      </c>
      <c r="Q61" s="436"/>
      <c r="R61" s="436"/>
      <c r="S61" s="435" t="s">
        <v>82</v>
      </c>
      <c r="T61" s="436"/>
      <c r="U61" s="436"/>
      <c r="V61" s="437"/>
      <c r="W61" s="429">
        <f>IF(A61="","",SUMIF(SK!B$88:B$163,ROW(),SK!D$88:D$163))</f>
        <v>4</v>
      </c>
      <c r="X61" s="40"/>
      <c r="Y61" s="40"/>
      <c r="Z61" s="431"/>
      <c r="AA61" s="453">
        <f>IF(Score!T61="", "",Score!T61 )</f>
        <v>14</v>
      </c>
      <c r="AB61" s="434"/>
      <c r="AC61" s="435" t="str">
        <f>IF(Score!U61="", "",Score!U61 )</f>
        <v>14</v>
      </c>
      <c r="AD61" s="436"/>
      <c r="AE61" s="436"/>
      <c r="AF61" s="436"/>
      <c r="AG61" s="435" t="s">
        <v>104</v>
      </c>
      <c r="AH61" s="436"/>
      <c r="AI61" s="436"/>
      <c r="AJ61" s="436"/>
      <c r="AK61" s="435" t="s">
        <v>61</v>
      </c>
      <c r="AL61" s="436" t="s">
        <v>290</v>
      </c>
      <c r="AM61" s="436"/>
      <c r="AN61" s="436"/>
      <c r="AO61" s="435" t="s">
        <v>80</v>
      </c>
      <c r="AP61" s="436" t="s">
        <v>290</v>
      </c>
      <c r="AQ61" s="436"/>
      <c r="AR61" s="436"/>
      <c r="AS61" s="435" t="s">
        <v>92</v>
      </c>
      <c r="AT61" s="436" t="s">
        <v>289</v>
      </c>
      <c r="AU61" s="436"/>
      <c r="AV61" s="437"/>
      <c r="AW61" s="429">
        <f>IF(AA61="","",SUMIF(SK!R$88:R$163,ROW(),SK!T$88:T$163))</f>
        <v>0</v>
      </c>
      <c r="AX61" s="40"/>
      <c r="AY61" s="40"/>
      <c r="AZ61" s="431"/>
    </row>
    <row r="62" ht="31.5" customHeight="1">
      <c r="A62" s="438">
        <f>IF(Score!A62="", "",Score!A62 )</f>
        <v>15</v>
      </c>
      <c r="B62" s="432"/>
      <c r="C62" s="439" t="str">
        <f>IF(Score!B62="", "",Score!B62 )</f>
        <v>187</v>
      </c>
      <c r="D62" s="441" t="s">
        <v>291</v>
      </c>
      <c r="E62" s="436"/>
      <c r="F62" s="436"/>
      <c r="G62" s="439" t="s">
        <v>59</v>
      </c>
      <c r="H62" s="441" t="s">
        <v>291</v>
      </c>
      <c r="I62" s="436"/>
      <c r="J62" s="436"/>
      <c r="K62" s="439" t="s">
        <v>90</v>
      </c>
      <c r="L62" s="436"/>
      <c r="M62" s="436"/>
      <c r="N62" s="436"/>
      <c r="O62" s="439" t="s">
        <v>78</v>
      </c>
      <c r="P62" s="436" t="s">
        <v>290</v>
      </c>
      <c r="Q62" s="436" t="s">
        <v>289</v>
      </c>
      <c r="R62" s="436"/>
      <c r="S62" s="439" t="s">
        <v>114</v>
      </c>
      <c r="T62" s="436"/>
      <c r="U62" s="436"/>
      <c r="V62" s="437"/>
      <c r="W62" s="429">
        <f>IF(A62="","",SUMIF(SK!B$88:B$163,ROW(),SK!D$88:D$163))</f>
        <v>0</v>
      </c>
      <c r="X62" s="40"/>
      <c r="Y62" s="430" t="str">
        <f t="shared" ref="Y62:Z62" si="17">Y20</f>
        <v>3*</v>
      </c>
      <c r="Z62" s="431" t="str">
        <f t="shared" si="17"/>
        <v>Triple Shock Latte</v>
      </c>
      <c r="AA62" s="451">
        <f>IF(Score!T62="", "",Score!T62 )</f>
        <v>15</v>
      </c>
      <c r="AB62" s="432"/>
      <c r="AC62" s="439" t="str">
        <f>IF(Score!U62="", "",Score!U62 )</f>
        <v>731</v>
      </c>
      <c r="AD62" s="436"/>
      <c r="AE62" s="436"/>
      <c r="AF62" s="436"/>
      <c r="AG62" s="439" t="s">
        <v>57</v>
      </c>
      <c r="AH62" s="436"/>
      <c r="AI62" s="436"/>
      <c r="AJ62" s="436"/>
      <c r="AK62" s="439" t="s">
        <v>100</v>
      </c>
      <c r="AL62" s="436"/>
      <c r="AM62" s="436"/>
      <c r="AN62" s="436"/>
      <c r="AO62" s="439" t="s">
        <v>80</v>
      </c>
      <c r="AP62" s="436"/>
      <c r="AQ62" s="436"/>
      <c r="AR62" s="436"/>
      <c r="AS62" s="439" t="s">
        <v>92</v>
      </c>
      <c r="AT62" s="436" t="s">
        <v>290</v>
      </c>
      <c r="AU62" s="436"/>
      <c r="AV62" s="437"/>
      <c r="AW62" s="429">
        <f>IF(AA62="","",SUMIF(SK!R$88:R$163,ROW(),SK!T$88:T$163))</f>
        <v>11</v>
      </c>
      <c r="AX62" s="40"/>
      <c r="AY62" s="430" t="str">
        <f t="shared" ref="AY62:AZ62" si="18">AY20</f>
        <v>359*</v>
      </c>
      <c r="AZ62" s="431" t="str">
        <f t="shared" si="18"/>
        <v>Wolfstonecrash</v>
      </c>
    </row>
    <row r="63" ht="31.5" customHeight="1">
      <c r="A63" s="433">
        <f>IF(Score!A63="", "",Score!A63 )</f>
        <v>16</v>
      </c>
      <c r="B63" s="434"/>
      <c r="C63" s="435" t="str">
        <f>IF(Score!B63="", "",Score!B63 )</f>
        <v>14</v>
      </c>
      <c r="D63" s="441" t="s">
        <v>291</v>
      </c>
      <c r="E63" s="436"/>
      <c r="F63" s="436"/>
      <c r="G63" s="435" t="s">
        <v>130</v>
      </c>
      <c r="H63" s="436"/>
      <c r="I63" s="436"/>
      <c r="J63" s="436"/>
      <c r="K63" s="435" t="s">
        <v>82</v>
      </c>
      <c r="L63" s="441" t="s">
        <v>291</v>
      </c>
      <c r="M63" s="441" t="s">
        <v>291</v>
      </c>
      <c r="N63" s="436"/>
      <c r="O63" s="435" t="s">
        <v>78</v>
      </c>
      <c r="P63" s="436" t="s">
        <v>290</v>
      </c>
      <c r="Q63" s="441" t="s">
        <v>291</v>
      </c>
      <c r="R63" s="436"/>
      <c r="S63" s="435" t="s">
        <v>106</v>
      </c>
      <c r="T63" s="436"/>
      <c r="U63" s="436"/>
      <c r="V63" s="437"/>
      <c r="W63" s="429">
        <f>IF(A63="","",SUMIF(SK!B$88:B$163,ROW(),SK!D$88:D$163))</f>
        <v>12</v>
      </c>
      <c r="X63" s="40"/>
      <c r="Y63" s="40"/>
      <c r="Z63" s="431"/>
      <c r="AA63" s="453">
        <f>IF(Score!T63="", "",Score!T63 )</f>
        <v>16</v>
      </c>
      <c r="AB63" s="434"/>
      <c r="AC63" s="435" t="str">
        <f>IF(Score!U63="", "",Score!U63 )</f>
        <v>802</v>
      </c>
      <c r="AD63" s="436"/>
      <c r="AE63" s="436"/>
      <c r="AF63" s="436"/>
      <c r="AG63" s="435" t="s">
        <v>104</v>
      </c>
      <c r="AH63" s="436"/>
      <c r="AI63" s="436"/>
      <c r="AJ63" s="436"/>
      <c r="AK63" s="435" t="s">
        <v>116</v>
      </c>
      <c r="AL63" s="436"/>
      <c r="AM63" s="436"/>
      <c r="AN63" s="436"/>
      <c r="AO63" s="435" t="s">
        <v>108</v>
      </c>
      <c r="AP63" s="436"/>
      <c r="AQ63" s="436"/>
      <c r="AR63" s="436"/>
      <c r="AS63" s="435" t="s">
        <v>132</v>
      </c>
      <c r="AT63" s="436"/>
      <c r="AU63" s="436"/>
      <c r="AV63" s="437"/>
      <c r="AW63" s="429">
        <f>IF(AA63="","",SUMIF(SK!R$88:R$163,ROW(),SK!T$88:T$163))</f>
        <v>0</v>
      </c>
      <c r="AX63" s="40"/>
      <c r="AY63" s="40"/>
      <c r="AZ63" s="431"/>
    </row>
    <row r="64" ht="31.5" customHeight="1">
      <c r="A64" s="438" t="str">
        <f>IF(Score!A64="", "",Score!A64 )</f>
        <v>SP*</v>
      </c>
      <c r="B64" s="432"/>
      <c r="C64" s="442" t="str">
        <f>IF(Score!B64="", "",Score!B64 )</f>
        <v/>
      </c>
      <c r="D64" s="436"/>
      <c r="E64" s="436"/>
      <c r="F64" s="436"/>
      <c r="G64" s="439"/>
      <c r="H64" s="436"/>
      <c r="I64" s="436"/>
      <c r="J64" s="436"/>
      <c r="K64" s="439"/>
      <c r="L64" s="436"/>
      <c r="M64" s="436"/>
      <c r="N64" s="436"/>
      <c r="O64" s="439"/>
      <c r="P64" s="436"/>
      <c r="Q64" s="436"/>
      <c r="R64" s="436"/>
      <c r="S64" s="439"/>
      <c r="T64" s="436"/>
      <c r="U64" s="436"/>
      <c r="V64" s="437"/>
      <c r="W64" s="429">
        <f>IF(A64="","",SUMIF(SK!B$88:B$163,ROW(),SK!D$88:D$163))</f>
        <v>0</v>
      </c>
      <c r="X64" s="40"/>
      <c r="Y64" s="430" t="str">
        <f t="shared" ref="Y64:Z64" si="19">Y22</f>
        <v>34</v>
      </c>
      <c r="Z64" s="431" t="str">
        <f t="shared" si="19"/>
        <v>Pretty Rackless</v>
      </c>
      <c r="AA64" s="451" t="str">
        <f>IF(Score!T64="", "",Score!T64 )</f>
        <v>SP</v>
      </c>
      <c r="AB64" s="432" t="s">
        <v>228</v>
      </c>
      <c r="AC64" s="439" t="str">
        <f>IF(Score!U64="", "",Score!U64 )</f>
        <v>62</v>
      </c>
      <c r="AD64" s="436" t="s">
        <v>289</v>
      </c>
      <c r="AE64" s="436"/>
      <c r="AF64" s="436"/>
      <c r="AG64" s="439" t="s">
        <v>128</v>
      </c>
      <c r="AH64" s="436" t="s">
        <v>289</v>
      </c>
      <c r="AI64" s="436"/>
      <c r="AJ64" s="436"/>
      <c r="AK64" s="439" t="s">
        <v>116</v>
      </c>
      <c r="AL64" s="436"/>
      <c r="AM64" s="436"/>
      <c r="AN64" s="436"/>
      <c r="AO64" s="439" t="s">
        <v>108</v>
      </c>
      <c r="AP64" s="436"/>
      <c r="AQ64" s="436"/>
      <c r="AR64" s="436"/>
      <c r="AS64" s="439" t="s">
        <v>132</v>
      </c>
      <c r="AT64" s="436"/>
      <c r="AU64" s="436"/>
      <c r="AV64" s="437"/>
      <c r="AW64" s="429">
        <f>IF(AA64="","",SUMIF(SK!R$88:R$163,ROW(),SK!T$88:T$163))</f>
        <v>15</v>
      </c>
      <c r="AX64" s="40"/>
      <c r="AY64" s="430" t="str">
        <f t="shared" ref="AY64:AZ64" si="20">AY22</f>
        <v>420</v>
      </c>
      <c r="AZ64" s="431" t="str">
        <f t="shared" si="20"/>
        <v>Ash Tray</v>
      </c>
    </row>
    <row r="65" ht="31.5" customHeight="1">
      <c r="A65" s="433">
        <f>IF(Score!A65="", "",Score!A65 )</f>
        <v>17</v>
      </c>
      <c r="B65" s="434"/>
      <c r="C65" s="435" t="str">
        <f>IF(Score!B65="", "",Score!B65 )</f>
        <v>651</v>
      </c>
      <c r="D65" s="436"/>
      <c r="E65" s="436"/>
      <c r="F65" s="436"/>
      <c r="G65" s="435" t="s">
        <v>59</v>
      </c>
      <c r="H65" s="436"/>
      <c r="I65" s="436"/>
      <c r="J65" s="436"/>
      <c r="K65" s="435" t="s">
        <v>114</v>
      </c>
      <c r="L65" s="436"/>
      <c r="M65" s="436"/>
      <c r="N65" s="436"/>
      <c r="O65" s="435" t="s">
        <v>126</v>
      </c>
      <c r="P65" s="436"/>
      <c r="Q65" s="436"/>
      <c r="R65" s="436"/>
      <c r="S65" s="435" t="s">
        <v>90</v>
      </c>
      <c r="T65" s="436"/>
      <c r="U65" s="436"/>
      <c r="V65" s="437"/>
      <c r="W65" s="429">
        <f>IF(A65="","",SUMIF(SK!B$88:B$163,ROW(),SK!D$88:D$163))</f>
        <v>6</v>
      </c>
      <c r="X65" s="40"/>
      <c r="Y65" s="40"/>
      <c r="Z65" s="431"/>
      <c r="AA65" s="453">
        <f>IF(Score!T65="", "",Score!T65 )</f>
        <v>17</v>
      </c>
      <c r="AB65" s="434"/>
      <c r="AC65" s="435" t="str">
        <f>IF(Score!U65="", "",Score!U65 )</f>
        <v>62</v>
      </c>
      <c r="AD65" s="436" t="s">
        <v>290</v>
      </c>
      <c r="AE65" s="436"/>
      <c r="AF65" s="436"/>
      <c r="AG65" s="435" t="s">
        <v>84</v>
      </c>
      <c r="AH65" s="436"/>
      <c r="AI65" s="436"/>
      <c r="AJ65" s="436"/>
      <c r="AK65" s="435" t="s">
        <v>100</v>
      </c>
      <c r="AL65" s="436"/>
      <c r="AM65" s="436"/>
      <c r="AN65" s="436"/>
      <c r="AO65" s="435" t="s">
        <v>128</v>
      </c>
      <c r="AP65" s="436" t="s">
        <v>290</v>
      </c>
      <c r="AQ65" s="436"/>
      <c r="AR65" s="436"/>
      <c r="AS65" s="435" t="s">
        <v>80</v>
      </c>
      <c r="AT65" s="436"/>
      <c r="AU65" s="436"/>
      <c r="AV65" s="437"/>
      <c r="AW65" s="429">
        <f>IF(AA65="","",SUMIF(SK!R$88:R$163,ROW(),SK!T$88:T$163))</f>
        <v>0</v>
      </c>
      <c r="AX65" s="40"/>
      <c r="AY65" s="40"/>
      <c r="AZ65" s="431"/>
    </row>
    <row r="66" ht="31.5" customHeight="1">
      <c r="A66" s="438">
        <f>IF(Score!A66="", "",Score!A66 )</f>
        <v>18</v>
      </c>
      <c r="B66" s="432"/>
      <c r="C66" s="439" t="str">
        <f>IF(Score!B66="", "",Score!B66 )</f>
        <v>1618</v>
      </c>
      <c r="D66" s="436"/>
      <c r="E66" s="436"/>
      <c r="F66" s="436"/>
      <c r="G66" s="439" t="s">
        <v>130</v>
      </c>
      <c r="H66" s="436"/>
      <c r="I66" s="436"/>
      <c r="J66" s="436"/>
      <c r="K66" s="439" t="s">
        <v>106</v>
      </c>
      <c r="L66" s="436"/>
      <c r="M66" s="436"/>
      <c r="N66" s="436"/>
      <c r="O66" s="439" t="s">
        <v>78</v>
      </c>
      <c r="P66" s="436"/>
      <c r="Q66" s="436"/>
      <c r="R66" s="436"/>
      <c r="S66" s="439" t="s">
        <v>82</v>
      </c>
      <c r="T66" s="436"/>
      <c r="U66" s="436"/>
      <c r="V66" s="437"/>
      <c r="W66" s="429">
        <f>IF(A66="","",SUMIF(SK!B$88:B$163,ROW(),SK!D$88:D$163))</f>
        <v>4</v>
      </c>
      <c r="X66" s="40"/>
      <c r="Y66" s="430" t="str">
        <f t="shared" ref="Y66:Z66" si="21">Y24</f>
        <v>511*</v>
      </c>
      <c r="Z66" s="431" t="str">
        <f t="shared" si="21"/>
        <v>Wheelie Nelson</v>
      </c>
      <c r="AA66" s="451">
        <f>IF(Score!T66="", "",Score!T66 )</f>
        <v>18</v>
      </c>
      <c r="AB66" s="432"/>
      <c r="AC66" s="439" t="str">
        <f>IF(Score!U66="", "",Score!U66 )</f>
        <v>731</v>
      </c>
      <c r="AD66" s="436"/>
      <c r="AE66" s="436"/>
      <c r="AF66" s="436"/>
      <c r="AG66" s="439" t="s">
        <v>108</v>
      </c>
      <c r="AH66" s="436"/>
      <c r="AI66" s="436"/>
      <c r="AJ66" s="436"/>
      <c r="AK66" s="439" t="s">
        <v>92</v>
      </c>
      <c r="AL66" s="436"/>
      <c r="AM66" s="436"/>
      <c r="AN66" s="436"/>
      <c r="AO66" s="439" t="s">
        <v>116</v>
      </c>
      <c r="AP66" s="436"/>
      <c r="AQ66" s="436"/>
      <c r="AR66" s="436"/>
      <c r="AS66" s="439" t="s">
        <v>132</v>
      </c>
      <c r="AT66" s="436"/>
      <c r="AU66" s="436"/>
      <c r="AV66" s="437"/>
      <c r="AW66" s="429">
        <f>IF(AA66="","",SUMIF(SK!R$88:R$163,ROW(),SK!T$88:T$163))</f>
        <v>0</v>
      </c>
      <c r="AX66" s="40"/>
      <c r="AY66" s="430" t="str">
        <f t="shared" ref="AY66:AZ66" si="22">AY24</f>
        <v>44*</v>
      </c>
      <c r="AZ66" s="431" t="str">
        <f t="shared" si="22"/>
        <v>Helen Killer</v>
      </c>
    </row>
    <row r="67" ht="31.5" customHeight="1">
      <c r="A67" s="433">
        <f>IF(Score!A67="", "",Score!A67 )</f>
        <v>19</v>
      </c>
      <c r="B67" s="434"/>
      <c r="C67" s="435" t="str">
        <f>IF(Score!B67="", "",Score!B67 )</f>
        <v>187</v>
      </c>
      <c r="D67" s="436"/>
      <c r="E67" s="436"/>
      <c r="F67" s="436"/>
      <c r="G67" s="435" t="s">
        <v>59</v>
      </c>
      <c r="H67" s="436"/>
      <c r="I67" s="436"/>
      <c r="J67" s="436"/>
      <c r="K67" s="435" t="s">
        <v>114</v>
      </c>
      <c r="L67" s="436" t="s">
        <v>289</v>
      </c>
      <c r="M67" s="436"/>
      <c r="N67" s="436"/>
      <c r="O67" s="435" t="s">
        <v>126</v>
      </c>
      <c r="P67" s="436"/>
      <c r="Q67" s="436"/>
      <c r="R67" s="436"/>
      <c r="S67" s="435" t="s">
        <v>90</v>
      </c>
      <c r="T67" s="436"/>
      <c r="U67" s="436"/>
      <c r="V67" s="437"/>
      <c r="W67" s="429">
        <f>IF(A67="","",SUMIF(SK!B$88:B$163,ROW(),SK!D$88:D$163))</f>
        <v>3</v>
      </c>
      <c r="X67" s="40"/>
      <c r="Y67" s="40"/>
      <c r="Z67" s="431"/>
      <c r="AA67" s="453">
        <f>IF(Score!T67="", "",Score!T67 )</f>
        <v>19</v>
      </c>
      <c r="AB67" s="434"/>
      <c r="AC67" s="435" t="str">
        <f>IF(Score!U67="", "",Score!U67 )</f>
        <v>14</v>
      </c>
      <c r="AD67" s="436"/>
      <c r="AE67" s="436"/>
      <c r="AF67" s="436"/>
      <c r="AG67" s="435" t="s">
        <v>57</v>
      </c>
      <c r="AH67" s="436"/>
      <c r="AI67" s="436"/>
      <c r="AJ67" s="436"/>
      <c r="AK67" s="435" t="s">
        <v>61</v>
      </c>
      <c r="AL67" s="436"/>
      <c r="AM67" s="436"/>
      <c r="AN67" s="436"/>
      <c r="AO67" s="435" t="s">
        <v>100</v>
      </c>
      <c r="AP67" s="436"/>
      <c r="AQ67" s="436"/>
      <c r="AR67" s="436"/>
      <c r="AS67" s="435" t="s">
        <v>80</v>
      </c>
      <c r="AT67" s="436"/>
      <c r="AU67" s="436"/>
      <c r="AV67" s="437"/>
      <c r="AW67" s="429">
        <f>IF(AA67="","",SUMIF(SK!R$88:R$163,ROW(),SK!T$88:T$163))</f>
        <v>2</v>
      </c>
      <c r="AX67" s="40"/>
      <c r="AY67" s="40"/>
      <c r="AZ67" s="431"/>
    </row>
    <row r="68" ht="31.5" customHeight="1">
      <c r="A68" s="438">
        <f>IF(Score!A68="", "",Score!A68 )</f>
        <v>20</v>
      </c>
      <c r="B68" s="432"/>
      <c r="C68" s="439" t="str">
        <f>IF(Score!B68="", "",Score!B68 )</f>
        <v>14</v>
      </c>
      <c r="D68" s="436"/>
      <c r="E68" s="436"/>
      <c r="F68" s="436"/>
      <c r="G68" s="439" t="s">
        <v>130</v>
      </c>
      <c r="H68" s="436"/>
      <c r="I68" s="436"/>
      <c r="J68" s="436"/>
      <c r="K68" s="439" t="s">
        <v>114</v>
      </c>
      <c r="L68" s="436" t="s">
        <v>290</v>
      </c>
      <c r="M68" s="436"/>
      <c r="N68" s="436"/>
      <c r="O68" s="439" t="s">
        <v>82</v>
      </c>
      <c r="P68" s="436"/>
      <c r="Q68" s="436"/>
      <c r="R68" s="436"/>
      <c r="S68" s="439" t="s">
        <v>106</v>
      </c>
      <c r="T68" s="436"/>
      <c r="U68" s="436"/>
      <c r="V68" s="437"/>
      <c r="W68" s="429">
        <f>IF(A68="","",SUMIF(SK!B$88:B$163,ROW(),SK!D$88:D$163))</f>
        <v>3</v>
      </c>
      <c r="X68" s="40"/>
      <c r="Y68" s="430" t="str">
        <f t="shared" ref="Y68:Z68" si="23">Y26</f>
        <v>616</v>
      </c>
      <c r="Z68" s="431" t="str">
        <f t="shared" si="23"/>
        <v>Bizzquick</v>
      </c>
      <c r="AA68" s="451">
        <f>IF(Score!T68="", "",Score!T68 )</f>
        <v>20</v>
      </c>
      <c r="AB68" s="432"/>
      <c r="AC68" s="439" t="str">
        <f>IF(Score!U68="", "",Score!U68 )</f>
        <v>31</v>
      </c>
      <c r="AD68" s="436"/>
      <c r="AE68" s="436"/>
      <c r="AF68" s="436"/>
      <c r="AG68" s="439" t="s">
        <v>104</v>
      </c>
      <c r="AH68" s="436"/>
      <c r="AI68" s="436"/>
      <c r="AJ68" s="436"/>
      <c r="AK68" s="439" t="s">
        <v>108</v>
      </c>
      <c r="AL68" s="436"/>
      <c r="AM68" s="436"/>
      <c r="AN68" s="436"/>
      <c r="AO68" s="439" t="s">
        <v>132</v>
      </c>
      <c r="AP68" s="436"/>
      <c r="AQ68" s="436"/>
      <c r="AR68" s="436"/>
      <c r="AS68" s="439" t="s">
        <v>80</v>
      </c>
      <c r="AT68" s="436" t="s">
        <v>292</v>
      </c>
      <c r="AU68" s="436"/>
      <c r="AV68" s="437"/>
      <c r="AW68" s="429">
        <f>IF(AA68="","",SUMIF(SK!R$88:R$163,ROW(),SK!T$88:T$163))</f>
        <v>0</v>
      </c>
      <c r="AX68" s="40"/>
      <c r="AY68" s="430" t="str">
        <f t="shared" ref="AY68:AZ68" si="24">AY26</f>
        <v>55</v>
      </c>
      <c r="AZ68" s="431" t="str">
        <f t="shared" si="24"/>
        <v>Meg A. Bacon</v>
      </c>
    </row>
    <row r="69" ht="31.5" customHeight="1">
      <c r="A69" s="433">
        <f>IF(Score!A69="", "",Score!A69 )</f>
        <v>21</v>
      </c>
      <c r="B69" s="434"/>
      <c r="C69" s="435" t="str">
        <f>IF(Score!B69="", "",Score!B69 )</f>
        <v>651</v>
      </c>
      <c r="D69" s="436"/>
      <c r="E69" s="436"/>
      <c r="F69" s="436"/>
      <c r="G69" s="435" t="s">
        <v>59</v>
      </c>
      <c r="H69" s="436"/>
      <c r="I69" s="436"/>
      <c r="J69" s="436"/>
      <c r="K69" s="435" t="s">
        <v>126</v>
      </c>
      <c r="L69" s="436"/>
      <c r="M69" s="436"/>
      <c r="N69" s="436"/>
      <c r="O69" s="435" t="s">
        <v>78</v>
      </c>
      <c r="P69" s="436"/>
      <c r="Q69" s="436"/>
      <c r="R69" s="436"/>
      <c r="S69" s="435" t="s">
        <v>90</v>
      </c>
      <c r="T69" s="436"/>
      <c r="U69" s="436"/>
      <c r="V69" s="437"/>
      <c r="W69" s="429">
        <f>IF(A69="","",SUMIF(SK!B$88:B$163,ROW(),SK!D$88:D$163))</f>
        <v>4</v>
      </c>
      <c r="X69" s="40"/>
      <c r="Y69" s="40"/>
      <c r="Z69" s="431"/>
      <c r="AA69" s="453">
        <f>IF(Score!T69="", "",Score!T69 )</f>
        <v>21</v>
      </c>
      <c r="AB69" s="434"/>
      <c r="AC69" s="435" t="str">
        <f>IF(Score!U69="", "",Score!U69 )</f>
        <v>802</v>
      </c>
      <c r="AD69" s="436"/>
      <c r="AE69" s="436"/>
      <c r="AF69" s="436"/>
      <c r="AG69" s="435" t="s">
        <v>57</v>
      </c>
      <c r="AH69" s="436"/>
      <c r="AI69" s="436"/>
      <c r="AJ69" s="436"/>
      <c r="AK69" s="435" t="s">
        <v>61</v>
      </c>
      <c r="AL69" s="436"/>
      <c r="AM69" s="436"/>
      <c r="AN69" s="436"/>
      <c r="AO69" s="435" t="s">
        <v>100</v>
      </c>
      <c r="AP69" s="436"/>
      <c r="AQ69" s="436"/>
      <c r="AR69" s="436"/>
      <c r="AS69" s="435" t="s">
        <v>80</v>
      </c>
      <c r="AT69" s="436" t="s">
        <v>290</v>
      </c>
      <c r="AU69" s="436"/>
      <c r="AV69" s="437"/>
      <c r="AW69" s="429">
        <f>IF(AA69="","",SUMIF(SK!R$88:R$163,ROW(),SK!T$88:T$163))</f>
        <v>0</v>
      </c>
      <c r="AX69" s="40"/>
      <c r="AY69" s="40"/>
      <c r="AZ69" s="431"/>
    </row>
    <row r="70" ht="31.5" customHeight="1">
      <c r="A70" s="438">
        <f>IF(Score!A70="", "",Score!A70 )</f>
        <v>22</v>
      </c>
      <c r="B70" s="432"/>
      <c r="C70" s="439" t="str">
        <f>IF(Score!B70="", "",Score!B70 )</f>
        <v>1618</v>
      </c>
      <c r="D70" s="436"/>
      <c r="E70" s="436"/>
      <c r="F70" s="436"/>
      <c r="G70" s="439" t="s">
        <v>130</v>
      </c>
      <c r="H70" s="436"/>
      <c r="I70" s="436"/>
      <c r="J70" s="436"/>
      <c r="K70" s="439" t="s">
        <v>82</v>
      </c>
      <c r="L70" s="436"/>
      <c r="M70" s="436"/>
      <c r="N70" s="436"/>
      <c r="O70" s="439" t="s">
        <v>106</v>
      </c>
      <c r="P70" s="436"/>
      <c r="Q70" s="436"/>
      <c r="R70" s="436"/>
      <c r="S70" s="439" t="s">
        <v>114</v>
      </c>
      <c r="T70" s="436"/>
      <c r="U70" s="436"/>
      <c r="V70" s="437"/>
      <c r="W70" s="429">
        <f>IF(A70="","",SUMIF(SK!B$88:B$163,ROW(),SK!D$88:D$163))</f>
        <v>4</v>
      </c>
      <c r="X70" s="40"/>
      <c r="Y70" s="430" t="str">
        <f t="shared" ref="Y70:Z70" si="25">Y28</f>
        <v>651</v>
      </c>
      <c r="Z70" s="431" t="str">
        <f t="shared" si="25"/>
        <v>Chippa Tooth</v>
      </c>
      <c r="AA70" s="451">
        <f>IF(Score!T70="", "",Score!T70 )</f>
        <v>22</v>
      </c>
      <c r="AB70" s="432"/>
      <c r="AC70" s="439" t="str">
        <f>IF(Score!U70="", "",Score!U70 )</f>
        <v>731</v>
      </c>
      <c r="AD70" s="436"/>
      <c r="AE70" s="436"/>
      <c r="AF70" s="436"/>
      <c r="AG70" s="439" t="s">
        <v>57</v>
      </c>
      <c r="AH70" s="436" t="s">
        <v>292</v>
      </c>
      <c r="AI70" s="436"/>
      <c r="AJ70" s="436"/>
      <c r="AK70" s="439" t="s">
        <v>104</v>
      </c>
      <c r="AL70" s="436"/>
      <c r="AM70" s="436"/>
      <c r="AN70" s="436"/>
      <c r="AO70" s="439" t="s">
        <v>100</v>
      </c>
      <c r="AP70" s="436" t="s">
        <v>292</v>
      </c>
      <c r="AQ70" s="436"/>
      <c r="AR70" s="436"/>
      <c r="AS70" s="439" t="s">
        <v>132</v>
      </c>
      <c r="AT70" s="436"/>
      <c r="AU70" s="436"/>
      <c r="AV70" s="437"/>
      <c r="AW70" s="429">
        <f>IF(AA70="","",SUMIF(SK!R$88:R$163,ROW(),SK!T$88:T$163))</f>
        <v>0</v>
      </c>
      <c r="AX70" s="40"/>
      <c r="AY70" s="430" t="str">
        <f t="shared" ref="AY70:AZ70" si="26">AY28</f>
        <v>62</v>
      </c>
      <c r="AZ70" s="431" t="str">
        <f t="shared" si="26"/>
        <v>Fracture Mechanics</v>
      </c>
    </row>
    <row r="71" ht="31.5" customHeight="1">
      <c r="A71" s="433" t="str">
        <f>IF(Score!A71="", "",Score!A71 )</f>
        <v/>
      </c>
      <c r="B71" s="434"/>
      <c r="C71" s="440" t="str">
        <f>IF(Score!B71="", "",Score!B71 )</f>
        <v/>
      </c>
      <c r="D71" s="436"/>
      <c r="E71" s="436"/>
      <c r="F71" s="436"/>
      <c r="G71" s="435"/>
      <c r="H71" s="436"/>
      <c r="I71" s="436"/>
      <c r="J71" s="436"/>
      <c r="K71" s="435"/>
      <c r="L71" s="436"/>
      <c r="M71" s="436"/>
      <c r="N71" s="436"/>
      <c r="O71" s="435"/>
      <c r="P71" s="436"/>
      <c r="Q71" s="436"/>
      <c r="R71" s="436"/>
      <c r="S71" s="435"/>
      <c r="T71" s="436"/>
      <c r="U71" s="436"/>
      <c r="V71" s="437"/>
      <c r="W71" s="429" t="str">
        <f>IF(A71="","",SUMIF(SK!B$88:B$163,ROW(),SK!D$88:D$163))</f>
        <v/>
      </c>
      <c r="X71" s="40"/>
      <c r="Y71" s="40"/>
      <c r="Z71" s="431"/>
      <c r="AA71" s="434" t="str">
        <f>IF(Score!T71="", "",Score!T71 )</f>
        <v/>
      </c>
      <c r="AB71" s="434"/>
      <c r="AC71" s="440" t="str">
        <f>IF(Score!U71="", "",Score!U71 )</f>
        <v/>
      </c>
      <c r="AD71" s="436"/>
      <c r="AE71" s="436"/>
      <c r="AF71" s="436"/>
      <c r="AG71" s="435"/>
      <c r="AH71" s="436"/>
      <c r="AI71" s="436"/>
      <c r="AJ71" s="436"/>
      <c r="AK71" s="435"/>
      <c r="AL71" s="436"/>
      <c r="AM71" s="436"/>
      <c r="AN71" s="436"/>
      <c r="AO71" s="435"/>
      <c r="AP71" s="436"/>
      <c r="AQ71" s="436"/>
      <c r="AR71" s="436"/>
      <c r="AS71" s="435"/>
      <c r="AT71" s="436"/>
      <c r="AU71" s="436"/>
      <c r="AV71" s="437"/>
      <c r="AW71" s="429" t="str">
        <f>IF(AA71="","",SUMIF(SK!R$88:R$163,ROW(),SK!T$88:T$163))</f>
        <v/>
      </c>
      <c r="AX71" s="40"/>
      <c r="AY71" s="40"/>
      <c r="AZ71" s="431"/>
    </row>
    <row r="72" ht="31.5" customHeight="1">
      <c r="A72" s="438" t="str">
        <f>IF(Score!A72="", "",Score!A72 )</f>
        <v/>
      </c>
      <c r="B72" s="432"/>
      <c r="C72" s="442" t="str">
        <f>IF(Score!B72="", "",Score!B72 )</f>
        <v/>
      </c>
      <c r="D72" s="436"/>
      <c r="E72" s="436"/>
      <c r="F72" s="436"/>
      <c r="G72" s="439"/>
      <c r="H72" s="436"/>
      <c r="I72" s="436"/>
      <c r="J72" s="436"/>
      <c r="K72" s="439"/>
      <c r="L72" s="436"/>
      <c r="M72" s="436"/>
      <c r="N72" s="436"/>
      <c r="O72" s="439"/>
      <c r="P72" s="436"/>
      <c r="Q72" s="436"/>
      <c r="R72" s="436"/>
      <c r="S72" s="439"/>
      <c r="T72" s="436"/>
      <c r="U72" s="436"/>
      <c r="V72" s="437"/>
      <c r="W72" s="429" t="str">
        <f>IF(A72="","",SUMIF(SK!B$88:B$163,ROW(),SK!D$88:D$163))</f>
        <v/>
      </c>
      <c r="X72" s="40"/>
      <c r="Y72" s="430" t="str">
        <f t="shared" ref="Y72:Z72" si="27">Y30</f>
        <v>69</v>
      </c>
      <c r="Z72" s="431" t="str">
        <f t="shared" si="27"/>
        <v>Amanda Lorian</v>
      </c>
      <c r="AA72" s="432" t="str">
        <f>IF(Score!T72="", "",Score!T72 )</f>
        <v/>
      </c>
      <c r="AB72" s="432"/>
      <c r="AC72" s="442" t="str">
        <f>IF(Score!U72="", "",Score!U72 )</f>
        <v/>
      </c>
      <c r="AD72" s="436"/>
      <c r="AE72" s="436"/>
      <c r="AF72" s="436"/>
      <c r="AG72" s="439"/>
      <c r="AH72" s="436"/>
      <c r="AI72" s="436"/>
      <c r="AJ72" s="436"/>
      <c r="AK72" s="439"/>
      <c r="AL72" s="436"/>
      <c r="AM72" s="436"/>
      <c r="AN72" s="436"/>
      <c r="AO72" s="439"/>
      <c r="AP72" s="436"/>
      <c r="AQ72" s="436"/>
      <c r="AR72" s="436"/>
      <c r="AS72" s="439"/>
      <c r="AT72" s="436"/>
      <c r="AU72" s="436"/>
      <c r="AV72" s="437"/>
      <c r="AW72" s="429" t="str">
        <f>IF(AA72="","",SUMIF(SK!R$88:R$163,ROW(),SK!T$88:T$163))</f>
        <v/>
      </c>
      <c r="AX72" s="40"/>
      <c r="AY72" s="430" t="str">
        <f t="shared" ref="AY72:AZ72" si="28">AY30</f>
        <v>66</v>
      </c>
      <c r="AZ72" s="431" t="str">
        <f t="shared" si="28"/>
        <v>Crush</v>
      </c>
    </row>
    <row r="73" ht="31.5" customHeight="1">
      <c r="A73" s="433" t="str">
        <f>IF(Score!A73="", "",Score!A73 )</f>
        <v/>
      </c>
      <c r="B73" s="434"/>
      <c r="C73" s="440" t="str">
        <f>IF(Score!B73="", "",Score!B73 )</f>
        <v/>
      </c>
      <c r="D73" s="436"/>
      <c r="E73" s="436"/>
      <c r="F73" s="436"/>
      <c r="G73" s="435"/>
      <c r="H73" s="436"/>
      <c r="I73" s="436"/>
      <c r="J73" s="436"/>
      <c r="K73" s="435"/>
      <c r="L73" s="436"/>
      <c r="M73" s="436"/>
      <c r="N73" s="436"/>
      <c r="O73" s="435"/>
      <c r="P73" s="436"/>
      <c r="Q73" s="436"/>
      <c r="R73" s="436"/>
      <c r="S73" s="435"/>
      <c r="T73" s="436"/>
      <c r="U73" s="436"/>
      <c r="V73" s="437"/>
      <c r="W73" s="429" t="str">
        <f>IF(A73="","",SUMIF(SK!B$88:B$163,ROW(),SK!D$88:D$163))</f>
        <v/>
      </c>
      <c r="X73" s="40"/>
      <c r="Y73" s="40"/>
      <c r="Z73" s="431"/>
      <c r="AA73" s="434" t="str">
        <f>IF(Score!T73="", "",Score!T73 )</f>
        <v/>
      </c>
      <c r="AB73" s="434"/>
      <c r="AC73" s="440" t="str">
        <f>IF(Score!U73="", "",Score!U73 )</f>
        <v/>
      </c>
      <c r="AD73" s="436"/>
      <c r="AE73" s="436"/>
      <c r="AF73" s="436"/>
      <c r="AG73" s="435"/>
      <c r="AH73" s="436"/>
      <c r="AI73" s="436"/>
      <c r="AJ73" s="436"/>
      <c r="AK73" s="435"/>
      <c r="AL73" s="436"/>
      <c r="AM73" s="436"/>
      <c r="AN73" s="436"/>
      <c r="AO73" s="435"/>
      <c r="AP73" s="436"/>
      <c r="AQ73" s="436"/>
      <c r="AR73" s="436"/>
      <c r="AS73" s="435"/>
      <c r="AT73" s="436"/>
      <c r="AU73" s="436"/>
      <c r="AV73" s="437"/>
      <c r="AW73" s="429" t="str">
        <f>IF(AA73="","",SUMIF(SK!R$88:R$163,ROW(),SK!T$88:T$163))</f>
        <v/>
      </c>
      <c r="AX73" s="40"/>
      <c r="AY73" s="40"/>
      <c r="AZ73" s="431"/>
    </row>
    <row r="74" ht="31.5" customHeight="1">
      <c r="A74" s="438" t="str">
        <f>IF(Score!A74="", "",Score!A74 )</f>
        <v/>
      </c>
      <c r="B74" s="432"/>
      <c r="C74" s="442" t="str">
        <f>IF(Score!B74="", "",Score!B74 )</f>
        <v/>
      </c>
      <c r="D74" s="436"/>
      <c r="E74" s="436"/>
      <c r="F74" s="436"/>
      <c r="G74" s="439"/>
      <c r="H74" s="436"/>
      <c r="I74" s="436"/>
      <c r="J74" s="436"/>
      <c r="K74" s="439"/>
      <c r="L74" s="436"/>
      <c r="M74" s="436"/>
      <c r="N74" s="436"/>
      <c r="O74" s="439"/>
      <c r="P74" s="436"/>
      <c r="Q74" s="436"/>
      <c r="R74" s="436"/>
      <c r="S74" s="439"/>
      <c r="T74" s="436"/>
      <c r="U74" s="436"/>
      <c r="V74" s="437"/>
      <c r="W74" s="429" t="str">
        <f>IF(A74="","",SUMIF(SK!B$88:B$163,ROW(),SK!D$88:D$163))</f>
        <v/>
      </c>
      <c r="X74" s="40"/>
      <c r="Y74" s="430" t="str">
        <f t="shared" ref="Y74:Z74" si="29">Y32</f>
        <v>727</v>
      </c>
      <c r="Z74" s="431" t="str">
        <f t="shared" si="29"/>
        <v>Hurtrude Stein</v>
      </c>
      <c r="AA74" s="432" t="str">
        <f>IF(Score!T74="", "",Score!T74 )</f>
        <v/>
      </c>
      <c r="AB74" s="432"/>
      <c r="AC74" s="442" t="str">
        <f>IF(Score!U74="", "",Score!U74 )</f>
        <v/>
      </c>
      <c r="AD74" s="436"/>
      <c r="AE74" s="436"/>
      <c r="AF74" s="436"/>
      <c r="AG74" s="439"/>
      <c r="AH74" s="436"/>
      <c r="AI74" s="436"/>
      <c r="AJ74" s="436"/>
      <c r="AK74" s="439"/>
      <c r="AL74" s="436"/>
      <c r="AM74" s="436"/>
      <c r="AN74" s="436"/>
      <c r="AO74" s="439"/>
      <c r="AP74" s="436"/>
      <c r="AQ74" s="436"/>
      <c r="AR74" s="436"/>
      <c r="AS74" s="439"/>
      <c r="AT74" s="436"/>
      <c r="AU74" s="436"/>
      <c r="AV74" s="437"/>
      <c r="AW74" s="429" t="str">
        <f>IF(AA74="","",SUMIF(SK!R$88:R$163,ROW(),SK!T$88:T$163))</f>
        <v/>
      </c>
      <c r="AX74" s="40"/>
      <c r="AY74" s="430" t="str">
        <f t="shared" ref="AY74:AZ74" si="30">AY32</f>
        <v>71</v>
      </c>
      <c r="AZ74" s="431" t="str">
        <f t="shared" si="30"/>
        <v>Fresh AF</v>
      </c>
    </row>
    <row r="75" ht="31.5" customHeight="1">
      <c r="A75" s="433" t="str">
        <f>IF(Score!A75="", "",Score!A75 )</f>
        <v/>
      </c>
      <c r="B75" s="434"/>
      <c r="C75" s="440" t="str">
        <f>IF(Score!B75="", "",Score!B75 )</f>
        <v/>
      </c>
      <c r="D75" s="436"/>
      <c r="E75" s="436"/>
      <c r="F75" s="436"/>
      <c r="G75" s="435"/>
      <c r="H75" s="436"/>
      <c r="I75" s="436"/>
      <c r="J75" s="436"/>
      <c r="K75" s="435"/>
      <c r="L75" s="436"/>
      <c r="M75" s="436"/>
      <c r="N75" s="436"/>
      <c r="O75" s="435"/>
      <c r="P75" s="436"/>
      <c r="Q75" s="436"/>
      <c r="R75" s="436"/>
      <c r="S75" s="435"/>
      <c r="T75" s="436"/>
      <c r="U75" s="436"/>
      <c r="V75" s="437"/>
      <c r="W75" s="429" t="str">
        <f>IF(A75="","",SUMIF(SK!B$88:B$163,ROW(),SK!D$88:D$163))</f>
        <v/>
      </c>
      <c r="X75" s="40"/>
      <c r="Y75" s="40"/>
      <c r="Z75" s="431"/>
      <c r="AA75" s="434" t="str">
        <f>IF(Score!T75="", "",Score!T75 )</f>
        <v/>
      </c>
      <c r="AB75" s="434"/>
      <c r="AC75" s="440" t="str">
        <f>IF(Score!U75="", "",Score!U75 )</f>
        <v/>
      </c>
      <c r="AD75" s="436"/>
      <c r="AE75" s="436"/>
      <c r="AF75" s="436"/>
      <c r="AG75" s="435"/>
      <c r="AH75" s="436"/>
      <c r="AI75" s="436"/>
      <c r="AJ75" s="436"/>
      <c r="AK75" s="435"/>
      <c r="AL75" s="436"/>
      <c r="AM75" s="436"/>
      <c r="AN75" s="436"/>
      <c r="AO75" s="435"/>
      <c r="AP75" s="436"/>
      <c r="AQ75" s="436"/>
      <c r="AR75" s="436"/>
      <c r="AS75" s="435"/>
      <c r="AT75" s="436"/>
      <c r="AU75" s="436"/>
      <c r="AV75" s="437"/>
      <c r="AW75" s="429" t="str">
        <f>IF(AA75="","",SUMIF(SK!R$88:R$163,ROW(),SK!T$88:T$163))</f>
        <v/>
      </c>
      <c r="AX75" s="40"/>
      <c r="AY75" s="40"/>
      <c r="AZ75" s="431"/>
    </row>
    <row r="76" ht="31.5" customHeight="1">
      <c r="A76" s="438" t="str">
        <f>IF(Score!A76="", "",Score!A76 )</f>
        <v/>
      </c>
      <c r="B76" s="432"/>
      <c r="C76" s="442" t="str">
        <f>IF(Score!B76="", "",Score!B76 )</f>
        <v/>
      </c>
      <c r="D76" s="436"/>
      <c r="E76" s="436"/>
      <c r="F76" s="436"/>
      <c r="G76" s="439"/>
      <c r="H76" s="436"/>
      <c r="I76" s="436"/>
      <c r="J76" s="436"/>
      <c r="K76" s="439"/>
      <c r="L76" s="436"/>
      <c r="M76" s="436"/>
      <c r="N76" s="436"/>
      <c r="O76" s="439"/>
      <c r="P76" s="436"/>
      <c r="Q76" s="436"/>
      <c r="R76" s="436"/>
      <c r="S76" s="439"/>
      <c r="T76" s="436"/>
      <c r="U76" s="436"/>
      <c r="V76" s="437"/>
      <c r="W76" s="429" t="str">
        <f>IF(A76="","",SUMIF(SK!B$88:B$163,ROW(),SK!D$88:D$163))</f>
        <v/>
      </c>
      <c r="X76" s="40"/>
      <c r="Y76" s="430" t="str">
        <f t="shared" ref="Y76:Z76" si="31">Y34</f>
        <v>86</v>
      </c>
      <c r="Z76" s="431" t="str">
        <f t="shared" si="31"/>
        <v>Whacks Poetic</v>
      </c>
      <c r="AA76" s="432" t="str">
        <f>IF(Score!T76="", "",Score!T76 )</f>
        <v/>
      </c>
      <c r="AB76" s="432"/>
      <c r="AC76" s="442" t="str">
        <f>IF(Score!U76="", "",Score!U76 )</f>
        <v/>
      </c>
      <c r="AD76" s="436"/>
      <c r="AE76" s="436"/>
      <c r="AF76" s="436"/>
      <c r="AG76" s="439"/>
      <c r="AH76" s="436"/>
      <c r="AI76" s="436"/>
      <c r="AJ76" s="436"/>
      <c r="AK76" s="439"/>
      <c r="AL76" s="436"/>
      <c r="AM76" s="436"/>
      <c r="AN76" s="436"/>
      <c r="AO76" s="439"/>
      <c r="AP76" s="436"/>
      <c r="AQ76" s="436"/>
      <c r="AR76" s="436"/>
      <c r="AS76" s="439"/>
      <c r="AT76" s="436"/>
      <c r="AU76" s="436"/>
      <c r="AV76" s="437"/>
      <c r="AW76" s="429" t="str">
        <f>IF(AA76="","",SUMIF(SK!R$88:R$163,ROW(),SK!T$88:T$163))</f>
        <v/>
      </c>
      <c r="AX76" s="40"/>
      <c r="AY76" s="430" t="str">
        <f t="shared" ref="AY76:AZ76" si="32">AY34</f>
        <v>713</v>
      </c>
      <c r="AZ76" s="431" t="str">
        <f t="shared" si="32"/>
        <v>Shrewd Folly</v>
      </c>
    </row>
    <row r="77" ht="31.5" customHeight="1">
      <c r="A77" s="433" t="str">
        <f>IF(Score!A77="", "",Score!A77 )</f>
        <v/>
      </c>
      <c r="B77" s="434"/>
      <c r="C77" s="440" t="str">
        <f>IF(Score!B77="", "",Score!B77 )</f>
        <v/>
      </c>
      <c r="D77" s="436"/>
      <c r="E77" s="436"/>
      <c r="F77" s="436"/>
      <c r="G77" s="435"/>
      <c r="H77" s="436"/>
      <c r="I77" s="436"/>
      <c r="J77" s="436"/>
      <c r="K77" s="435"/>
      <c r="L77" s="436"/>
      <c r="M77" s="436"/>
      <c r="N77" s="436"/>
      <c r="O77" s="435"/>
      <c r="P77" s="436"/>
      <c r="Q77" s="436"/>
      <c r="R77" s="436"/>
      <c r="S77" s="435"/>
      <c r="T77" s="436"/>
      <c r="U77" s="436"/>
      <c r="V77" s="437"/>
      <c r="W77" s="429" t="str">
        <f>IF(A77="","",SUMIF(SK!B$88:B$163,ROW(),SK!D$88:D$163))</f>
        <v/>
      </c>
      <c r="X77" s="40"/>
      <c r="Y77" s="443"/>
      <c r="Z77" s="431"/>
      <c r="AA77" s="434" t="str">
        <f>IF(Score!T77="", "",Score!T77 )</f>
        <v/>
      </c>
      <c r="AB77" s="434"/>
      <c r="AC77" s="440" t="str">
        <f>IF(Score!U77="", "",Score!U77 )</f>
        <v/>
      </c>
      <c r="AD77" s="436"/>
      <c r="AE77" s="436"/>
      <c r="AF77" s="436"/>
      <c r="AG77" s="435"/>
      <c r="AH77" s="436"/>
      <c r="AI77" s="436"/>
      <c r="AJ77" s="436"/>
      <c r="AK77" s="435"/>
      <c r="AL77" s="436"/>
      <c r="AM77" s="436"/>
      <c r="AN77" s="436"/>
      <c r="AO77" s="435"/>
      <c r="AP77" s="436"/>
      <c r="AQ77" s="436"/>
      <c r="AR77" s="436"/>
      <c r="AS77" s="435"/>
      <c r="AT77" s="436"/>
      <c r="AU77" s="436"/>
      <c r="AV77" s="437"/>
      <c r="AW77" s="429" t="str">
        <f>IF(AA77="","",SUMIF(SK!R$88:R$163,ROW(),SK!T$88:T$163))</f>
        <v/>
      </c>
      <c r="AX77" s="40"/>
      <c r="AY77" s="443"/>
      <c r="AZ77" s="431"/>
    </row>
    <row r="78" ht="31.5" customHeight="1">
      <c r="A78" s="438" t="str">
        <f>IF(Score!A78="", "",Score!A78 )</f>
        <v/>
      </c>
      <c r="B78" s="432"/>
      <c r="C78" s="442" t="str">
        <f>IF(Score!B78="", "",Score!B78 )</f>
        <v/>
      </c>
      <c r="D78" s="436"/>
      <c r="E78" s="436"/>
      <c r="F78" s="436"/>
      <c r="G78" s="439"/>
      <c r="H78" s="436"/>
      <c r="I78" s="436"/>
      <c r="J78" s="436"/>
      <c r="K78" s="439"/>
      <c r="L78" s="436"/>
      <c r="M78" s="436"/>
      <c r="N78" s="436"/>
      <c r="O78" s="439"/>
      <c r="P78" s="436"/>
      <c r="Q78" s="436"/>
      <c r="R78" s="436"/>
      <c r="S78" s="439"/>
      <c r="T78" s="436"/>
      <c r="U78" s="436"/>
      <c r="V78" s="437"/>
      <c r="W78" s="429" t="str">
        <f>IF(A78="","",SUMIF(SK!B$88:B$163,ROW(),SK!D$88:D$163))</f>
        <v/>
      </c>
      <c r="X78" s="454"/>
      <c r="Y78" s="430" t="str">
        <f t="shared" ref="Y78:Z78" si="33">Y36</f>
        <v>89*</v>
      </c>
      <c r="Z78" s="431" t="str">
        <f t="shared" si="33"/>
        <v>Fanny Smack</v>
      </c>
      <c r="AA78" s="432" t="str">
        <f>IF(Score!T78="", "",Score!T78 )</f>
        <v/>
      </c>
      <c r="AB78" s="432"/>
      <c r="AC78" s="442" t="str">
        <f>IF(Score!U78="", "",Score!U78 )</f>
        <v/>
      </c>
      <c r="AD78" s="436"/>
      <c r="AE78" s="436"/>
      <c r="AF78" s="436"/>
      <c r="AG78" s="439"/>
      <c r="AH78" s="436"/>
      <c r="AI78" s="436"/>
      <c r="AJ78" s="436"/>
      <c r="AK78" s="439"/>
      <c r="AL78" s="436"/>
      <c r="AM78" s="436"/>
      <c r="AN78" s="436"/>
      <c r="AO78" s="439"/>
      <c r="AP78" s="436"/>
      <c r="AQ78" s="436"/>
      <c r="AR78" s="436"/>
      <c r="AS78" s="439"/>
      <c r="AT78" s="436"/>
      <c r="AU78" s="436"/>
      <c r="AV78" s="437"/>
      <c r="AW78" s="429" t="str">
        <f>IF(AA78="","",SUMIF(SK!R$88:R$163,ROW(),SK!T$88:T$163))</f>
        <v/>
      </c>
      <c r="AX78" s="444"/>
      <c r="AY78" s="430" t="str">
        <f t="shared" ref="AY78:AZ78" si="34">AY36</f>
        <v>731</v>
      </c>
      <c r="AZ78" s="431" t="str">
        <f t="shared" si="34"/>
        <v>Hand Over Fist</v>
      </c>
    </row>
    <row r="79" ht="31.5" customHeight="1">
      <c r="A79" s="433" t="str">
        <f>IF(Score!A79="", "",Score!A79 )</f>
        <v/>
      </c>
      <c r="B79" s="434"/>
      <c r="C79" s="440" t="str">
        <f>IF(Score!B79="", "",Score!B79 )</f>
        <v/>
      </c>
      <c r="D79" s="436"/>
      <c r="E79" s="436"/>
      <c r="F79" s="436"/>
      <c r="G79" s="435"/>
      <c r="H79" s="436"/>
      <c r="I79" s="436"/>
      <c r="J79" s="436"/>
      <c r="K79" s="435"/>
      <c r="L79" s="436"/>
      <c r="M79" s="436"/>
      <c r="N79" s="436"/>
      <c r="O79" s="435"/>
      <c r="P79" s="436"/>
      <c r="Q79" s="436"/>
      <c r="R79" s="436"/>
      <c r="S79" s="435"/>
      <c r="T79" s="436"/>
      <c r="U79" s="436"/>
      <c r="V79" s="437"/>
      <c r="W79" s="429" t="str">
        <f>IF(A79="","",SUMIF(SK!B$88:B$163,ROW(),SK!D$88:D$163))</f>
        <v/>
      </c>
      <c r="X79" s="445"/>
      <c r="Y79" s="443"/>
      <c r="Z79" s="431"/>
      <c r="AA79" s="434" t="str">
        <f>IF(Score!T79="", "",Score!T79 )</f>
        <v/>
      </c>
      <c r="AB79" s="434"/>
      <c r="AC79" s="440" t="str">
        <f>IF(Score!U79="", "",Score!U79 )</f>
        <v/>
      </c>
      <c r="AD79" s="436"/>
      <c r="AE79" s="436"/>
      <c r="AF79" s="436"/>
      <c r="AG79" s="435"/>
      <c r="AH79" s="436"/>
      <c r="AI79" s="436"/>
      <c r="AJ79" s="436"/>
      <c r="AK79" s="435"/>
      <c r="AL79" s="436"/>
      <c r="AM79" s="436"/>
      <c r="AN79" s="436"/>
      <c r="AO79" s="435"/>
      <c r="AP79" s="436"/>
      <c r="AQ79" s="436"/>
      <c r="AR79" s="436"/>
      <c r="AS79" s="435"/>
      <c r="AT79" s="436"/>
      <c r="AU79" s="436"/>
      <c r="AV79" s="437"/>
      <c r="AW79" s="429" t="str">
        <f>IF(AA79="","",SUMIF(SK!R$88:R$163,ROW(),SK!T$88:T$163))</f>
        <v/>
      </c>
      <c r="AX79" s="445"/>
      <c r="AY79" s="443"/>
      <c r="AZ79" s="431"/>
    </row>
    <row r="80" ht="31.5" customHeight="1">
      <c r="A80" s="438" t="str">
        <f>IF(Score!A80="", "",Score!A80 )</f>
        <v/>
      </c>
      <c r="B80" s="432"/>
      <c r="C80" s="442" t="str">
        <f>IF(Score!B80="", "",Score!B80 )</f>
        <v/>
      </c>
      <c r="D80" s="436"/>
      <c r="E80" s="436"/>
      <c r="F80" s="436"/>
      <c r="G80" s="439"/>
      <c r="H80" s="436"/>
      <c r="I80" s="436"/>
      <c r="J80" s="436"/>
      <c r="K80" s="439"/>
      <c r="L80" s="436"/>
      <c r="M80" s="436"/>
      <c r="N80" s="436"/>
      <c r="O80" s="439"/>
      <c r="P80" s="436"/>
      <c r="Q80" s="436"/>
      <c r="R80" s="436"/>
      <c r="S80" s="439"/>
      <c r="T80" s="436"/>
      <c r="U80" s="436"/>
      <c r="V80" s="437"/>
      <c r="W80" s="429" t="str">
        <f>IF(A80="","",SUMIF(SK!B$88:B$163,ROW(),SK!D$88:D$163))</f>
        <v/>
      </c>
      <c r="X80" s="445"/>
      <c r="Y80" s="430" t="str">
        <f t="shared" ref="Y80:Z80" si="35">Y38</f>
        <v>90*</v>
      </c>
      <c r="Z80" s="431" t="str">
        <f t="shared" si="35"/>
        <v>Shadoux</v>
      </c>
      <c r="AA80" s="432" t="str">
        <f>IF(Score!T80="", "",Score!T80 )</f>
        <v/>
      </c>
      <c r="AB80" s="432"/>
      <c r="AC80" s="442" t="str">
        <f>IF(Score!U80="", "",Score!U80 )</f>
        <v/>
      </c>
      <c r="AD80" s="436"/>
      <c r="AE80" s="436"/>
      <c r="AF80" s="436"/>
      <c r="AG80" s="439"/>
      <c r="AH80" s="436"/>
      <c r="AI80" s="436"/>
      <c r="AJ80" s="436"/>
      <c r="AK80" s="439"/>
      <c r="AL80" s="436"/>
      <c r="AM80" s="436"/>
      <c r="AN80" s="436"/>
      <c r="AO80" s="439"/>
      <c r="AP80" s="436"/>
      <c r="AQ80" s="436"/>
      <c r="AR80" s="436"/>
      <c r="AS80" s="439"/>
      <c r="AT80" s="436"/>
      <c r="AU80" s="436"/>
      <c r="AV80" s="437"/>
      <c r="AW80" s="429" t="str">
        <f>IF(AA80="","",SUMIF(SK!R$88:R$163,ROW(),SK!T$88:T$163))</f>
        <v/>
      </c>
      <c r="AX80" s="445"/>
      <c r="AY80" s="430" t="str">
        <f t="shared" ref="AY80:AZ80" si="36">AY38</f>
        <v>74</v>
      </c>
      <c r="AZ80" s="431" t="str">
        <f t="shared" si="36"/>
        <v>Velociroller</v>
      </c>
    </row>
    <row r="81" ht="31.5" customHeight="1">
      <c r="A81" s="433" t="str">
        <f>IF(Score!A81="", "",Score!A81 )</f>
        <v/>
      </c>
      <c r="B81" s="434"/>
      <c r="C81" s="440" t="str">
        <f>IF(Score!B81="", "",Score!B81 )</f>
        <v/>
      </c>
      <c r="D81" s="436"/>
      <c r="E81" s="436"/>
      <c r="F81" s="436"/>
      <c r="G81" s="435"/>
      <c r="H81" s="436"/>
      <c r="I81" s="436"/>
      <c r="J81" s="436"/>
      <c r="K81" s="435"/>
      <c r="L81" s="436"/>
      <c r="M81" s="436"/>
      <c r="N81" s="436"/>
      <c r="O81" s="435"/>
      <c r="P81" s="436"/>
      <c r="Q81" s="436"/>
      <c r="R81" s="436"/>
      <c r="S81" s="435"/>
      <c r="T81" s="436"/>
      <c r="U81" s="436"/>
      <c r="V81" s="437"/>
      <c r="W81" s="429" t="str">
        <f>IF(A81="","",SUMIF(SK!B$88:B$163,ROW(),SK!D$88:D$163))</f>
        <v/>
      </c>
      <c r="X81" s="445"/>
      <c r="Y81" s="443"/>
      <c r="Z81" s="431"/>
      <c r="AA81" s="434" t="str">
        <f>IF(Score!T81="", "",Score!T81 )</f>
        <v/>
      </c>
      <c r="AB81" s="434"/>
      <c r="AC81" s="440" t="str">
        <f>IF(Score!U81="", "",Score!U81 )</f>
        <v/>
      </c>
      <c r="AD81" s="436"/>
      <c r="AE81" s="436"/>
      <c r="AF81" s="436"/>
      <c r="AG81" s="435"/>
      <c r="AH81" s="436"/>
      <c r="AI81" s="436"/>
      <c r="AJ81" s="436"/>
      <c r="AK81" s="435"/>
      <c r="AL81" s="436"/>
      <c r="AM81" s="436"/>
      <c r="AN81" s="436"/>
      <c r="AO81" s="435"/>
      <c r="AP81" s="436"/>
      <c r="AQ81" s="436"/>
      <c r="AR81" s="436"/>
      <c r="AS81" s="435"/>
      <c r="AT81" s="436"/>
      <c r="AU81" s="436"/>
      <c r="AV81" s="437"/>
      <c r="AW81" s="429" t="str">
        <f>IF(AA81="","",SUMIF(SK!R$88:R$163,ROW(),SK!T$88:T$163))</f>
        <v/>
      </c>
      <c r="AX81" s="445"/>
      <c r="AY81" s="443"/>
      <c r="AZ81" s="431"/>
    </row>
    <row r="82" ht="31.5" customHeight="1">
      <c r="A82" s="438" t="str">
        <f>IF(Score!A82="", "",Score!A82 )</f>
        <v/>
      </c>
      <c r="B82" s="432"/>
      <c r="C82" s="442" t="str">
        <f>IF(Score!B82="", "",Score!B82 )</f>
        <v/>
      </c>
      <c r="D82" s="436"/>
      <c r="E82" s="436"/>
      <c r="F82" s="436"/>
      <c r="G82" s="439"/>
      <c r="H82" s="436"/>
      <c r="I82" s="436"/>
      <c r="J82" s="436"/>
      <c r="K82" s="439"/>
      <c r="L82" s="436"/>
      <c r="M82" s="436"/>
      <c r="N82" s="436"/>
      <c r="O82" s="439"/>
      <c r="P82" s="436"/>
      <c r="Q82" s="436"/>
      <c r="R82" s="436"/>
      <c r="S82" s="439"/>
      <c r="T82" s="436"/>
      <c r="U82" s="436"/>
      <c r="V82" s="437"/>
      <c r="W82" s="429" t="str">
        <f>IF(A82="","",SUMIF(SK!B$88:B$163,ROW(),SK!D$88:D$163))</f>
        <v/>
      </c>
      <c r="X82" s="446"/>
      <c r="Y82" s="430" t="str">
        <f t="shared" ref="Y82:Z82" si="37">Y40</f>
        <v>981</v>
      </c>
      <c r="Z82" s="431" t="str">
        <f t="shared" si="37"/>
        <v>duggy</v>
      </c>
      <c r="AA82" s="432" t="str">
        <f>IF(Score!T82="", "",Score!T82 )</f>
        <v/>
      </c>
      <c r="AB82" s="432"/>
      <c r="AC82" s="442" t="str">
        <f>IF(Score!U82="", "",Score!U82 )</f>
        <v/>
      </c>
      <c r="AD82" s="436"/>
      <c r="AE82" s="436"/>
      <c r="AF82" s="436"/>
      <c r="AG82" s="439"/>
      <c r="AH82" s="436"/>
      <c r="AI82" s="436"/>
      <c r="AJ82" s="436"/>
      <c r="AK82" s="439"/>
      <c r="AL82" s="436"/>
      <c r="AM82" s="436"/>
      <c r="AN82" s="436"/>
      <c r="AO82" s="439"/>
      <c r="AP82" s="436"/>
      <c r="AQ82" s="436"/>
      <c r="AR82" s="436"/>
      <c r="AS82" s="439"/>
      <c r="AT82" s="436"/>
      <c r="AU82" s="436"/>
      <c r="AV82" s="437"/>
      <c r="AW82" s="429" t="str">
        <f>IF(AA82="","",SUMIF(SK!R$88:R$163,ROW(),SK!T$88:T$163))</f>
        <v/>
      </c>
      <c r="AX82" s="446"/>
      <c r="AY82" s="430" t="str">
        <f t="shared" ref="AY82:AZ82" si="38">AY40</f>
        <v>802</v>
      </c>
      <c r="AZ82" s="431" t="str">
        <f t="shared" si="38"/>
        <v>Jenny NoNo</v>
      </c>
    </row>
    <row r="83" ht="31.5" customHeight="1">
      <c r="A83" s="433" t="str">
        <f>IF(Score!A83="", "",Score!A83 )</f>
        <v/>
      </c>
      <c r="B83" s="434"/>
      <c r="C83" s="440" t="str">
        <f>IF(Score!B83="", "",Score!B83 )</f>
        <v/>
      </c>
      <c r="D83" s="436"/>
      <c r="E83" s="436"/>
      <c r="F83" s="436"/>
      <c r="G83" s="435"/>
      <c r="H83" s="436"/>
      <c r="I83" s="436"/>
      <c r="J83" s="436"/>
      <c r="K83" s="435"/>
      <c r="L83" s="436"/>
      <c r="M83" s="436"/>
      <c r="N83" s="436"/>
      <c r="O83" s="435"/>
      <c r="P83" s="436"/>
      <c r="Q83" s="436"/>
      <c r="R83" s="436"/>
      <c r="S83" s="435"/>
      <c r="T83" s="436"/>
      <c r="U83" s="436"/>
      <c r="V83" s="437"/>
      <c r="W83" s="429" t="str">
        <f>IF(A83="","",SUMIF(SK!B$88:B$163,ROW(),SK!D$88:D$163))</f>
        <v/>
      </c>
      <c r="X83" s="448"/>
      <c r="Y83" s="430" t="str">
        <f t="shared" ref="Y83:Z83" si="39">Y41</f>
        <v>99</v>
      </c>
      <c r="Z83" s="431" t="str">
        <f t="shared" si="39"/>
        <v>anne t. fascism</v>
      </c>
      <c r="AA83" s="434" t="str">
        <f>IF(Score!T83="", "",Score!T83 )</f>
        <v/>
      </c>
      <c r="AB83" s="434"/>
      <c r="AC83" s="440" t="str">
        <f>IF(Score!U83="", "",Score!U83 )</f>
        <v/>
      </c>
      <c r="AD83" s="436"/>
      <c r="AE83" s="436"/>
      <c r="AF83" s="436"/>
      <c r="AG83" s="435"/>
      <c r="AH83" s="436"/>
      <c r="AI83" s="436"/>
      <c r="AJ83" s="436"/>
      <c r="AK83" s="435"/>
      <c r="AL83" s="436"/>
      <c r="AM83" s="436"/>
      <c r="AN83" s="436"/>
      <c r="AO83" s="435"/>
      <c r="AP83" s="436"/>
      <c r="AQ83" s="436"/>
      <c r="AR83" s="436"/>
      <c r="AS83" s="435"/>
      <c r="AT83" s="436"/>
      <c r="AU83" s="436"/>
      <c r="AV83" s="437"/>
      <c r="AW83" s="429" t="str">
        <f>IF(AA83="","",SUMIF(SK!R$88:R$163,ROW(),SK!T$88:T$163))</f>
        <v/>
      </c>
      <c r="AX83" s="448"/>
      <c r="AY83" s="430" t="str">
        <f t="shared" ref="AY83:AZ83" si="40">AY41</f>
        <v>97</v>
      </c>
      <c r="AZ83" s="447" t="str">
        <f t="shared" si="40"/>
        <v>Smarty Plants</v>
      </c>
    </row>
    <row r="84" ht="15.0" customHeight="1">
      <c r="A84" s="449" t="s">
        <v>296</v>
      </c>
      <c r="B84" s="339"/>
      <c r="C84" s="339"/>
      <c r="D84" s="339"/>
      <c r="E84" s="339"/>
      <c r="F84" s="339"/>
      <c r="G84" s="339"/>
      <c r="H84" s="339"/>
      <c r="I84" s="339"/>
      <c r="J84" s="339"/>
      <c r="K84" s="339"/>
      <c r="L84" s="339"/>
      <c r="M84" s="339"/>
      <c r="N84" s="339"/>
      <c r="O84" s="339"/>
      <c r="P84" s="339"/>
      <c r="Q84" s="339"/>
      <c r="R84" s="339"/>
      <c r="S84" s="339"/>
      <c r="T84" s="339"/>
      <c r="U84" s="339"/>
      <c r="V84" s="339"/>
      <c r="W84" s="339"/>
      <c r="X84" s="339"/>
      <c r="Y84" s="339"/>
      <c r="Z84" s="339"/>
      <c r="AA84" s="449" t="s">
        <v>297</v>
      </c>
      <c r="AB84" s="339"/>
      <c r="AC84" s="339"/>
      <c r="AD84" s="339"/>
      <c r="AE84" s="339"/>
      <c r="AF84" s="339"/>
      <c r="AG84" s="339"/>
      <c r="AH84" s="339"/>
      <c r="AI84" s="339"/>
      <c r="AJ84" s="339"/>
      <c r="AK84" s="339"/>
      <c r="AL84" s="339"/>
      <c r="AM84" s="339"/>
      <c r="AN84" s="339"/>
      <c r="AO84" s="339"/>
      <c r="AP84" s="339"/>
      <c r="AQ84" s="339"/>
      <c r="AR84" s="339"/>
      <c r="AS84" s="339"/>
      <c r="AT84" s="339"/>
      <c r="AU84" s="339"/>
      <c r="AV84" s="339"/>
      <c r="AW84" s="339"/>
      <c r="AX84" s="339"/>
      <c r="AY84" s="339"/>
      <c r="AZ84" s="339"/>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 right="0.5" top="0.79"/>
  <pageSetup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6.13"/>
    <col customWidth="1" min="2" max="2" width="5.5"/>
    <col customWidth="1" min="3" max="3" width="11.63"/>
    <col customWidth="1" min="4" max="6" width="3.5"/>
    <col customWidth="1" min="7" max="7" width="11.63"/>
    <col customWidth="1" min="8" max="10" width="3.5"/>
    <col customWidth="1" min="11" max="11" width="11.63"/>
    <col customWidth="1" min="12" max="14" width="3.5"/>
    <col customWidth="1" min="15" max="15" width="11.63"/>
    <col customWidth="1" min="16" max="18" width="3.5"/>
    <col customWidth="1" min="19" max="19" width="11.63"/>
    <col customWidth="1" min="20" max="22" width="3.5"/>
    <col customWidth="1" min="23" max="23" width="1.5"/>
    <col customWidth="1" min="24" max="24" width="7.38"/>
    <col customWidth="1" min="25" max="33" width="5.13"/>
    <col customWidth="1" min="34" max="34" width="2.0"/>
    <col customWidth="1" min="35" max="35" width="5.13"/>
    <col customWidth="1" min="36" max="36" width="6.13"/>
    <col customWidth="1" min="37" max="37" width="5.5"/>
    <col customWidth="1" min="38" max="38" width="11.63"/>
    <col customWidth="1" min="39" max="41" width="3.5"/>
    <col customWidth="1" min="42" max="42" width="11.63"/>
    <col customWidth="1" min="43" max="45" width="3.5"/>
    <col customWidth="1" min="46" max="46" width="11.63"/>
    <col customWidth="1" min="47" max="49" width="3.5"/>
    <col customWidth="1" min="50" max="50" width="11.63"/>
    <col customWidth="1" min="51" max="53" width="3.5"/>
    <col customWidth="1" min="54" max="54" width="11.63"/>
    <col customWidth="1" min="55" max="57" width="3.5"/>
    <col customWidth="1" min="58" max="58" width="1.5"/>
    <col customWidth="1" min="59" max="59" width="7.38"/>
    <col customWidth="1" min="60" max="68" width="5.13"/>
    <col customWidth="1" min="69" max="69" width="2.0"/>
    <col customWidth="1" min="70" max="70" width="5.13"/>
    <col customWidth="1" min="71" max="71" width="8.75"/>
  </cols>
  <sheetData>
    <row r="1" ht="28.5" customHeight="1">
      <c r="A1" s="455" t="str">
        <f>Score!$A$1</f>
        <v>Minnesota Roller Derby</v>
      </c>
      <c r="B1" s="204"/>
      <c r="C1" s="204"/>
      <c r="D1" s="204"/>
      <c r="E1" s="204"/>
      <c r="F1" s="204"/>
      <c r="G1" s="204"/>
      <c r="H1" s="204"/>
      <c r="I1" s="204"/>
      <c r="J1" s="204"/>
      <c r="K1" s="456" t="str">
        <f>IF(ISBLANK(IGRF!$B$12), "", IGRF!$B$12)</f>
        <v>Black</v>
      </c>
      <c r="L1" s="148"/>
      <c r="M1" s="148"/>
      <c r="N1" s="148"/>
      <c r="O1" s="148"/>
      <c r="P1" s="457">
        <f>IF(ISBLANK(IGRF!$B$7), "", IGRF!$B$7)</f>
        <v>45101</v>
      </c>
      <c r="Q1" s="163"/>
      <c r="R1" s="163"/>
      <c r="S1" s="163"/>
      <c r="T1" s="458"/>
      <c r="U1" s="148"/>
      <c r="V1" s="148"/>
      <c r="W1" s="148"/>
      <c r="X1" s="148"/>
      <c r="Y1" s="148"/>
      <c r="Z1" s="148"/>
      <c r="AA1" s="148"/>
      <c r="AB1" s="148"/>
      <c r="AC1" s="148"/>
      <c r="AD1" s="148"/>
      <c r="AE1" s="148"/>
      <c r="AF1" s="459">
        <v>1.0</v>
      </c>
      <c r="AG1" s="8"/>
      <c r="AH1" s="8"/>
      <c r="AI1" s="8"/>
      <c r="AJ1" s="455" t="str">
        <f>Score!T1</f>
        <v>Ann Arbor Roller Derby</v>
      </c>
      <c r="AK1" s="204"/>
      <c r="AL1" s="204"/>
      <c r="AM1" s="204"/>
      <c r="AN1" s="204"/>
      <c r="AO1" s="204"/>
      <c r="AP1" s="204"/>
      <c r="AQ1" s="204"/>
      <c r="AR1" s="204"/>
      <c r="AS1" s="204"/>
      <c r="AT1" s="456" t="str">
        <f>IF(ISBLANK(IGRF!$I$12), "", IGRF!$I$12)</f>
        <v>White</v>
      </c>
      <c r="AU1" s="148"/>
      <c r="AV1" s="148"/>
      <c r="AW1" s="148"/>
      <c r="AX1" s="148"/>
      <c r="AY1" s="457">
        <f>P1</f>
        <v>45101</v>
      </c>
      <c r="AZ1" s="163"/>
      <c r="BA1" s="163"/>
      <c r="BB1" s="163"/>
      <c r="BC1" s="458"/>
      <c r="BD1" s="148"/>
      <c r="BE1" s="148"/>
      <c r="BF1" s="148"/>
      <c r="BG1" s="148"/>
      <c r="BH1" s="148"/>
      <c r="BI1" s="148"/>
      <c r="BJ1" s="148"/>
      <c r="BK1" s="148"/>
      <c r="BL1" s="148"/>
      <c r="BM1" s="148"/>
      <c r="BN1" s="148"/>
      <c r="BO1" s="459">
        <v>1.0</v>
      </c>
      <c r="BP1" s="8"/>
      <c r="BQ1" s="8"/>
      <c r="BR1" s="8"/>
      <c r="BS1" s="40"/>
    </row>
    <row r="2" ht="15.0" customHeight="1">
      <c r="A2" s="211"/>
      <c r="B2" s="19"/>
      <c r="C2" s="19"/>
      <c r="D2" s="19"/>
      <c r="E2" s="19"/>
      <c r="F2" s="19"/>
      <c r="G2" s="19"/>
      <c r="H2" s="19"/>
      <c r="I2" s="19"/>
      <c r="J2" s="19"/>
      <c r="K2" s="416" t="s">
        <v>206</v>
      </c>
      <c r="L2" s="19"/>
      <c r="M2" s="19"/>
      <c r="N2" s="19"/>
      <c r="O2" s="19"/>
      <c r="P2" s="460" t="s">
        <v>207</v>
      </c>
      <c r="Q2" s="38"/>
      <c r="R2" s="38"/>
      <c r="S2" s="38"/>
      <c r="T2" s="416" t="s">
        <v>298</v>
      </c>
      <c r="U2" s="19"/>
      <c r="V2" s="19"/>
      <c r="W2" s="19"/>
      <c r="X2" s="19"/>
      <c r="Y2" s="19"/>
      <c r="Z2" s="19"/>
      <c r="AA2" s="19"/>
      <c r="AB2" s="19"/>
      <c r="AC2" s="19"/>
      <c r="AD2" s="19"/>
      <c r="AE2" s="19"/>
      <c r="AF2" s="461" t="str">
        <f>IF(ISBLANK(IGRF!$L$3), "", "GAME " &amp; IGRF!$L$3)</f>
        <v>GAME Sat 4</v>
      </c>
      <c r="AG2" s="38"/>
      <c r="AH2" s="38"/>
      <c r="AI2" s="38"/>
      <c r="AJ2" s="211"/>
      <c r="AK2" s="19"/>
      <c r="AL2" s="19"/>
      <c r="AM2" s="19"/>
      <c r="AN2" s="19"/>
      <c r="AO2" s="19"/>
      <c r="AP2" s="19"/>
      <c r="AQ2" s="19"/>
      <c r="AR2" s="19"/>
      <c r="AS2" s="19"/>
      <c r="AT2" s="414" t="s">
        <v>206</v>
      </c>
      <c r="AU2" s="67"/>
      <c r="AV2" s="67"/>
      <c r="AW2" s="67"/>
      <c r="AX2" s="67"/>
      <c r="AY2" s="462" t="s">
        <v>207</v>
      </c>
      <c r="AZ2" s="67"/>
      <c r="BA2" s="67"/>
      <c r="BB2" s="67"/>
      <c r="BC2" s="414" t="s">
        <v>298</v>
      </c>
      <c r="BD2" s="67"/>
      <c r="BE2" s="67"/>
      <c r="BF2" s="67"/>
      <c r="BG2" s="67"/>
      <c r="BH2" s="67"/>
      <c r="BI2" s="67"/>
      <c r="BJ2" s="67"/>
      <c r="BK2" s="67"/>
      <c r="BL2" s="67"/>
      <c r="BM2" s="67"/>
      <c r="BN2" s="67"/>
      <c r="BO2" s="461" t="str">
        <f>AF2</f>
        <v>GAME Sat 4</v>
      </c>
      <c r="BP2" s="38"/>
      <c r="BQ2" s="38"/>
      <c r="BR2" s="38"/>
      <c r="BS2" s="40"/>
    </row>
    <row r="3" ht="13.5" customHeight="1">
      <c r="A3" s="418" t="s">
        <v>282</v>
      </c>
      <c r="B3" s="463" t="s">
        <v>283</v>
      </c>
      <c r="C3" s="420" t="s">
        <v>284</v>
      </c>
      <c r="D3" s="421" t="s">
        <v>285</v>
      </c>
      <c r="E3" s="42"/>
      <c r="F3" s="422"/>
      <c r="G3" s="420" t="s">
        <v>286</v>
      </c>
      <c r="H3" s="421" t="s">
        <v>285</v>
      </c>
      <c r="I3" s="42"/>
      <c r="J3" s="422"/>
      <c r="K3" s="420" t="s">
        <v>287</v>
      </c>
      <c r="L3" s="421" t="s">
        <v>285</v>
      </c>
      <c r="M3" s="42"/>
      <c r="N3" s="422"/>
      <c r="O3" s="420" t="s">
        <v>287</v>
      </c>
      <c r="P3" s="421" t="s">
        <v>285</v>
      </c>
      <c r="Q3" s="42"/>
      <c r="R3" s="422"/>
      <c r="S3" s="420" t="s">
        <v>287</v>
      </c>
      <c r="T3" s="421" t="s">
        <v>285</v>
      </c>
      <c r="U3" s="42"/>
      <c r="V3" s="422"/>
      <c r="W3" s="423"/>
      <c r="X3" s="464" t="s">
        <v>299</v>
      </c>
      <c r="Y3" s="465" t="s">
        <v>139</v>
      </c>
      <c r="Z3" s="13"/>
      <c r="AA3" s="13"/>
      <c r="AB3" s="13"/>
      <c r="AC3" s="13"/>
      <c r="AD3" s="13"/>
      <c r="AE3" s="13"/>
      <c r="AF3" s="13"/>
      <c r="AG3" s="13"/>
      <c r="AH3" s="465" t="s">
        <v>234</v>
      </c>
      <c r="AI3" s="14"/>
      <c r="AJ3" s="418" t="s">
        <v>282</v>
      </c>
      <c r="AK3" s="463" t="s">
        <v>283</v>
      </c>
      <c r="AL3" s="420" t="s">
        <v>284</v>
      </c>
      <c r="AM3" s="421" t="s">
        <v>285</v>
      </c>
      <c r="AN3" s="42"/>
      <c r="AO3" s="422"/>
      <c r="AP3" s="420" t="s">
        <v>286</v>
      </c>
      <c r="AQ3" s="421" t="s">
        <v>285</v>
      </c>
      <c r="AR3" s="42"/>
      <c r="AS3" s="422"/>
      <c r="AT3" s="420" t="s">
        <v>287</v>
      </c>
      <c r="AU3" s="421" t="s">
        <v>285</v>
      </c>
      <c r="AV3" s="42"/>
      <c r="AW3" s="422"/>
      <c r="AX3" s="420" t="s">
        <v>287</v>
      </c>
      <c r="AY3" s="421" t="s">
        <v>285</v>
      </c>
      <c r="AZ3" s="42"/>
      <c r="BA3" s="422"/>
      <c r="BB3" s="420" t="s">
        <v>287</v>
      </c>
      <c r="BC3" s="421" t="s">
        <v>285</v>
      </c>
      <c r="BD3" s="42"/>
      <c r="BE3" s="422"/>
      <c r="BF3" s="423"/>
      <c r="BG3" s="423" t="s">
        <v>299</v>
      </c>
      <c r="BH3" s="465" t="s">
        <v>139</v>
      </c>
      <c r="BI3" s="13"/>
      <c r="BJ3" s="13"/>
      <c r="BK3" s="13"/>
      <c r="BL3" s="13"/>
      <c r="BM3" s="13"/>
      <c r="BN3" s="13"/>
      <c r="BO3" s="13"/>
      <c r="BP3" s="13"/>
      <c r="BQ3" s="465" t="s">
        <v>234</v>
      </c>
      <c r="BR3" s="14"/>
      <c r="BS3" s="5"/>
    </row>
    <row r="4" ht="31.5" customHeight="1">
      <c r="A4" s="438"/>
      <c r="B4" s="466"/>
      <c r="C4" s="442"/>
      <c r="D4" s="436"/>
      <c r="E4" s="436"/>
      <c r="F4" s="436"/>
      <c r="G4" s="439"/>
      <c r="H4" s="436"/>
      <c r="I4" s="436"/>
      <c r="J4" s="436"/>
      <c r="K4" s="439"/>
      <c r="L4" s="436"/>
      <c r="M4" s="436"/>
      <c r="N4" s="436"/>
      <c r="O4" s="439"/>
      <c r="P4" s="436"/>
      <c r="Q4" s="436"/>
      <c r="R4" s="436"/>
      <c r="S4" s="439"/>
      <c r="T4" s="436"/>
      <c r="U4" s="436"/>
      <c r="V4" s="437"/>
      <c r="W4" s="40"/>
      <c r="X4" s="467" t="str">
        <f>IF(IGRF!B14="","",IGRF!B14)</f>
        <v>112*</v>
      </c>
      <c r="Y4" s="468"/>
      <c r="Z4" s="469"/>
      <c r="AA4" s="470"/>
      <c r="AB4" s="470"/>
      <c r="AC4" s="470"/>
      <c r="AD4" s="471"/>
      <c r="AE4" s="472"/>
      <c r="AF4" s="473"/>
      <c r="AG4" s="474"/>
      <c r="AH4" s="475"/>
      <c r="AI4" s="476"/>
      <c r="AJ4" s="438"/>
      <c r="AK4" s="466"/>
      <c r="AL4" s="442"/>
      <c r="AM4" s="436"/>
      <c r="AN4" s="436"/>
      <c r="AO4" s="436"/>
      <c r="AP4" s="439"/>
      <c r="AQ4" s="436"/>
      <c r="AR4" s="436"/>
      <c r="AS4" s="436"/>
      <c r="AT4" s="439"/>
      <c r="AU4" s="436"/>
      <c r="AV4" s="436"/>
      <c r="AW4" s="436"/>
      <c r="AX4" s="439"/>
      <c r="AY4" s="436"/>
      <c r="AZ4" s="436"/>
      <c r="BA4" s="436"/>
      <c r="BB4" s="439"/>
      <c r="BC4" s="436"/>
      <c r="BD4" s="436"/>
      <c r="BE4" s="437"/>
      <c r="BF4" s="40"/>
      <c r="BG4" s="467" t="str">
        <f>IF(IGRF!I14="","",IGRF!I14)</f>
        <v>10</v>
      </c>
      <c r="BH4" s="468"/>
      <c r="BI4" s="469"/>
      <c r="BJ4" s="470"/>
      <c r="BK4" s="470"/>
      <c r="BL4" s="470"/>
      <c r="BM4" s="471"/>
      <c r="BN4" s="472"/>
      <c r="BO4" s="473"/>
      <c r="BP4" s="474"/>
      <c r="BQ4" s="475"/>
      <c r="BR4" s="476"/>
      <c r="BS4" s="40"/>
    </row>
    <row r="5" ht="31.5" customHeight="1">
      <c r="A5" s="433"/>
      <c r="B5" s="477"/>
      <c r="C5" s="440"/>
      <c r="D5" s="436"/>
      <c r="E5" s="436"/>
      <c r="F5" s="436"/>
      <c r="G5" s="435"/>
      <c r="H5" s="436"/>
      <c r="I5" s="436"/>
      <c r="J5" s="436"/>
      <c r="K5" s="435"/>
      <c r="L5" s="436"/>
      <c r="M5" s="436"/>
      <c r="N5" s="436"/>
      <c r="O5" s="435"/>
      <c r="P5" s="436"/>
      <c r="Q5" s="436"/>
      <c r="R5" s="436"/>
      <c r="S5" s="435"/>
      <c r="T5" s="436"/>
      <c r="U5" s="436"/>
      <c r="V5" s="437"/>
      <c r="W5" s="40"/>
      <c r="X5" s="478"/>
      <c r="Y5" s="479"/>
      <c r="Z5" s="480"/>
      <c r="AA5" s="481"/>
      <c r="AB5" s="481"/>
      <c r="AC5" s="481"/>
      <c r="AD5" s="482"/>
      <c r="AE5" s="483"/>
      <c r="AF5" s="484"/>
      <c r="AG5" s="485"/>
      <c r="AH5" s="486"/>
      <c r="AI5" s="487"/>
      <c r="AJ5" s="433"/>
      <c r="AK5" s="477"/>
      <c r="AL5" s="440"/>
      <c r="AM5" s="436"/>
      <c r="AN5" s="436"/>
      <c r="AO5" s="436"/>
      <c r="AP5" s="435"/>
      <c r="AQ5" s="436"/>
      <c r="AR5" s="436"/>
      <c r="AS5" s="436"/>
      <c r="AT5" s="435"/>
      <c r="AU5" s="436"/>
      <c r="AV5" s="436"/>
      <c r="AW5" s="436"/>
      <c r="AX5" s="435"/>
      <c r="AY5" s="436"/>
      <c r="AZ5" s="436"/>
      <c r="BA5" s="436"/>
      <c r="BB5" s="435"/>
      <c r="BC5" s="436"/>
      <c r="BD5" s="436"/>
      <c r="BE5" s="437"/>
      <c r="BF5" s="40"/>
      <c r="BG5" s="478"/>
      <c r="BH5" s="479"/>
      <c r="BI5" s="480"/>
      <c r="BJ5" s="481"/>
      <c r="BK5" s="481"/>
      <c r="BL5" s="481"/>
      <c r="BM5" s="482"/>
      <c r="BN5" s="483"/>
      <c r="BO5" s="484"/>
      <c r="BP5" s="485"/>
      <c r="BQ5" s="486"/>
      <c r="BR5" s="487"/>
      <c r="BS5" s="40"/>
    </row>
    <row r="6" ht="31.5" customHeight="1">
      <c r="A6" s="438"/>
      <c r="B6" s="466"/>
      <c r="C6" s="442"/>
      <c r="D6" s="436"/>
      <c r="E6" s="436"/>
      <c r="F6" s="436"/>
      <c r="G6" s="439"/>
      <c r="H6" s="436"/>
      <c r="I6" s="436"/>
      <c r="J6" s="436"/>
      <c r="K6" s="439"/>
      <c r="L6" s="436"/>
      <c r="M6" s="436"/>
      <c r="N6" s="436"/>
      <c r="O6" s="439"/>
      <c r="P6" s="436"/>
      <c r="Q6" s="436"/>
      <c r="R6" s="436"/>
      <c r="S6" s="439"/>
      <c r="T6" s="436"/>
      <c r="U6" s="436"/>
      <c r="V6" s="437"/>
      <c r="W6" s="40"/>
      <c r="X6" s="488" t="str">
        <f>IF(IGRF!B15="","",IGRF!B15)</f>
        <v>1128</v>
      </c>
      <c r="Y6" s="489"/>
      <c r="Z6" s="490"/>
      <c r="AA6" s="491"/>
      <c r="AB6" s="491"/>
      <c r="AC6" s="491"/>
      <c r="AD6" s="492"/>
      <c r="AE6" s="493"/>
      <c r="AF6" s="494"/>
      <c r="AG6" s="495"/>
      <c r="AH6" s="496"/>
      <c r="AI6" s="476"/>
      <c r="AJ6" s="438"/>
      <c r="AK6" s="466"/>
      <c r="AL6" s="442"/>
      <c r="AM6" s="436"/>
      <c r="AN6" s="436"/>
      <c r="AO6" s="436"/>
      <c r="AP6" s="439"/>
      <c r="AQ6" s="436"/>
      <c r="AR6" s="436"/>
      <c r="AS6" s="436"/>
      <c r="AT6" s="439"/>
      <c r="AU6" s="436"/>
      <c r="AV6" s="436"/>
      <c r="AW6" s="436"/>
      <c r="AX6" s="439"/>
      <c r="AY6" s="436"/>
      <c r="AZ6" s="436"/>
      <c r="BA6" s="436"/>
      <c r="BB6" s="439"/>
      <c r="BC6" s="436"/>
      <c r="BD6" s="436"/>
      <c r="BE6" s="437"/>
      <c r="BF6" s="40"/>
      <c r="BG6" s="488" t="str">
        <f>IF(IGRF!I15="","",IGRF!I15)</f>
        <v>125</v>
      </c>
      <c r="BH6" s="489"/>
      <c r="BI6" s="490"/>
      <c r="BJ6" s="491"/>
      <c r="BK6" s="491"/>
      <c r="BL6" s="491"/>
      <c r="BM6" s="492"/>
      <c r="BN6" s="493"/>
      <c r="BO6" s="494"/>
      <c r="BP6" s="495"/>
      <c r="BQ6" s="496"/>
      <c r="BR6" s="476"/>
      <c r="BS6" s="40"/>
    </row>
    <row r="7" ht="31.5" customHeight="1">
      <c r="A7" s="433"/>
      <c r="B7" s="477"/>
      <c r="C7" s="440"/>
      <c r="D7" s="436"/>
      <c r="E7" s="436"/>
      <c r="F7" s="436"/>
      <c r="G7" s="435"/>
      <c r="H7" s="436"/>
      <c r="I7" s="436"/>
      <c r="J7" s="436"/>
      <c r="K7" s="435"/>
      <c r="L7" s="436"/>
      <c r="M7" s="436"/>
      <c r="N7" s="436"/>
      <c r="O7" s="435"/>
      <c r="P7" s="436"/>
      <c r="Q7" s="436"/>
      <c r="R7" s="436"/>
      <c r="S7" s="435"/>
      <c r="T7" s="436"/>
      <c r="U7" s="436"/>
      <c r="V7" s="437"/>
      <c r="W7" s="40"/>
      <c r="X7" s="478"/>
      <c r="Y7" s="497"/>
      <c r="Z7" s="498"/>
      <c r="AA7" s="499"/>
      <c r="AB7" s="499"/>
      <c r="AC7" s="499"/>
      <c r="AD7" s="500"/>
      <c r="AE7" s="501"/>
      <c r="AF7" s="502"/>
      <c r="AG7" s="503"/>
      <c r="AH7" s="486"/>
      <c r="AI7" s="487"/>
      <c r="AJ7" s="433"/>
      <c r="AK7" s="477"/>
      <c r="AL7" s="440"/>
      <c r="AM7" s="436"/>
      <c r="AN7" s="436"/>
      <c r="AO7" s="436"/>
      <c r="AP7" s="435"/>
      <c r="AQ7" s="436"/>
      <c r="AR7" s="436"/>
      <c r="AS7" s="436"/>
      <c r="AT7" s="435"/>
      <c r="AU7" s="436"/>
      <c r="AV7" s="436"/>
      <c r="AW7" s="436"/>
      <c r="AX7" s="435"/>
      <c r="AY7" s="436"/>
      <c r="AZ7" s="436"/>
      <c r="BA7" s="436"/>
      <c r="BB7" s="435"/>
      <c r="BC7" s="436"/>
      <c r="BD7" s="436"/>
      <c r="BE7" s="437"/>
      <c r="BF7" s="40"/>
      <c r="BG7" s="478"/>
      <c r="BH7" s="497"/>
      <c r="BI7" s="498"/>
      <c r="BJ7" s="499"/>
      <c r="BK7" s="499"/>
      <c r="BL7" s="499"/>
      <c r="BM7" s="500"/>
      <c r="BN7" s="501"/>
      <c r="BO7" s="502"/>
      <c r="BP7" s="503"/>
      <c r="BQ7" s="486"/>
      <c r="BR7" s="487"/>
      <c r="BS7" s="40"/>
    </row>
    <row r="8" ht="31.5" customHeight="1">
      <c r="A8" s="438"/>
      <c r="B8" s="466"/>
      <c r="C8" s="442"/>
      <c r="D8" s="436"/>
      <c r="E8" s="436"/>
      <c r="F8" s="436"/>
      <c r="G8" s="439"/>
      <c r="H8" s="436"/>
      <c r="I8" s="436"/>
      <c r="J8" s="436"/>
      <c r="K8" s="439"/>
      <c r="L8" s="436"/>
      <c r="M8" s="436"/>
      <c r="N8" s="436"/>
      <c r="O8" s="439"/>
      <c r="P8" s="436"/>
      <c r="Q8" s="436"/>
      <c r="R8" s="436"/>
      <c r="S8" s="439"/>
      <c r="T8" s="436"/>
      <c r="U8" s="436"/>
      <c r="V8" s="437"/>
      <c r="W8" s="40"/>
      <c r="X8" s="467" t="str">
        <f>IF(IGRF!B16="","",IGRF!B16)</f>
        <v>14</v>
      </c>
      <c r="Y8" s="468"/>
      <c r="Z8" s="469"/>
      <c r="AA8" s="470"/>
      <c r="AB8" s="470"/>
      <c r="AC8" s="470"/>
      <c r="AD8" s="471"/>
      <c r="AE8" s="472"/>
      <c r="AF8" s="473"/>
      <c r="AG8" s="474"/>
      <c r="AH8" s="496"/>
      <c r="AI8" s="476"/>
      <c r="AJ8" s="438"/>
      <c r="AK8" s="466"/>
      <c r="AL8" s="442"/>
      <c r="AM8" s="436"/>
      <c r="AN8" s="436"/>
      <c r="AO8" s="436"/>
      <c r="AP8" s="439"/>
      <c r="AQ8" s="436"/>
      <c r="AR8" s="436"/>
      <c r="AS8" s="436"/>
      <c r="AT8" s="439"/>
      <c r="AU8" s="436"/>
      <c r="AV8" s="436"/>
      <c r="AW8" s="436"/>
      <c r="AX8" s="439"/>
      <c r="AY8" s="436"/>
      <c r="AZ8" s="436"/>
      <c r="BA8" s="436"/>
      <c r="BB8" s="439"/>
      <c r="BC8" s="436"/>
      <c r="BD8" s="436"/>
      <c r="BE8" s="437"/>
      <c r="BF8" s="40"/>
      <c r="BG8" s="467" t="str">
        <f>IF(IGRF!I16="","",IGRF!I16)</f>
        <v>14</v>
      </c>
      <c r="BH8" s="468"/>
      <c r="BI8" s="469"/>
      <c r="BJ8" s="470"/>
      <c r="BK8" s="470"/>
      <c r="BL8" s="470"/>
      <c r="BM8" s="471"/>
      <c r="BN8" s="472"/>
      <c r="BO8" s="473"/>
      <c r="BP8" s="474"/>
      <c r="BQ8" s="496"/>
      <c r="BR8" s="476"/>
      <c r="BS8" s="40"/>
    </row>
    <row r="9" ht="31.5" customHeight="1">
      <c r="A9" s="433"/>
      <c r="B9" s="477"/>
      <c r="C9" s="440"/>
      <c r="D9" s="436"/>
      <c r="E9" s="436"/>
      <c r="F9" s="436"/>
      <c r="G9" s="435"/>
      <c r="H9" s="436"/>
      <c r="I9" s="436"/>
      <c r="J9" s="436"/>
      <c r="K9" s="435"/>
      <c r="L9" s="436"/>
      <c r="M9" s="436"/>
      <c r="N9" s="436"/>
      <c r="O9" s="435"/>
      <c r="P9" s="436"/>
      <c r="Q9" s="436"/>
      <c r="R9" s="436"/>
      <c r="S9" s="435"/>
      <c r="T9" s="436"/>
      <c r="U9" s="436"/>
      <c r="V9" s="437"/>
      <c r="W9" s="40"/>
      <c r="X9" s="478"/>
      <c r="Y9" s="479"/>
      <c r="Z9" s="480"/>
      <c r="AA9" s="481"/>
      <c r="AB9" s="481"/>
      <c r="AC9" s="481"/>
      <c r="AD9" s="482"/>
      <c r="AE9" s="483"/>
      <c r="AF9" s="484"/>
      <c r="AG9" s="485"/>
      <c r="AH9" s="486"/>
      <c r="AI9" s="487"/>
      <c r="AJ9" s="433"/>
      <c r="AK9" s="477"/>
      <c r="AL9" s="440"/>
      <c r="AM9" s="436"/>
      <c r="AN9" s="436"/>
      <c r="AO9" s="436"/>
      <c r="AP9" s="435"/>
      <c r="AQ9" s="436"/>
      <c r="AR9" s="436"/>
      <c r="AS9" s="436"/>
      <c r="AT9" s="435"/>
      <c r="AU9" s="436"/>
      <c r="AV9" s="436"/>
      <c r="AW9" s="436"/>
      <c r="AX9" s="435"/>
      <c r="AY9" s="436"/>
      <c r="AZ9" s="436"/>
      <c r="BA9" s="436"/>
      <c r="BB9" s="435"/>
      <c r="BC9" s="436"/>
      <c r="BD9" s="436"/>
      <c r="BE9" s="437"/>
      <c r="BF9" s="40"/>
      <c r="BG9" s="478"/>
      <c r="BH9" s="479"/>
      <c r="BI9" s="480"/>
      <c r="BJ9" s="481"/>
      <c r="BK9" s="481"/>
      <c r="BL9" s="481"/>
      <c r="BM9" s="482"/>
      <c r="BN9" s="483"/>
      <c r="BO9" s="484"/>
      <c r="BP9" s="485"/>
      <c r="BQ9" s="486"/>
      <c r="BR9" s="487"/>
      <c r="BS9" s="40"/>
    </row>
    <row r="10" ht="31.5" customHeight="1">
      <c r="A10" s="438"/>
      <c r="B10" s="466"/>
      <c r="C10" s="442"/>
      <c r="D10" s="436"/>
      <c r="E10" s="436"/>
      <c r="F10" s="436"/>
      <c r="G10" s="439"/>
      <c r="H10" s="436"/>
      <c r="I10" s="436"/>
      <c r="J10" s="436"/>
      <c r="K10" s="439"/>
      <c r="L10" s="436"/>
      <c r="M10" s="436"/>
      <c r="N10" s="436"/>
      <c r="O10" s="439"/>
      <c r="P10" s="436"/>
      <c r="Q10" s="436"/>
      <c r="R10" s="436"/>
      <c r="S10" s="439"/>
      <c r="T10" s="436"/>
      <c r="U10" s="436"/>
      <c r="V10" s="437"/>
      <c r="W10" s="40"/>
      <c r="X10" s="488" t="str">
        <f>IF(IGRF!B17="","",IGRF!B17)</f>
        <v>1618</v>
      </c>
      <c r="Y10" s="489"/>
      <c r="Z10" s="490"/>
      <c r="AA10" s="491"/>
      <c r="AB10" s="491"/>
      <c r="AC10" s="491"/>
      <c r="AD10" s="492"/>
      <c r="AE10" s="493"/>
      <c r="AF10" s="494"/>
      <c r="AG10" s="495"/>
      <c r="AH10" s="496"/>
      <c r="AI10" s="476"/>
      <c r="AJ10" s="438"/>
      <c r="AK10" s="466"/>
      <c r="AL10" s="442"/>
      <c r="AM10" s="436"/>
      <c r="AN10" s="436"/>
      <c r="AO10" s="436"/>
      <c r="AP10" s="439"/>
      <c r="AQ10" s="436"/>
      <c r="AR10" s="436"/>
      <c r="AS10" s="436"/>
      <c r="AT10" s="439"/>
      <c r="AU10" s="436"/>
      <c r="AV10" s="436"/>
      <c r="AW10" s="436"/>
      <c r="AX10" s="439"/>
      <c r="AY10" s="436"/>
      <c r="AZ10" s="436"/>
      <c r="BA10" s="436"/>
      <c r="BB10" s="439"/>
      <c r="BC10" s="436"/>
      <c r="BD10" s="436"/>
      <c r="BE10" s="437"/>
      <c r="BF10" s="40"/>
      <c r="BG10" s="488" t="str">
        <f>IF(IGRF!I17="","",IGRF!I17)</f>
        <v>15*</v>
      </c>
      <c r="BH10" s="489"/>
      <c r="BI10" s="490"/>
      <c r="BJ10" s="491"/>
      <c r="BK10" s="491"/>
      <c r="BL10" s="491"/>
      <c r="BM10" s="492"/>
      <c r="BN10" s="493"/>
      <c r="BO10" s="494"/>
      <c r="BP10" s="495"/>
      <c r="BQ10" s="496"/>
      <c r="BR10" s="476"/>
      <c r="BS10" s="40"/>
    </row>
    <row r="11" ht="31.5" customHeight="1">
      <c r="A11" s="433"/>
      <c r="B11" s="477"/>
      <c r="C11" s="440"/>
      <c r="D11" s="436"/>
      <c r="E11" s="436"/>
      <c r="F11" s="436"/>
      <c r="G11" s="435"/>
      <c r="H11" s="436"/>
      <c r="I11" s="436"/>
      <c r="J11" s="436"/>
      <c r="K11" s="435"/>
      <c r="L11" s="436"/>
      <c r="M11" s="436"/>
      <c r="N11" s="436"/>
      <c r="O11" s="435"/>
      <c r="P11" s="436"/>
      <c r="Q11" s="436"/>
      <c r="R11" s="436"/>
      <c r="S11" s="435"/>
      <c r="T11" s="436"/>
      <c r="U11" s="436"/>
      <c r="V11" s="437"/>
      <c r="W11" s="40"/>
      <c r="X11" s="478"/>
      <c r="Y11" s="497"/>
      <c r="Z11" s="498"/>
      <c r="AA11" s="499"/>
      <c r="AB11" s="499"/>
      <c r="AC11" s="499"/>
      <c r="AD11" s="500"/>
      <c r="AE11" s="501"/>
      <c r="AF11" s="502"/>
      <c r="AG11" s="503"/>
      <c r="AH11" s="486"/>
      <c r="AI11" s="487"/>
      <c r="AJ11" s="433"/>
      <c r="AK11" s="477"/>
      <c r="AL11" s="440"/>
      <c r="AM11" s="436"/>
      <c r="AN11" s="436"/>
      <c r="AO11" s="436"/>
      <c r="AP11" s="435"/>
      <c r="AQ11" s="436"/>
      <c r="AR11" s="436"/>
      <c r="AS11" s="436"/>
      <c r="AT11" s="435"/>
      <c r="AU11" s="436"/>
      <c r="AV11" s="436"/>
      <c r="AW11" s="436"/>
      <c r="AX11" s="435"/>
      <c r="AY11" s="436"/>
      <c r="AZ11" s="436"/>
      <c r="BA11" s="436"/>
      <c r="BB11" s="435"/>
      <c r="BC11" s="436"/>
      <c r="BD11" s="436"/>
      <c r="BE11" s="437"/>
      <c r="BF11" s="40"/>
      <c r="BG11" s="478"/>
      <c r="BH11" s="497"/>
      <c r="BI11" s="498"/>
      <c r="BJ11" s="499"/>
      <c r="BK11" s="499"/>
      <c r="BL11" s="499"/>
      <c r="BM11" s="500"/>
      <c r="BN11" s="501"/>
      <c r="BO11" s="502"/>
      <c r="BP11" s="503"/>
      <c r="BQ11" s="486"/>
      <c r="BR11" s="487"/>
      <c r="BS11" s="40"/>
    </row>
    <row r="12" ht="31.5" customHeight="1">
      <c r="A12" s="438"/>
      <c r="B12" s="466"/>
      <c r="C12" s="442"/>
      <c r="D12" s="436"/>
      <c r="E12" s="436"/>
      <c r="F12" s="436"/>
      <c r="G12" s="439"/>
      <c r="H12" s="436"/>
      <c r="I12" s="436"/>
      <c r="J12" s="436"/>
      <c r="K12" s="439"/>
      <c r="L12" s="436"/>
      <c r="M12" s="436"/>
      <c r="N12" s="436"/>
      <c r="O12" s="439"/>
      <c r="P12" s="436"/>
      <c r="Q12" s="436"/>
      <c r="R12" s="436"/>
      <c r="S12" s="439"/>
      <c r="T12" s="436"/>
      <c r="U12" s="436"/>
      <c r="V12" s="437"/>
      <c r="W12" s="40"/>
      <c r="X12" s="467" t="str">
        <f>IF(IGRF!B18="","",IGRF!B18)</f>
        <v>18</v>
      </c>
      <c r="Y12" s="468"/>
      <c r="Z12" s="469"/>
      <c r="AA12" s="470"/>
      <c r="AB12" s="470"/>
      <c r="AC12" s="470"/>
      <c r="AD12" s="471"/>
      <c r="AE12" s="472"/>
      <c r="AF12" s="473"/>
      <c r="AG12" s="474"/>
      <c r="AH12" s="496"/>
      <c r="AI12" s="476"/>
      <c r="AJ12" s="438"/>
      <c r="AK12" s="466"/>
      <c r="AL12" s="442"/>
      <c r="AM12" s="436"/>
      <c r="AN12" s="436"/>
      <c r="AO12" s="436"/>
      <c r="AP12" s="439"/>
      <c r="AQ12" s="436"/>
      <c r="AR12" s="436"/>
      <c r="AS12" s="436"/>
      <c r="AT12" s="439"/>
      <c r="AU12" s="436"/>
      <c r="AV12" s="436"/>
      <c r="AW12" s="436"/>
      <c r="AX12" s="439"/>
      <c r="AY12" s="436"/>
      <c r="AZ12" s="436"/>
      <c r="BA12" s="436"/>
      <c r="BB12" s="439"/>
      <c r="BC12" s="436"/>
      <c r="BD12" s="436"/>
      <c r="BE12" s="437"/>
      <c r="BF12" s="40"/>
      <c r="BG12" s="467" t="str">
        <f>IF(IGRF!I18="","",IGRF!I18)</f>
        <v>16*</v>
      </c>
      <c r="BH12" s="468"/>
      <c r="BI12" s="469"/>
      <c r="BJ12" s="470"/>
      <c r="BK12" s="470"/>
      <c r="BL12" s="470"/>
      <c r="BM12" s="471"/>
      <c r="BN12" s="472"/>
      <c r="BO12" s="473"/>
      <c r="BP12" s="474"/>
      <c r="BQ12" s="496"/>
      <c r="BR12" s="476"/>
      <c r="BS12" s="40"/>
    </row>
    <row r="13" ht="31.5" customHeight="1">
      <c r="A13" s="433"/>
      <c r="B13" s="477"/>
      <c r="C13" s="440"/>
      <c r="D13" s="436"/>
      <c r="E13" s="436"/>
      <c r="F13" s="436"/>
      <c r="G13" s="435"/>
      <c r="H13" s="436"/>
      <c r="I13" s="436"/>
      <c r="J13" s="436"/>
      <c r="K13" s="435"/>
      <c r="L13" s="436"/>
      <c r="M13" s="436"/>
      <c r="N13" s="436"/>
      <c r="O13" s="435"/>
      <c r="P13" s="436"/>
      <c r="Q13" s="436"/>
      <c r="R13" s="436"/>
      <c r="S13" s="435"/>
      <c r="T13" s="436"/>
      <c r="U13" s="436"/>
      <c r="V13" s="437"/>
      <c r="W13" s="40"/>
      <c r="X13" s="478"/>
      <c r="Y13" s="479"/>
      <c r="Z13" s="480"/>
      <c r="AA13" s="481"/>
      <c r="AB13" s="481"/>
      <c r="AC13" s="481"/>
      <c r="AD13" s="482"/>
      <c r="AE13" s="483"/>
      <c r="AF13" s="484"/>
      <c r="AG13" s="485"/>
      <c r="AH13" s="486"/>
      <c r="AI13" s="487"/>
      <c r="AJ13" s="433"/>
      <c r="AK13" s="477"/>
      <c r="AL13" s="440"/>
      <c r="AM13" s="436"/>
      <c r="AN13" s="436"/>
      <c r="AO13" s="436"/>
      <c r="AP13" s="435"/>
      <c r="AQ13" s="436"/>
      <c r="AR13" s="436"/>
      <c r="AS13" s="436"/>
      <c r="AT13" s="435"/>
      <c r="AU13" s="436"/>
      <c r="AV13" s="436"/>
      <c r="AW13" s="436"/>
      <c r="AX13" s="435"/>
      <c r="AY13" s="436"/>
      <c r="AZ13" s="436"/>
      <c r="BA13" s="436"/>
      <c r="BB13" s="435"/>
      <c r="BC13" s="436"/>
      <c r="BD13" s="436"/>
      <c r="BE13" s="437"/>
      <c r="BF13" s="40"/>
      <c r="BG13" s="478"/>
      <c r="BH13" s="479"/>
      <c r="BI13" s="480"/>
      <c r="BJ13" s="481"/>
      <c r="BK13" s="481"/>
      <c r="BL13" s="481"/>
      <c r="BM13" s="482"/>
      <c r="BN13" s="483"/>
      <c r="BO13" s="484"/>
      <c r="BP13" s="485"/>
      <c r="BQ13" s="486"/>
      <c r="BR13" s="487"/>
      <c r="BS13" s="40"/>
    </row>
    <row r="14" ht="31.5" customHeight="1">
      <c r="A14" s="438"/>
      <c r="B14" s="466"/>
      <c r="C14" s="442"/>
      <c r="D14" s="436"/>
      <c r="E14" s="436"/>
      <c r="F14" s="436"/>
      <c r="G14" s="439"/>
      <c r="H14" s="436"/>
      <c r="I14" s="436"/>
      <c r="J14" s="436"/>
      <c r="K14" s="439"/>
      <c r="L14" s="436"/>
      <c r="M14" s="436"/>
      <c r="N14" s="436"/>
      <c r="O14" s="439"/>
      <c r="P14" s="436"/>
      <c r="Q14" s="436"/>
      <c r="R14" s="436"/>
      <c r="S14" s="439"/>
      <c r="T14" s="436"/>
      <c r="U14" s="436"/>
      <c r="V14" s="437"/>
      <c r="W14" s="40"/>
      <c r="X14" s="488" t="str">
        <f>IF(IGRF!B19="","",IGRF!B19)</f>
        <v>187</v>
      </c>
      <c r="Y14" s="489"/>
      <c r="Z14" s="490"/>
      <c r="AA14" s="491"/>
      <c r="AB14" s="491"/>
      <c r="AC14" s="491"/>
      <c r="AD14" s="492"/>
      <c r="AE14" s="493"/>
      <c r="AF14" s="494"/>
      <c r="AG14" s="495"/>
      <c r="AH14" s="496"/>
      <c r="AI14" s="476"/>
      <c r="AJ14" s="438"/>
      <c r="AK14" s="466"/>
      <c r="AL14" s="442"/>
      <c r="AM14" s="436"/>
      <c r="AN14" s="436"/>
      <c r="AO14" s="436"/>
      <c r="AP14" s="439"/>
      <c r="AQ14" s="436"/>
      <c r="AR14" s="436"/>
      <c r="AS14" s="436"/>
      <c r="AT14" s="439"/>
      <c r="AU14" s="436"/>
      <c r="AV14" s="436"/>
      <c r="AW14" s="436"/>
      <c r="AX14" s="439"/>
      <c r="AY14" s="436"/>
      <c r="AZ14" s="436"/>
      <c r="BA14" s="436"/>
      <c r="BB14" s="439"/>
      <c r="BC14" s="436"/>
      <c r="BD14" s="436"/>
      <c r="BE14" s="437"/>
      <c r="BF14" s="40"/>
      <c r="BG14" s="488" t="str">
        <f>IF(IGRF!I19="","",IGRF!I19)</f>
        <v>187*</v>
      </c>
      <c r="BH14" s="489"/>
      <c r="BI14" s="490"/>
      <c r="BJ14" s="491"/>
      <c r="BK14" s="491"/>
      <c r="BL14" s="491"/>
      <c r="BM14" s="492"/>
      <c r="BN14" s="493"/>
      <c r="BO14" s="494"/>
      <c r="BP14" s="495"/>
      <c r="BQ14" s="496"/>
      <c r="BR14" s="476"/>
      <c r="BS14" s="40"/>
    </row>
    <row r="15" ht="31.5" customHeight="1">
      <c r="A15" s="433"/>
      <c r="B15" s="477"/>
      <c r="C15" s="440"/>
      <c r="D15" s="436"/>
      <c r="E15" s="436"/>
      <c r="F15" s="436"/>
      <c r="G15" s="435"/>
      <c r="H15" s="436"/>
      <c r="I15" s="436"/>
      <c r="J15" s="436"/>
      <c r="K15" s="435"/>
      <c r="L15" s="436"/>
      <c r="M15" s="436"/>
      <c r="N15" s="436"/>
      <c r="O15" s="435"/>
      <c r="P15" s="436"/>
      <c r="Q15" s="436"/>
      <c r="R15" s="436"/>
      <c r="S15" s="435"/>
      <c r="T15" s="436"/>
      <c r="U15" s="436"/>
      <c r="V15" s="437"/>
      <c r="W15" s="40"/>
      <c r="X15" s="478"/>
      <c r="Y15" s="497"/>
      <c r="Z15" s="498"/>
      <c r="AA15" s="499"/>
      <c r="AB15" s="499"/>
      <c r="AC15" s="499"/>
      <c r="AD15" s="500"/>
      <c r="AE15" s="501"/>
      <c r="AF15" s="502"/>
      <c r="AG15" s="503"/>
      <c r="AH15" s="486"/>
      <c r="AI15" s="487"/>
      <c r="AJ15" s="433"/>
      <c r="AK15" s="477"/>
      <c r="AL15" s="440"/>
      <c r="AM15" s="436"/>
      <c r="AN15" s="436"/>
      <c r="AO15" s="436"/>
      <c r="AP15" s="435"/>
      <c r="AQ15" s="436"/>
      <c r="AR15" s="436"/>
      <c r="AS15" s="436"/>
      <c r="AT15" s="435"/>
      <c r="AU15" s="436"/>
      <c r="AV15" s="436"/>
      <c r="AW15" s="436"/>
      <c r="AX15" s="435"/>
      <c r="AY15" s="436"/>
      <c r="AZ15" s="436"/>
      <c r="BA15" s="436"/>
      <c r="BB15" s="435"/>
      <c r="BC15" s="436"/>
      <c r="BD15" s="436"/>
      <c r="BE15" s="437"/>
      <c r="BF15" s="40"/>
      <c r="BG15" s="478"/>
      <c r="BH15" s="497"/>
      <c r="BI15" s="498"/>
      <c r="BJ15" s="499"/>
      <c r="BK15" s="499"/>
      <c r="BL15" s="499"/>
      <c r="BM15" s="500"/>
      <c r="BN15" s="501"/>
      <c r="BO15" s="502"/>
      <c r="BP15" s="503"/>
      <c r="BQ15" s="486"/>
      <c r="BR15" s="487"/>
      <c r="BS15" s="40"/>
    </row>
    <row r="16" ht="31.5" customHeight="1">
      <c r="A16" s="438"/>
      <c r="B16" s="466"/>
      <c r="C16" s="442"/>
      <c r="D16" s="436"/>
      <c r="E16" s="436"/>
      <c r="F16" s="436"/>
      <c r="G16" s="439"/>
      <c r="H16" s="436"/>
      <c r="I16" s="436"/>
      <c r="J16" s="436"/>
      <c r="K16" s="439"/>
      <c r="L16" s="436"/>
      <c r="M16" s="436"/>
      <c r="N16" s="436"/>
      <c r="O16" s="439"/>
      <c r="P16" s="436"/>
      <c r="Q16" s="436"/>
      <c r="R16" s="436"/>
      <c r="S16" s="439"/>
      <c r="T16" s="436"/>
      <c r="U16" s="436"/>
      <c r="V16" s="437"/>
      <c r="W16" s="40"/>
      <c r="X16" s="467" t="str">
        <f>IF(IGRF!B20="","",IGRF!B20)</f>
        <v>196</v>
      </c>
      <c r="Y16" s="468"/>
      <c r="Z16" s="469"/>
      <c r="AA16" s="470"/>
      <c r="AB16" s="470"/>
      <c r="AC16" s="470"/>
      <c r="AD16" s="471"/>
      <c r="AE16" s="472"/>
      <c r="AF16" s="473"/>
      <c r="AG16" s="474"/>
      <c r="AH16" s="496"/>
      <c r="AI16" s="476"/>
      <c r="AJ16" s="438"/>
      <c r="AK16" s="466"/>
      <c r="AL16" s="442"/>
      <c r="AM16" s="436"/>
      <c r="AN16" s="436"/>
      <c r="AO16" s="436"/>
      <c r="AP16" s="439"/>
      <c r="AQ16" s="436"/>
      <c r="AR16" s="436"/>
      <c r="AS16" s="436"/>
      <c r="AT16" s="439"/>
      <c r="AU16" s="436"/>
      <c r="AV16" s="436"/>
      <c r="AW16" s="436"/>
      <c r="AX16" s="439"/>
      <c r="AY16" s="436"/>
      <c r="AZ16" s="436"/>
      <c r="BA16" s="436"/>
      <c r="BB16" s="439"/>
      <c r="BC16" s="436"/>
      <c r="BD16" s="436"/>
      <c r="BE16" s="437"/>
      <c r="BF16" s="40"/>
      <c r="BG16" s="467" t="str">
        <f>IF(IGRF!I20="","",IGRF!I20)</f>
        <v>1870</v>
      </c>
      <c r="BH16" s="468"/>
      <c r="BI16" s="469"/>
      <c r="BJ16" s="470"/>
      <c r="BK16" s="470"/>
      <c r="BL16" s="470"/>
      <c r="BM16" s="471"/>
      <c r="BN16" s="472"/>
      <c r="BO16" s="473"/>
      <c r="BP16" s="474"/>
      <c r="BQ16" s="496"/>
      <c r="BR16" s="476"/>
      <c r="BS16" s="40"/>
    </row>
    <row r="17" ht="31.5" customHeight="1">
      <c r="A17" s="433"/>
      <c r="B17" s="477"/>
      <c r="C17" s="440"/>
      <c r="D17" s="436"/>
      <c r="E17" s="436"/>
      <c r="F17" s="436"/>
      <c r="G17" s="435"/>
      <c r="H17" s="436"/>
      <c r="I17" s="436"/>
      <c r="J17" s="436"/>
      <c r="K17" s="435"/>
      <c r="L17" s="436"/>
      <c r="M17" s="436"/>
      <c r="N17" s="436"/>
      <c r="O17" s="435"/>
      <c r="P17" s="436"/>
      <c r="Q17" s="436"/>
      <c r="R17" s="436"/>
      <c r="S17" s="435"/>
      <c r="T17" s="436"/>
      <c r="U17" s="436"/>
      <c r="V17" s="437"/>
      <c r="W17" s="40"/>
      <c r="X17" s="478"/>
      <c r="Y17" s="479"/>
      <c r="Z17" s="480"/>
      <c r="AA17" s="481"/>
      <c r="AB17" s="481"/>
      <c r="AC17" s="481"/>
      <c r="AD17" s="482"/>
      <c r="AE17" s="483"/>
      <c r="AF17" s="484"/>
      <c r="AG17" s="485"/>
      <c r="AH17" s="486"/>
      <c r="AI17" s="487"/>
      <c r="AJ17" s="433"/>
      <c r="AK17" s="477"/>
      <c r="AL17" s="440"/>
      <c r="AM17" s="436"/>
      <c r="AN17" s="436"/>
      <c r="AO17" s="436"/>
      <c r="AP17" s="435"/>
      <c r="AQ17" s="436"/>
      <c r="AR17" s="436"/>
      <c r="AS17" s="436"/>
      <c r="AT17" s="435"/>
      <c r="AU17" s="436"/>
      <c r="AV17" s="436"/>
      <c r="AW17" s="436"/>
      <c r="AX17" s="435"/>
      <c r="AY17" s="436"/>
      <c r="AZ17" s="436"/>
      <c r="BA17" s="436"/>
      <c r="BB17" s="435"/>
      <c r="BC17" s="436"/>
      <c r="BD17" s="436"/>
      <c r="BE17" s="437"/>
      <c r="BF17" s="40"/>
      <c r="BG17" s="478"/>
      <c r="BH17" s="479"/>
      <c r="BI17" s="480"/>
      <c r="BJ17" s="481"/>
      <c r="BK17" s="481"/>
      <c r="BL17" s="481"/>
      <c r="BM17" s="482"/>
      <c r="BN17" s="483"/>
      <c r="BO17" s="484"/>
      <c r="BP17" s="485"/>
      <c r="BQ17" s="486"/>
      <c r="BR17" s="487"/>
      <c r="BS17" s="40"/>
    </row>
    <row r="18" ht="31.5" customHeight="1">
      <c r="A18" s="438"/>
      <c r="B18" s="466"/>
      <c r="C18" s="442"/>
      <c r="D18" s="436"/>
      <c r="E18" s="436"/>
      <c r="F18" s="436"/>
      <c r="G18" s="439"/>
      <c r="H18" s="436"/>
      <c r="I18" s="436"/>
      <c r="J18" s="436"/>
      <c r="K18" s="439"/>
      <c r="L18" s="436"/>
      <c r="M18" s="436"/>
      <c r="N18" s="436"/>
      <c r="O18" s="439"/>
      <c r="P18" s="436"/>
      <c r="Q18" s="436"/>
      <c r="R18" s="436"/>
      <c r="S18" s="439"/>
      <c r="T18" s="436"/>
      <c r="U18" s="436"/>
      <c r="V18" s="437"/>
      <c r="W18" s="40"/>
      <c r="X18" s="488" t="str">
        <f>IF(IGRF!B21="","",IGRF!B21)</f>
        <v>29</v>
      </c>
      <c r="Y18" s="489"/>
      <c r="Z18" s="490"/>
      <c r="AA18" s="491"/>
      <c r="AB18" s="491"/>
      <c r="AC18" s="491"/>
      <c r="AD18" s="492"/>
      <c r="AE18" s="493"/>
      <c r="AF18" s="494"/>
      <c r="AG18" s="495"/>
      <c r="AH18" s="496"/>
      <c r="AI18" s="476"/>
      <c r="AJ18" s="438"/>
      <c r="AK18" s="466"/>
      <c r="AL18" s="442"/>
      <c r="AM18" s="436"/>
      <c r="AN18" s="436"/>
      <c r="AO18" s="436"/>
      <c r="AP18" s="439"/>
      <c r="AQ18" s="436"/>
      <c r="AR18" s="436"/>
      <c r="AS18" s="436"/>
      <c r="AT18" s="439"/>
      <c r="AU18" s="436"/>
      <c r="AV18" s="436"/>
      <c r="AW18" s="436"/>
      <c r="AX18" s="439"/>
      <c r="AY18" s="436"/>
      <c r="AZ18" s="436"/>
      <c r="BA18" s="436"/>
      <c r="BB18" s="439"/>
      <c r="BC18" s="436"/>
      <c r="BD18" s="436"/>
      <c r="BE18" s="437"/>
      <c r="BF18" s="40"/>
      <c r="BG18" s="488" t="str">
        <f>IF(IGRF!I21="","",IGRF!I21)</f>
        <v>31</v>
      </c>
      <c r="BH18" s="489"/>
      <c r="BI18" s="490"/>
      <c r="BJ18" s="491"/>
      <c r="BK18" s="491"/>
      <c r="BL18" s="491"/>
      <c r="BM18" s="492"/>
      <c r="BN18" s="493"/>
      <c r="BO18" s="494"/>
      <c r="BP18" s="495"/>
      <c r="BQ18" s="496"/>
      <c r="BR18" s="476"/>
      <c r="BS18" s="40"/>
    </row>
    <row r="19" ht="31.5" customHeight="1">
      <c r="A19" s="433"/>
      <c r="B19" s="477"/>
      <c r="C19" s="440"/>
      <c r="D19" s="436"/>
      <c r="E19" s="436"/>
      <c r="F19" s="436"/>
      <c r="G19" s="435"/>
      <c r="H19" s="436"/>
      <c r="I19" s="436"/>
      <c r="J19" s="436"/>
      <c r="K19" s="435"/>
      <c r="L19" s="436"/>
      <c r="M19" s="436"/>
      <c r="N19" s="436"/>
      <c r="O19" s="435"/>
      <c r="P19" s="436"/>
      <c r="Q19" s="436"/>
      <c r="R19" s="436"/>
      <c r="S19" s="435"/>
      <c r="T19" s="436"/>
      <c r="U19" s="436"/>
      <c r="V19" s="437"/>
      <c r="W19" s="40"/>
      <c r="X19" s="478"/>
      <c r="Y19" s="497"/>
      <c r="Z19" s="498"/>
      <c r="AA19" s="499"/>
      <c r="AB19" s="499"/>
      <c r="AC19" s="499"/>
      <c r="AD19" s="500"/>
      <c r="AE19" s="501"/>
      <c r="AF19" s="502"/>
      <c r="AG19" s="503"/>
      <c r="AH19" s="486"/>
      <c r="AI19" s="487"/>
      <c r="AJ19" s="433"/>
      <c r="AK19" s="477"/>
      <c r="AL19" s="440"/>
      <c r="AM19" s="436"/>
      <c r="AN19" s="436"/>
      <c r="AO19" s="436"/>
      <c r="AP19" s="435"/>
      <c r="AQ19" s="436"/>
      <c r="AR19" s="436"/>
      <c r="AS19" s="436"/>
      <c r="AT19" s="435"/>
      <c r="AU19" s="436"/>
      <c r="AV19" s="436"/>
      <c r="AW19" s="436"/>
      <c r="AX19" s="435"/>
      <c r="AY19" s="436"/>
      <c r="AZ19" s="436"/>
      <c r="BA19" s="436"/>
      <c r="BB19" s="435"/>
      <c r="BC19" s="436"/>
      <c r="BD19" s="436"/>
      <c r="BE19" s="437"/>
      <c r="BF19" s="40"/>
      <c r="BG19" s="478"/>
      <c r="BH19" s="497"/>
      <c r="BI19" s="498"/>
      <c r="BJ19" s="499"/>
      <c r="BK19" s="499"/>
      <c r="BL19" s="499"/>
      <c r="BM19" s="500"/>
      <c r="BN19" s="501"/>
      <c r="BO19" s="502"/>
      <c r="BP19" s="503"/>
      <c r="BQ19" s="486"/>
      <c r="BR19" s="487"/>
      <c r="BS19" s="40"/>
    </row>
    <row r="20" ht="31.5" customHeight="1">
      <c r="A20" s="438"/>
      <c r="B20" s="466"/>
      <c r="C20" s="442"/>
      <c r="D20" s="436"/>
      <c r="E20" s="436"/>
      <c r="F20" s="436"/>
      <c r="G20" s="439"/>
      <c r="H20" s="436"/>
      <c r="I20" s="436"/>
      <c r="J20" s="436"/>
      <c r="K20" s="439"/>
      <c r="L20" s="436"/>
      <c r="M20" s="436"/>
      <c r="N20" s="436"/>
      <c r="O20" s="439"/>
      <c r="P20" s="436"/>
      <c r="Q20" s="436"/>
      <c r="R20" s="436"/>
      <c r="S20" s="439"/>
      <c r="T20" s="436"/>
      <c r="U20" s="436"/>
      <c r="V20" s="437"/>
      <c r="W20" s="40"/>
      <c r="X20" s="467" t="str">
        <f>IF(IGRF!B22="","",IGRF!B22)</f>
        <v>3*</v>
      </c>
      <c r="Y20" s="468"/>
      <c r="Z20" s="469"/>
      <c r="AA20" s="470"/>
      <c r="AB20" s="470"/>
      <c r="AC20" s="470"/>
      <c r="AD20" s="471"/>
      <c r="AE20" s="472"/>
      <c r="AF20" s="473"/>
      <c r="AG20" s="474"/>
      <c r="AH20" s="496"/>
      <c r="AI20" s="476"/>
      <c r="AJ20" s="438"/>
      <c r="AK20" s="466"/>
      <c r="AL20" s="442"/>
      <c r="AM20" s="436"/>
      <c r="AN20" s="436"/>
      <c r="AO20" s="436"/>
      <c r="AP20" s="439"/>
      <c r="AQ20" s="436"/>
      <c r="AR20" s="436"/>
      <c r="AS20" s="436"/>
      <c r="AT20" s="439"/>
      <c r="AU20" s="436"/>
      <c r="AV20" s="436"/>
      <c r="AW20" s="436"/>
      <c r="AX20" s="439"/>
      <c r="AY20" s="436"/>
      <c r="AZ20" s="436"/>
      <c r="BA20" s="436"/>
      <c r="BB20" s="439"/>
      <c r="BC20" s="436"/>
      <c r="BD20" s="436"/>
      <c r="BE20" s="437"/>
      <c r="BF20" s="40"/>
      <c r="BG20" s="467" t="str">
        <f>IF(IGRF!I22="","",IGRF!I22)</f>
        <v>359*</v>
      </c>
      <c r="BH20" s="468"/>
      <c r="BI20" s="469"/>
      <c r="BJ20" s="470"/>
      <c r="BK20" s="470"/>
      <c r="BL20" s="470"/>
      <c r="BM20" s="471"/>
      <c r="BN20" s="472"/>
      <c r="BO20" s="473"/>
      <c r="BP20" s="474"/>
      <c r="BQ20" s="496"/>
      <c r="BR20" s="476"/>
      <c r="BS20" s="40"/>
    </row>
    <row r="21" ht="31.5" customHeight="1">
      <c r="A21" s="433"/>
      <c r="B21" s="477"/>
      <c r="C21" s="440"/>
      <c r="D21" s="436"/>
      <c r="E21" s="436"/>
      <c r="F21" s="436"/>
      <c r="G21" s="435"/>
      <c r="H21" s="436"/>
      <c r="I21" s="436"/>
      <c r="J21" s="436"/>
      <c r="K21" s="435"/>
      <c r="L21" s="436"/>
      <c r="M21" s="436"/>
      <c r="N21" s="436"/>
      <c r="O21" s="435"/>
      <c r="P21" s="436"/>
      <c r="Q21" s="436"/>
      <c r="R21" s="436"/>
      <c r="S21" s="435"/>
      <c r="T21" s="436"/>
      <c r="U21" s="436"/>
      <c r="V21" s="437"/>
      <c r="W21" s="40"/>
      <c r="X21" s="478"/>
      <c r="Y21" s="479"/>
      <c r="Z21" s="480"/>
      <c r="AA21" s="481"/>
      <c r="AB21" s="481"/>
      <c r="AC21" s="481"/>
      <c r="AD21" s="482"/>
      <c r="AE21" s="483"/>
      <c r="AF21" s="484"/>
      <c r="AG21" s="485"/>
      <c r="AH21" s="486"/>
      <c r="AI21" s="487"/>
      <c r="AJ21" s="433"/>
      <c r="AK21" s="477"/>
      <c r="AL21" s="440"/>
      <c r="AM21" s="436"/>
      <c r="AN21" s="436"/>
      <c r="AO21" s="436"/>
      <c r="AP21" s="435"/>
      <c r="AQ21" s="436"/>
      <c r="AR21" s="436"/>
      <c r="AS21" s="436"/>
      <c r="AT21" s="435"/>
      <c r="AU21" s="436"/>
      <c r="AV21" s="436"/>
      <c r="AW21" s="436"/>
      <c r="AX21" s="435"/>
      <c r="AY21" s="436"/>
      <c r="AZ21" s="436"/>
      <c r="BA21" s="436"/>
      <c r="BB21" s="435"/>
      <c r="BC21" s="436"/>
      <c r="BD21" s="436"/>
      <c r="BE21" s="437"/>
      <c r="BF21" s="40"/>
      <c r="BG21" s="478"/>
      <c r="BH21" s="479"/>
      <c r="BI21" s="480"/>
      <c r="BJ21" s="481"/>
      <c r="BK21" s="481"/>
      <c r="BL21" s="481"/>
      <c r="BM21" s="482"/>
      <c r="BN21" s="483"/>
      <c r="BO21" s="484"/>
      <c r="BP21" s="485"/>
      <c r="BQ21" s="486"/>
      <c r="BR21" s="487"/>
      <c r="BS21" s="40"/>
    </row>
    <row r="22" ht="31.5" customHeight="1">
      <c r="A22" s="438"/>
      <c r="B22" s="466"/>
      <c r="C22" s="442"/>
      <c r="D22" s="436"/>
      <c r="E22" s="436"/>
      <c r="F22" s="436"/>
      <c r="G22" s="439"/>
      <c r="H22" s="436"/>
      <c r="I22" s="436"/>
      <c r="J22" s="436"/>
      <c r="K22" s="439"/>
      <c r="L22" s="436"/>
      <c r="M22" s="436"/>
      <c r="N22" s="436"/>
      <c r="O22" s="439"/>
      <c r="P22" s="436"/>
      <c r="Q22" s="436"/>
      <c r="R22" s="436"/>
      <c r="S22" s="439"/>
      <c r="T22" s="436"/>
      <c r="U22" s="436"/>
      <c r="V22" s="437"/>
      <c r="W22" s="40"/>
      <c r="X22" s="488" t="str">
        <f>IF(IGRF!B23="","",IGRF!B23)</f>
        <v>34</v>
      </c>
      <c r="Y22" s="489"/>
      <c r="Z22" s="490"/>
      <c r="AA22" s="491"/>
      <c r="AB22" s="491"/>
      <c r="AC22" s="491"/>
      <c r="AD22" s="492"/>
      <c r="AE22" s="493"/>
      <c r="AF22" s="494"/>
      <c r="AG22" s="495"/>
      <c r="AH22" s="496"/>
      <c r="AI22" s="476"/>
      <c r="AJ22" s="438"/>
      <c r="AK22" s="466"/>
      <c r="AL22" s="442"/>
      <c r="AM22" s="436"/>
      <c r="AN22" s="436"/>
      <c r="AO22" s="436"/>
      <c r="AP22" s="439"/>
      <c r="AQ22" s="436"/>
      <c r="AR22" s="436"/>
      <c r="AS22" s="436"/>
      <c r="AT22" s="439"/>
      <c r="AU22" s="436"/>
      <c r="AV22" s="436"/>
      <c r="AW22" s="436"/>
      <c r="AX22" s="439"/>
      <c r="AY22" s="436"/>
      <c r="AZ22" s="436"/>
      <c r="BA22" s="436"/>
      <c r="BB22" s="439"/>
      <c r="BC22" s="436"/>
      <c r="BD22" s="436"/>
      <c r="BE22" s="437"/>
      <c r="BF22" s="40"/>
      <c r="BG22" s="488" t="str">
        <f>IF(IGRF!I23="","",IGRF!I23)</f>
        <v>420</v>
      </c>
      <c r="BH22" s="489"/>
      <c r="BI22" s="490"/>
      <c r="BJ22" s="491"/>
      <c r="BK22" s="491"/>
      <c r="BL22" s="491"/>
      <c r="BM22" s="492"/>
      <c r="BN22" s="493"/>
      <c r="BO22" s="494"/>
      <c r="BP22" s="495"/>
      <c r="BQ22" s="496"/>
      <c r="BR22" s="476"/>
      <c r="BS22" s="40"/>
    </row>
    <row r="23" ht="31.5" customHeight="1">
      <c r="A23" s="433"/>
      <c r="B23" s="477"/>
      <c r="C23" s="440"/>
      <c r="D23" s="436"/>
      <c r="E23" s="436"/>
      <c r="F23" s="436"/>
      <c r="G23" s="435"/>
      <c r="H23" s="436"/>
      <c r="I23" s="436"/>
      <c r="J23" s="436"/>
      <c r="K23" s="435"/>
      <c r="L23" s="436"/>
      <c r="M23" s="436"/>
      <c r="N23" s="436"/>
      <c r="O23" s="435"/>
      <c r="P23" s="436"/>
      <c r="Q23" s="436"/>
      <c r="R23" s="436"/>
      <c r="S23" s="435"/>
      <c r="T23" s="436"/>
      <c r="U23" s="436"/>
      <c r="V23" s="437"/>
      <c r="W23" s="40"/>
      <c r="X23" s="478"/>
      <c r="Y23" s="497"/>
      <c r="Z23" s="498"/>
      <c r="AA23" s="499"/>
      <c r="AB23" s="499"/>
      <c r="AC23" s="499"/>
      <c r="AD23" s="500"/>
      <c r="AE23" s="501"/>
      <c r="AF23" s="502"/>
      <c r="AG23" s="503"/>
      <c r="AH23" s="486"/>
      <c r="AI23" s="487"/>
      <c r="AJ23" s="433"/>
      <c r="AK23" s="477"/>
      <c r="AL23" s="440"/>
      <c r="AM23" s="436"/>
      <c r="AN23" s="436"/>
      <c r="AO23" s="436"/>
      <c r="AP23" s="435"/>
      <c r="AQ23" s="436"/>
      <c r="AR23" s="436"/>
      <c r="AS23" s="436"/>
      <c r="AT23" s="435"/>
      <c r="AU23" s="436"/>
      <c r="AV23" s="436"/>
      <c r="AW23" s="436"/>
      <c r="AX23" s="435"/>
      <c r="AY23" s="436"/>
      <c r="AZ23" s="436"/>
      <c r="BA23" s="436"/>
      <c r="BB23" s="435"/>
      <c r="BC23" s="436"/>
      <c r="BD23" s="436"/>
      <c r="BE23" s="437"/>
      <c r="BF23" s="40"/>
      <c r="BG23" s="478"/>
      <c r="BH23" s="497"/>
      <c r="BI23" s="498"/>
      <c r="BJ23" s="499"/>
      <c r="BK23" s="499"/>
      <c r="BL23" s="499"/>
      <c r="BM23" s="500"/>
      <c r="BN23" s="501"/>
      <c r="BO23" s="502"/>
      <c r="BP23" s="503"/>
      <c r="BQ23" s="486"/>
      <c r="BR23" s="487"/>
      <c r="BS23" s="40"/>
    </row>
    <row r="24" ht="31.5" customHeight="1">
      <c r="A24" s="438"/>
      <c r="B24" s="466"/>
      <c r="C24" s="442"/>
      <c r="D24" s="436"/>
      <c r="E24" s="436"/>
      <c r="F24" s="436"/>
      <c r="G24" s="439"/>
      <c r="H24" s="436"/>
      <c r="I24" s="436"/>
      <c r="J24" s="436"/>
      <c r="K24" s="439"/>
      <c r="L24" s="436"/>
      <c r="M24" s="436"/>
      <c r="N24" s="436"/>
      <c r="O24" s="439"/>
      <c r="P24" s="436"/>
      <c r="Q24" s="436"/>
      <c r="R24" s="436"/>
      <c r="S24" s="439"/>
      <c r="T24" s="436"/>
      <c r="U24" s="436"/>
      <c r="V24" s="437"/>
      <c r="W24" s="40"/>
      <c r="X24" s="467" t="str">
        <f>IF(IGRF!B24="","",IGRF!B24)</f>
        <v>511*</v>
      </c>
      <c r="Y24" s="468"/>
      <c r="Z24" s="469"/>
      <c r="AA24" s="470"/>
      <c r="AB24" s="470"/>
      <c r="AC24" s="470"/>
      <c r="AD24" s="471"/>
      <c r="AE24" s="472"/>
      <c r="AF24" s="473"/>
      <c r="AG24" s="474"/>
      <c r="AH24" s="496"/>
      <c r="AI24" s="476"/>
      <c r="AJ24" s="438"/>
      <c r="AK24" s="466"/>
      <c r="AL24" s="442"/>
      <c r="AM24" s="436"/>
      <c r="AN24" s="436"/>
      <c r="AO24" s="436"/>
      <c r="AP24" s="439"/>
      <c r="AQ24" s="436"/>
      <c r="AR24" s="436"/>
      <c r="AS24" s="436"/>
      <c r="AT24" s="439"/>
      <c r="AU24" s="436"/>
      <c r="AV24" s="436"/>
      <c r="AW24" s="436"/>
      <c r="AX24" s="439"/>
      <c r="AY24" s="436"/>
      <c r="AZ24" s="436"/>
      <c r="BA24" s="436"/>
      <c r="BB24" s="439"/>
      <c r="BC24" s="436"/>
      <c r="BD24" s="436"/>
      <c r="BE24" s="437"/>
      <c r="BF24" s="40"/>
      <c r="BG24" s="467" t="str">
        <f>IF(IGRF!I24="","",IGRF!I24)</f>
        <v>44*</v>
      </c>
      <c r="BH24" s="468"/>
      <c r="BI24" s="469"/>
      <c r="BJ24" s="470"/>
      <c r="BK24" s="470"/>
      <c r="BL24" s="470"/>
      <c r="BM24" s="471"/>
      <c r="BN24" s="472"/>
      <c r="BO24" s="473"/>
      <c r="BP24" s="474"/>
      <c r="BQ24" s="496"/>
      <c r="BR24" s="476"/>
      <c r="BS24" s="40"/>
    </row>
    <row r="25" ht="31.5" customHeight="1">
      <c r="A25" s="433"/>
      <c r="B25" s="477"/>
      <c r="C25" s="440"/>
      <c r="D25" s="436"/>
      <c r="E25" s="436"/>
      <c r="F25" s="436"/>
      <c r="G25" s="435"/>
      <c r="H25" s="436"/>
      <c r="I25" s="436"/>
      <c r="J25" s="436"/>
      <c r="K25" s="435"/>
      <c r="L25" s="436"/>
      <c r="M25" s="436"/>
      <c r="N25" s="436"/>
      <c r="O25" s="435"/>
      <c r="P25" s="436"/>
      <c r="Q25" s="436"/>
      <c r="R25" s="436"/>
      <c r="S25" s="435"/>
      <c r="T25" s="436"/>
      <c r="U25" s="436"/>
      <c r="V25" s="437"/>
      <c r="W25" s="40"/>
      <c r="X25" s="478"/>
      <c r="Y25" s="479"/>
      <c r="Z25" s="480"/>
      <c r="AA25" s="481"/>
      <c r="AB25" s="481"/>
      <c r="AC25" s="481"/>
      <c r="AD25" s="482"/>
      <c r="AE25" s="483"/>
      <c r="AF25" s="484"/>
      <c r="AG25" s="485"/>
      <c r="AH25" s="486"/>
      <c r="AI25" s="487"/>
      <c r="AJ25" s="433"/>
      <c r="AK25" s="477"/>
      <c r="AL25" s="440"/>
      <c r="AM25" s="436"/>
      <c r="AN25" s="436"/>
      <c r="AO25" s="436"/>
      <c r="AP25" s="435"/>
      <c r="AQ25" s="436"/>
      <c r="AR25" s="436"/>
      <c r="AS25" s="436"/>
      <c r="AT25" s="435"/>
      <c r="AU25" s="436"/>
      <c r="AV25" s="436"/>
      <c r="AW25" s="436"/>
      <c r="AX25" s="435"/>
      <c r="AY25" s="436"/>
      <c r="AZ25" s="436"/>
      <c r="BA25" s="436"/>
      <c r="BB25" s="435"/>
      <c r="BC25" s="436"/>
      <c r="BD25" s="436"/>
      <c r="BE25" s="437"/>
      <c r="BF25" s="40"/>
      <c r="BG25" s="478"/>
      <c r="BH25" s="479"/>
      <c r="BI25" s="480"/>
      <c r="BJ25" s="481"/>
      <c r="BK25" s="481"/>
      <c r="BL25" s="481"/>
      <c r="BM25" s="482"/>
      <c r="BN25" s="483"/>
      <c r="BO25" s="484"/>
      <c r="BP25" s="485"/>
      <c r="BQ25" s="486"/>
      <c r="BR25" s="487"/>
      <c r="BS25" s="40"/>
    </row>
    <row r="26" ht="31.5" customHeight="1">
      <c r="A26" s="438"/>
      <c r="B26" s="466"/>
      <c r="C26" s="442"/>
      <c r="D26" s="436"/>
      <c r="E26" s="436"/>
      <c r="F26" s="436"/>
      <c r="G26" s="439"/>
      <c r="H26" s="436"/>
      <c r="I26" s="436"/>
      <c r="J26" s="436"/>
      <c r="K26" s="439"/>
      <c r="L26" s="436"/>
      <c r="M26" s="436"/>
      <c r="N26" s="436"/>
      <c r="O26" s="439"/>
      <c r="P26" s="436"/>
      <c r="Q26" s="436"/>
      <c r="R26" s="436"/>
      <c r="S26" s="439"/>
      <c r="T26" s="436"/>
      <c r="U26" s="436"/>
      <c r="V26" s="437"/>
      <c r="W26" s="40"/>
      <c r="X26" s="488" t="str">
        <f>IF(IGRF!B25="","",IGRF!B25)</f>
        <v>616</v>
      </c>
      <c r="Y26" s="489"/>
      <c r="Z26" s="490"/>
      <c r="AA26" s="491"/>
      <c r="AB26" s="491"/>
      <c r="AC26" s="491"/>
      <c r="AD26" s="492"/>
      <c r="AE26" s="493"/>
      <c r="AF26" s="494"/>
      <c r="AG26" s="495"/>
      <c r="AH26" s="496"/>
      <c r="AI26" s="476"/>
      <c r="AJ26" s="438"/>
      <c r="AK26" s="466"/>
      <c r="AL26" s="442"/>
      <c r="AM26" s="436"/>
      <c r="AN26" s="436"/>
      <c r="AO26" s="436"/>
      <c r="AP26" s="439"/>
      <c r="AQ26" s="436"/>
      <c r="AR26" s="436"/>
      <c r="AS26" s="436"/>
      <c r="AT26" s="439"/>
      <c r="AU26" s="436"/>
      <c r="AV26" s="436"/>
      <c r="AW26" s="436"/>
      <c r="AX26" s="439"/>
      <c r="AY26" s="436"/>
      <c r="AZ26" s="436"/>
      <c r="BA26" s="436"/>
      <c r="BB26" s="439"/>
      <c r="BC26" s="436"/>
      <c r="BD26" s="436"/>
      <c r="BE26" s="437"/>
      <c r="BF26" s="40"/>
      <c r="BG26" s="488" t="str">
        <f>IF(IGRF!I25="","",IGRF!I25)</f>
        <v>55</v>
      </c>
      <c r="BH26" s="489"/>
      <c r="BI26" s="490"/>
      <c r="BJ26" s="491"/>
      <c r="BK26" s="491"/>
      <c r="BL26" s="491"/>
      <c r="BM26" s="492"/>
      <c r="BN26" s="493"/>
      <c r="BO26" s="494"/>
      <c r="BP26" s="495"/>
      <c r="BQ26" s="496"/>
      <c r="BR26" s="476"/>
      <c r="BS26" s="40"/>
    </row>
    <row r="27" ht="31.5" customHeight="1">
      <c r="A27" s="433"/>
      <c r="B27" s="477"/>
      <c r="C27" s="440"/>
      <c r="D27" s="436"/>
      <c r="E27" s="436"/>
      <c r="F27" s="436"/>
      <c r="G27" s="435"/>
      <c r="H27" s="436"/>
      <c r="I27" s="436"/>
      <c r="J27" s="436"/>
      <c r="K27" s="435"/>
      <c r="L27" s="436"/>
      <c r="M27" s="436"/>
      <c r="N27" s="436"/>
      <c r="O27" s="435"/>
      <c r="P27" s="436"/>
      <c r="Q27" s="436"/>
      <c r="R27" s="436"/>
      <c r="S27" s="435"/>
      <c r="T27" s="436"/>
      <c r="U27" s="436"/>
      <c r="V27" s="437"/>
      <c r="W27" s="40"/>
      <c r="X27" s="478"/>
      <c r="Y27" s="497"/>
      <c r="Z27" s="498"/>
      <c r="AA27" s="499"/>
      <c r="AB27" s="499"/>
      <c r="AC27" s="499"/>
      <c r="AD27" s="500"/>
      <c r="AE27" s="501"/>
      <c r="AF27" s="502"/>
      <c r="AG27" s="503"/>
      <c r="AH27" s="486"/>
      <c r="AI27" s="487"/>
      <c r="AJ27" s="433"/>
      <c r="AK27" s="477"/>
      <c r="AL27" s="440"/>
      <c r="AM27" s="436"/>
      <c r="AN27" s="436"/>
      <c r="AO27" s="436"/>
      <c r="AP27" s="435"/>
      <c r="AQ27" s="436"/>
      <c r="AR27" s="436"/>
      <c r="AS27" s="436"/>
      <c r="AT27" s="435"/>
      <c r="AU27" s="436"/>
      <c r="AV27" s="436"/>
      <c r="AW27" s="436"/>
      <c r="AX27" s="435"/>
      <c r="AY27" s="436"/>
      <c r="AZ27" s="436"/>
      <c r="BA27" s="436"/>
      <c r="BB27" s="435"/>
      <c r="BC27" s="436"/>
      <c r="BD27" s="436"/>
      <c r="BE27" s="437"/>
      <c r="BF27" s="40"/>
      <c r="BG27" s="478"/>
      <c r="BH27" s="497"/>
      <c r="BI27" s="498"/>
      <c r="BJ27" s="499"/>
      <c r="BK27" s="499"/>
      <c r="BL27" s="499"/>
      <c r="BM27" s="500"/>
      <c r="BN27" s="501"/>
      <c r="BO27" s="502"/>
      <c r="BP27" s="503"/>
      <c r="BQ27" s="486"/>
      <c r="BR27" s="487"/>
      <c r="BS27" s="40"/>
    </row>
    <row r="28" ht="31.5" customHeight="1">
      <c r="A28" s="438"/>
      <c r="B28" s="466"/>
      <c r="C28" s="442"/>
      <c r="D28" s="436"/>
      <c r="E28" s="436"/>
      <c r="F28" s="436"/>
      <c r="G28" s="439"/>
      <c r="H28" s="436"/>
      <c r="I28" s="436"/>
      <c r="J28" s="436"/>
      <c r="K28" s="439"/>
      <c r="L28" s="436"/>
      <c r="M28" s="436"/>
      <c r="N28" s="436"/>
      <c r="O28" s="439"/>
      <c r="P28" s="436"/>
      <c r="Q28" s="436"/>
      <c r="R28" s="436"/>
      <c r="S28" s="439"/>
      <c r="T28" s="436"/>
      <c r="U28" s="436"/>
      <c r="V28" s="437"/>
      <c r="W28" s="40"/>
      <c r="X28" s="467" t="str">
        <f>IF(IGRF!B26="","",IGRF!B26)</f>
        <v>651</v>
      </c>
      <c r="Y28" s="468"/>
      <c r="Z28" s="469"/>
      <c r="AA28" s="470"/>
      <c r="AB28" s="470"/>
      <c r="AC28" s="470"/>
      <c r="AD28" s="471"/>
      <c r="AE28" s="472"/>
      <c r="AF28" s="473"/>
      <c r="AG28" s="474"/>
      <c r="AH28" s="496"/>
      <c r="AI28" s="476"/>
      <c r="AJ28" s="438"/>
      <c r="AK28" s="466"/>
      <c r="AL28" s="442"/>
      <c r="AM28" s="436"/>
      <c r="AN28" s="436"/>
      <c r="AO28" s="436"/>
      <c r="AP28" s="439"/>
      <c r="AQ28" s="436"/>
      <c r="AR28" s="436"/>
      <c r="AS28" s="436"/>
      <c r="AT28" s="439"/>
      <c r="AU28" s="436"/>
      <c r="AV28" s="436"/>
      <c r="AW28" s="436"/>
      <c r="AX28" s="439"/>
      <c r="AY28" s="436"/>
      <c r="AZ28" s="436"/>
      <c r="BA28" s="436"/>
      <c r="BB28" s="439"/>
      <c r="BC28" s="436"/>
      <c r="BD28" s="436"/>
      <c r="BE28" s="437"/>
      <c r="BF28" s="40"/>
      <c r="BG28" s="467" t="str">
        <f>IF(IGRF!I26="","",IGRF!I26)</f>
        <v>62</v>
      </c>
      <c r="BH28" s="468"/>
      <c r="BI28" s="469"/>
      <c r="BJ28" s="470"/>
      <c r="BK28" s="470"/>
      <c r="BL28" s="470"/>
      <c r="BM28" s="471"/>
      <c r="BN28" s="472"/>
      <c r="BO28" s="473"/>
      <c r="BP28" s="474"/>
      <c r="BQ28" s="496"/>
      <c r="BR28" s="476"/>
      <c r="BS28" s="40"/>
    </row>
    <row r="29" ht="31.5" customHeight="1">
      <c r="A29" s="433"/>
      <c r="B29" s="477"/>
      <c r="C29" s="440"/>
      <c r="D29" s="436"/>
      <c r="E29" s="436"/>
      <c r="F29" s="436"/>
      <c r="G29" s="435"/>
      <c r="H29" s="436"/>
      <c r="I29" s="436"/>
      <c r="J29" s="436"/>
      <c r="K29" s="435"/>
      <c r="L29" s="436"/>
      <c r="M29" s="436"/>
      <c r="N29" s="436"/>
      <c r="O29" s="435"/>
      <c r="P29" s="436"/>
      <c r="Q29" s="436"/>
      <c r="R29" s="436"/>
      <c r="S29" s="435"/>
      <c r="T29" s="436"/>
      <c r="U29" s="436"/>
      <c r="V29" s="437"/>
      <c r="W29" s="40"/>
      <c r="X29" s="478"/>
      <c r="Y29" s="479"/>
      <c r="Z29" s="480"/>
      <c r="AA29" s="481"/>
      <c r="AB29" s="481"/>
      <c r="AC29" s="481"/>
      <c r="AD29" s="482"/>
      <c r="AE29" s="483"/>
      <c r="AF29" s="484"/>
      <c r="AG29" s="485"/>
      <c r="AH29" s="486"/>
      <c r="AI29" s="487"/>
      <c r="AJ29" s="433"/>
      <c r="AK29" s="477"/>
      <c r="AL29" s="440"/>
      <c r="AM29" s="436"/>
      <c r="AN29" s="436"/>
      <c r="AO29" s="436"/>
      <c r="AP29" s="435"/>
      <c r="AQ29" s="436"/>
      <c r="AR29" s="436"/>
      <c r="AS29" s="436"/>
      <c r="AT29" s="435"/>
      <c r="AU29" s="436"/>
      <c r="AV29" s="436"/>
      <c r="AW29" s="436"/>
      <c r="AX29" s="435"/>
      <c r="AY29" s="436"/>
      <c r="AZ29" s="436"/>
      <c r="BA29" s="436"/>
      <c r="BB29" s="435"/>
      <c r="BC29" s="436"/>
      <c r="BD29" s="436"/>
      <c r="BE29" s="437"/>
      <c r="BF29" s="40"/>
      <c r="BG29" s="478"/>
      <c r="BH29" s="479"/>
      <c r="BI29" s="480"/>
      <c r="BJ29" s="481"/>
      <c r="BK29" s="481"/>
      <c r="BL29" s="481"/>
      <c r="BM29" s="482"/>
      <c r="BN29" s="483"/>
      <c r="BO29" s="484"/>
      <c r="BP29" s="485"/>
      <c r="BQ29" s="486"/>
      <c r="BR29" s="487"/>
      <c r="BS29" s="40"/>
    </row>
    <row r="30" ht="31.5" customHeight="1">
      <c r="A30" s="438"/>
      <c r="B30" s="466"/>
      <c r="C30" s="442"/>
      <c r="D30" s="436"/>
      <c r="E30" s="436"/>
      <c r="F30" s="436"/>
      <c r="G30" s="439"/>
      <c r="H30" s="436"/>
      <c r="I30" s="436"/>
      <c r="J30" s="436"/>
      <c r="K30" s="439"/>
      <c r="L30" s="436"/>
      <c r="M30" s="436"/>
      <c r="N30" s="436"/>
      <c r="O30" s="439"/>
      <c r="P30" s="436"/>
      <c r="Q30" s="436"/>
      <c r="R30" s="436"/>
      <c r="S30" s="439"/>
      <c r="T30" s="436"/>
      <c r="U30" s="436"/>
      <c r="V30" s="437"/>
      <c r="W30" s="40"/>
      <c r="X30" s="488" t="str">
        <f>IF(IGRF!B27="","",IGRF!B27)</f>
        <v>69</v>
      </c>
      <c r="Y30" s="489"/>
      <c r="Z30" s="490"/>
      <c r="AA30" s="491"/>
      <c r="AB30" s="491"/>
      <c r="AC30" s="491"/>
      <c r="AD30" s="492"/>
      <c r="AE30" s="493"/>
      <c r="AF30" s="494"/>
      <c r="AG30" s="495"/>
      <c r="AH30" s="496"/>
      <c r="AI30" s="476"/>
      <c r="AJ30" s="438"/>
      <c r="AK30" s="466"/>
      <c r="AL30" s="442"/>
      <c r="AM30" s="436"/>
      <c r="AN30" s="436"/>
      <c r="AO30" s="436"/>
      <c r="AP30" s="439"/>
      <c r="AQ30" s="436"/>
      <c r="AR30" s="436"/>
      <c r="AS30" s="436"/>
      <c r="AT30" s="439"/>
      <c r="AU30" s="436"/>
      <c r="AV30" s="436"/>
      <c r="AW30" s="436"/>
      <c r="AX30" s="439"/>
      <c r="AY30" s="436"/>
      <c r="AZ30" s="436"/>
      <c r="BA30" s="436"/>
      <c r="BB30" s="439"/>
      <c r="BC30" s="436"/>
      <c r="BD30" s="436"/>
      <c r="BE30" s="437"/>
      <c r="BF30" s="40"/>
      <c r="BG30" s="488" t="str">
        <f>IF(IGRF!I27="","",IGRF!I27)</f>
        <v>66</v>
      </c>
      <c r="BH30" s="489"/>
      <c r="BI30" s="490"/>
      <c r="BJ30" s="491"/>
      <c r="BK30" s="491"/>
      <c r="BL30" s="491"/>
      <c r="BM30" s="492"/>
      <c r="BN30" s="493"/>
      <c r="BO30" s="494"/>
      <c r="BP30" s="495"/>
      <c r="BQ30" s="496"/>
      <c r="BR30" s="476"/>
      <c r="BS30" s="40"/>
    </row>
    <row r="31" ht="31.5" customHeight="1">
      <c r="A31" s="433"/>
      <c r="B31" s="477"/>
      <c r="C31" s="440"/>
      <c r="D31" s="436"/>
      <c r="E31" s="436"/>
      <c r="F31" s="436"/>
      <c r="G31" s="435"/>
      <c r="H31" s="436"/>
      <c r="I31" s="436"/>
      <c r="J31" s="436"/>
      <c r="K31" s="435"/>
      <c r="L31" s="436"/>
      <c r="M31" s="436"/>
      <c r="N31" s="436"/>
      <c r="O31" s="435"/>
      <c r="P31" s="436"/>
      <c r="Q31" s="436"/>
      <c r="R31" s="436"/>
      <c r="S31" s="435"/>
      <c r="T31" s="436"/>
      <c r="U31" s="436"/>
      <c r="V31" s="437"/>
      <c r="W31" s="40"/>
      <c r="X31" s="478"/>
      <c r="Y31" s="497"/>
      <c r="Z31" s="498"/>
      <c r="AA31" s="499"/>
      <c r="AB31" s="499"/>
      <c r="AC31" s="499"/>
      <c r="AD31" s="500"/>
      <c r="AE31" s="501"/>
      <c r="AF31" s="502"/>
      <c r="AG31" s="503"/>
      <c r="AH31" s="486"/>
      <c r="AI31" s="487"/>
      <c r="AJ31" s="433"/>
      <c r="AK31" s="477"/>
      <c r="AL31" s="440"/>
      <c r="AM31" s="436"/>
      <c r="AN31" s="436"/>
      <c r="AO31" s="436"/>
      <c r="AP31" s="435"/>
      <c r="AQ31" s="436"/>
      <c r="AR31" s="436"/>
      <c r="AS31" s="436"/>
      <c r="AT31" s="435"/>
      <c r="AU31" s="436"/>
      <c r="AV31" s="436"/>
      <c r="AW31" s="436"/>
      <c r="AX31" s="435"/>
      <c r="AY31" s="436"/>
      <c r="AZ31" s="436"/>
      <c r="BA31" s="436"/>
      <c r="BB31" s="435"/>
      <c r="BC31" s="436"/>
      <c r="BD31" s="436"/>
      <c r="BE31" s="437"/>
      <c r="BF31" s="40"/>
      <c r="BG31" s="478"/>
      <c r="BH31" s="497"/>
      <c r="BI31" s="498"/>
      <c r="BJ31" s="499"/>
      <c r="BK31" s="499"/>
      <c r="BL31" s="499"/>
      <c r="BM31" s="500"/>
      <c r="BN31" s="501"/>
      <c r="BO31" s="502"/>
      <c r="BP31" s="503"/>
      <c r="BQ31" s="486"/>
      <c r="BR31" s="487"/>
      <c r="BS31" s="40"/>
    </row>
    <row r="32" ht="31.5" customHeight="1">
      <c r="A32" s="438"/>
      <c r="B32" s="466"/>
      <c r="C32" s="442"/>
      <c r="D32" s="436"/>
      <c r="E32" s="436"/>
      <c r="F32" s="436"/>
      <c r="G32" s="439"/>
      <c r="H32" s="436"/>
      <c r="I32" s="436"/>
      <c r="J32" s="436"/>
      <c r="K32" s="439"/>
      <c r="L32" s="436"/>
      <c r="M32" s="436"/>
      <c r="N32" s="436"/>
      <c r="O32" s="439"/>
      <c r="P32" s="436"/>
      <c r="Q32" s="436"/>
      <c r="R32" s="436"/>
      <c r="S32" s="439"/>
      <c r="T32" s="436"/>
      <c r="U32" s="436"/>
      <c r="V32" s="437"/>
      <c r="W32" s="40"/>
      <c r="X32" s="467" t="str">
        <f>IF(IGRF!B28="","",IGRF!B28)</f>
        <v>727</v>
      </c>
      <c r="Y32" s="468"/>
      <c r="Z32" s="469"/>
      <c r="AA32" s="470"/>
      <c r="AB32" s="470"/>
      <c r="AC32" s="470"/>
      <c r="AD32" s="471"/>
      <c r="AE32" s="472"/>
      <c r="AF32" s="473"/>
      <c r="AG32" s="474"/>
      <c r="AH32" s="496"/>
      <c r="AI32" s="476"/>
      <c r="AJ32" s="438"/>
      <c r="AK32" s="466"/>
      <c r="AL32" s="442"/>
      <c r="AM32" s="436"/>
      <c r="AN32" s="436"/>
      <c r="AO32" s="436"/>
      <c r="AP32" s="439"/>
      <c r="AQ32" s="436"/>
      <c r="AR32" s="436"/>
      <c r="AS32" s="436"/>
      <c r="AT32" s="439"/>
      <c r="AU32" s="436"/>
      <c r="AV32" s="436"/>
      <c r="AW32" s="436"/>
      <c r="AX32" s="439"/>
      <c r="AY32" s="436"/>
      <c r="AZ32" s="436"/>
      <c r="BA32" s="436"/>
      <c r="BB32" s="439"/>
      <c r="BC32" s="436"/>
      <c r="BD32" s="436"/>
      <c r="BE32" s="437"/>
      <c r="BF32" s="40"/>
      <c r="BG32" s="467" t="str">
        <f>IF(IGRF!I28="","",IGRF!I28)</f>
        <v>71</v>
      </c>
      <c r="BH32" s="468"/>
      <c r="BI32" s="469"/>
      <c r="BJ32" s="470"/>
      <c r="BK32" s="470"/>
      <c r="BL32" s="470"/>
      <c r="BM32" s="471"/>
      <c r="BN32" s="472"/>
      <c r="BO32" s="473"/>
      <c r="BP32" s="474"/>
      <c r="BQ32" s="496"/>
      <c r="BR32" s="476"/>
      <c r="BS32" s="40"/>
    </row>
    <row r="33" ht="31.5" customHeight="1">
      <c r="A33" s="433"/>
      <c r="B33" s="477"/>
      <c r="C33" s="440"/>
      <c r="D33" s="436"/>
      <c r="E33" s="436"/>
      <c r="F33" s="436"/>
      <c r="G33" s="435"/>
      <c r="H33" s="436"/>
      <c r="I33" s="436"/>
      <c r="J33" s="436"/>
      <c r="K33" s="435"/>
      <c r="L33" s="436"/>
      <c r="M33" s="436"/>
      <c r="N33" s="436"/>
      <c r="O33" s="435"/>
      <c r="P33" s="436"/>
      <c r="Q33" s="436"/>
      <c r="R33" s="436"/>
      <c r="S33" s="435"/>
      <c r="T33" s="436"/>
      <c r="U33" s="436"/>
      <c r="V33" s="437"/>
      <c r="W33" s="40"/>
      <c r="X33" s="478"/>
      <c r="Y33" s="479"/>
      <c r="Z33" s="480"/>
      <c r="AA33" s="481"/>
      <c r="AB33" s="481"/>
      <c r="AC33" s="481"/>
      <c r="AD33" s="482"/>
      <c r="AE33" s="483"/>
      <c r="AF33" s="484"/>
      <c r="AG33" s="485"/>
      <c r="AH33" s="486"/>
      <c r="AI33" s="487"/>
      <c r="AJ33" s="433"/>
      <c r="AK33" s="477"/>
      <c r="AL33" s="440"/>
      <c r="AM33" s="436"/>
      <c r="AN33" s="436"/>
      <c r="AO33" s="436"/>
      <c r="AP33" s="435"/>
      <c r="AQ33" s="436"/>
      <c r="AR33" s="436"/>
      <c r="AS33" s="436"/>
      <c r="AT33" s="435"/>
      <c r="AU33" s="436"/>
      <c r="AV33" s="436"/>
      <c r="AW33" s="436"/>
      <c r="AX33" s="435"/>
      <c r="AY33" s="436"/>
      <c r="AZ33" s="436"/>
      <c r="BA33" s="436"/>
      <c r="BB33" s="435"/>
      <c r="BC33" s="436"/>
      <c r="BD33" s="436"/>
      <c r="BE33" s="437"/>
      <c r="BF33" s="40"/>
      <c r="BG33" s="478"/>
      <c r="BH33" s="479"/>
      <c r="BI33" s="480"/>
      <c r="BJ33" s="481"/>
      <c r="BK33" s="481"/>
      <c r="BL33" s="481"/>
      <c r="BM33" s="482"/>
      <c r="BN33" s="483"/>
      <c r="BO33" s="484"/>
      <c r="BP33" s="485"/>
      <c r="BQ33" s="486"/>
      <c r="BR33" s="487"/>
      <c r="BS33" s="40"/>
    </row>
    <row r="34" ht="31.5" customHeight="1">
      <c r="A34" s="438"/>
      <c r="B34" s="466"/>
      <c r="C34" s="442"/>
      <c r="D34" s="436"/>
      <c r="E34" s="436"/>
      <c r="F34" s="436"/>
      <c r="G34" s="439"/>
      <c r="H34" s="436"/>
      <c r="I34" s="436"/>
      <c r="J34" s="436"/>
      <c r="K34" s="439"/>
      <c r="L34" s="436"/>
      <c r="M34" s="436"/>
      <c r="N34" s="436"/>
      <c r="O34" s="439"/>
      <c r="P34" s="436"/>
      <c r="Q34" s="436"/>
      <c r="R34" s="436"/>
      <c r="S34" s="439"/>
      <c r="T34" s="436"/>
      <c r="U34" s="436"/>
      <c r="V34" s="437"/>
      <c r="W34" s="40"/>
      <c r="X34" s="488" t="str">
        <f>IF(IGRF!B29="","",IGRF!B29)</f>
        <v>86</v>
      </c>
      <c r="Y34" s="489"/>
      <c r="Z34" s="490"/>
      <c r="AA34" s="491"/>
      <c r="AB34" s="491"/>
      <c r="AC34" s="491"/>
      <c r="AD34" s="492"/>
      <c r="AE34" s="493"/>
      <c r="AF34" s="494"/>
      <c r="AG34" s="495"/>
      <c r="AH34" s="496"/>
      <c r="AI34" s="476"/>
      <c r="AJ34" s="438"/>
      <c r="AK34" s="466"/>
      <c r="AL34" s="442"/>
      <c r="AM34" s="436"/>
      <c r="AN34" s="436"/>
      <c r="AO34" s="436"/>
      <c r="AP34" s="439"/>
      <c r="AQ34" s="436"/>
      <c r="AR34" s="436"/>
      <c r="AS34" s="436"/>
      <c r="AT34" s="439"/>
      <c r="AU34" s="436"/>
      <c r="AV34" s="436"/>
      <c r="AW34" s="436"/>
      <c r="AX34" s="439"/>
      <c r="AY34" s="436"/>
      <c r="AZ34" s="436"/>
      <c r="BA34" s="436"/>
      <c r="BB34" s="439"/>
      <c r="BC34" s="436"/>
      <c r="BD34" s="436"/>
      <c r="BE34" s="437"/>
      <c r="BF34" s="40"/>
      <c r="BG34" s="488" t="str">
        <f>IF(IGRF!I29="","",IGRF!I29)</f>
        <v>713</v>
      </c>
      <c r="BH34" s="489"/>
      <c r="BI34" s="490"/>
      <c r="BJ34" s="491"/>
      <c r="BK34" s="491"/>
      <c r="BL34" s="491"/>
      <c r="BM34" s="492"/>
      <c r="BN34" s="493"/>
      <c r="BO34" s="494"/>
      <c r="BP34" s="495"/>
      <c r="BQ34" s="496"/>
      <c r="BR34" s="476"/>
      <c r="BS34" s="40"/>
    </row>
    <row r="35" ht="31.5" customHeight="1">
      <c r="A35" s="433"/>
      <c r="B35" s="477"/>
      <c r="C35" s="440"/>
      <c r="D35" s="436"/>
      <c r="E35" s="436"/>
      <c r="F35" s="436"/>
      <c r="G35" s="435"/>
      <c r="H35" s="436"/>
      <c r="I35" s="436"/>
      <c r="J35" s="436"/>
      <c r="K35" s="435"/>
      <c r="L35" s="436"/>
      <c r="M35" s="436"/>
      <c r="N35" s="436"/>
      <c r="O35" s="435"/>
      <c r="P35" s="436"/>
      <c r="Q35" s="436"/>
      <c r="R35" s="436"/>
      <c r="S35" s="435"/>
      <c r="T35" s="436"/>
      <c r="U35" s="436"/>
      <c r="V35" s="437"/>
      <c r="W35" s="40"/>
      <c r="X35" s="478"/>
      <c r="Y35" s="497"/>
      <c r="Z35" s="498"/>
      <c r="AA35" s="499"/>
      <c r="AB35" s="499"/>
      <c r="AC35" s="499"/>
      <c r="AD35" s="500"/>
      <c r="AE35" s="501"/>
      <c r="AF35" s="502"/>
      <c r="AG35" s="503"/>
      <c r="AH35" s="486"/>
      <c r="AI35" s="487"/>
      <c r="AJ35" s="433"/>
      <c r="AK35" s="477"/>
      <c r="AL35" s="440"/>
      <c r="AM35" s="436"/>
      <c r="AN35" s="436"/>
      <c r="AO35" s="436"/>
      <c r="AP35" s="435"/>
      <c r="AQ35" s="436"/>
      <c r="AR35" s="436"/>
      <c r="AS35" s="436"/>
      <c r="AT35" s="435"/>
      <c r="AU35" s="436"/>
      <c r="AV35" s="436"/>
      <c r="AW35" s="436"/>
      <c r="AX35" s="435"/>
      <c r="AY35" s="436"/>
      <c r="AZ35" s="436"/>
      <c r="BA35" s="436"/>
      <c r="BB35" s="435"/>
      <c r="BC35" s="436"/>
      <c r="BD35" s="436"/>
      <c r="BE35" s="437"/>
      <c r="BF35" s="40"/>
      <c r="BG35" s="478"/>
      <c r="BH35" s="497"/>
      <c r="BI35" s="498"/>
      <c r="BJ35" s="499"/>
      <c r="BK35" s="499"/>
      <c r="BL35" s="499"/>
      <c r="BM35" s="500"/>
      <c r="BN35" s="501"/>
      <c r="BO35" s="502"/>
      <c r="BP35" s="503"/>
      <c r="BQ35" s="486"/>
      <c r="BR35" s="487"/>
      <c r="BS35" s="40"/>
    </row>
    <row r="36" ht="31.5" customHeight="1">
      <c r="A36" s="438"/>
      <c r="B36" s="466"/>
      <c r="C36" s="442"/>
      <c r="D36" s="436"/>
      <c r="E36" s="436"/>
      <c r="F36" s="436"/>
      <c r="G36" s="439"/>
      <c r="H36" s="436"/>
      <c r="I36" s="436"/>
      <c r="J36" s="436"/>
      <c r="K36" s="439"/>
      <c r="L36" s="436"/>
      <c r="M36" s="436"/>
      <c r="N36" s="436"/>
      <c r="O36" s="439"/>
      <c r="P36" s="436"/>
      <c r="Q36" s="436"/>
      <c r="R36" s="436"/>
      <c r="S36" s="439"/>
      <c r="T36" s="436"/>
      <c r="U36" s="436"/>
      <c r="V36" s="437"/>
      <c r="W36" s="40"/>
      <c r="X36" s="467" t="str">
        <f>IF(IGRF!B30="","",IGRF!B30)</f>
        <v>89*</v>
      </c>
      <c r="Y36" s="468"/>
      <c r="Z36" s="469"/>
      <c r="AA36" s="470"/>
      <c r="AB36" s="470"/>
      <c r="AC36" s="470"/>
      <c r="AD36" s="471"/>
      <c r="AE36" s="472"/>
      <c r="AF36" s="473"/>
      <c r="AG36" s="474"/>
      <c r="AH36" s="496"/>
      <c r="AI36" s="476"/>
      <c r="AJ36" s="438"/>
      <c r="AK36" s="466"/>
      <c r="AL36" s="442"/>
      <c r="AM36" s="436"/>
      <c r="AN36" s="436"/>
      <c r="AO36" s="436"/>
      <c r="AP36" s="439"/>
      <c r="AQ36" s="436"/>
      <c r="AR36" s="436"/>
      <c r="AS36" s="436"/>
      <c r="AT36" s="439"/>
      <c r="AU36" s="436"/>
      <c r="AV36" s="436"/>
      <c r="AW36" s="436"/>
      <c r="AX36" s="439"/>
      <c r="AY36" s="436"/>
      <c r="AZ36" s="436"/>
      <c r="BA36" s="436"/>
      <c r="BB36" s="439"/>
      <c r="BC36" s="436"/>
      <c r="BD36" s="436"/>
      <c r="BE36" s="437"/>
      <c r="BF36" s="40"/>
      <c r="BG36" s="467" t="str">
        <f>IF(IGRF!I30="","",IGRF!I30)</f>
        <v>731</v>
      </c>
      <c r="BH36" s="468"/>
      <c r="BI36" s="469"/>
      <c r="BJ36" s="470"/>
      <c r="BK36" s="470"/>
      <c r="BL36" s="470"/>
      <c r="BM36" s="471"/>
      <c r="BN36" s="472"/>
      <c r="BO36" s="473"/>
      <c r="BP36" s="474"/>
      <c r="BQ36" s="496"/>
      <c r="BR36" s="476"/>
      <c r="BS36" s="40"/>
    </row>
    <row r="37" ht="31.5" customHeight="1">
      <c r="A37" s="433"/>
      <c r="B37" s="477"/>
      <c r="C37" s="440"/>
      <c r="D37" s="436"/>
      <c r="E37" s="436"/>
      <c r="F37" s="436"/>
      <c r="G37" s="435"/>
      <c r="H37" s="436"/>
      <c r="I37" s="436"/>
      <c r="J37" s="436"/>
      <c r="K37" s="435"/>
      <c r="L37" s="436"/>
      <c r="M37" s="436"/>
      <c r="N37" s="436"/>
      <c r="O37" s="435"/>
      <c r="P37" s="436"/>
      <c r="Q37" s="436"/>
      <c r="R37" s="436"/>
      <c r="S37" s="435"/>
      <c r="T37" s="436"/>
      <c r="U37" s="436"/>
      <c r="V37" s="437"/>
      <c r="W37" s="40"/>
      <c r="X37" s="478"/>
      <c r="Y37" s="479"/>
      <c r="Z37" s="480"/>
      <c r="AA37" s="481"/>
      <c r="AB37" s="481"/>
      <c r="AC37" s="481"/>
      <c r="AD37" s="482"/>
      <c r="AE37" s="483"/>
      <c r="AF37" s="484"/>
      <c r="AG37" s="485"/>
      <c r="AH37" s="486"/>
      <c r="AI37" s="487"/>
      <c r="AJ37" s="433"/>
      <c r="AK37" s="477"/>
      <c r="AL37" s="440"/>
      <c r="AM37" s="436"/>
      <c r="AN37" s="436"/>
      <c r="AO37" s="436"/>
      <c r="AP37" s="435"/>
      <c r="AQ37" s="436"/>
      <c r="AR37" s="436"/>
      <c r="AS37" s="436"/>
      <c r="AT37" s="435"/>
      <c r="AU37" s="436"/>
      <c r="AV37" s="436"/>
      <c r="AW37" s="436"/>
      <c r="AX37" s="435"/>
      <c r="AY37" s="436"/>
      <c r="AZ37" s="436"/>
      <c r="BA37" s="436"/>
      <c r="BB37" s="435"/>
      <c r="BC37" s="436"/>
      <c r="BD37" s="436"/>
      <c r="BE37" s="437"/>
      <c r="BF37" s="40"/>
      <c r="BG37" s="478"/>
      <c r="BH37" s="479"/>
      <c r="BI37" s="480"/>
      <c r="BJ37" s="481"/>
      <c r="BK37" s="481"/>
      <c r="BL37" s="481"/>
      <c r="BM37" s="482"/>
      <c r="BN37" s="483"/>
      <c r="BO37" s="484"/>
      <c r="BP37" s="485"/>
      <c r="BQ37" s="486"/>
      <c r="BR37" s="487"/>
      <c r="BS37" s="40"/>
    </row>
    <row r="38" ht="31.5" customHeight="1">
      <c r="A38" s="438"/>
      <c r="B38" s="466"/>
      <c r="C38" s="442"/>
      <c r="D38" s="436"/>
      <c r="E38" s="436"/>
      <c r="F38" s="436"/>
      <c r="G38" s="439"/>
      <c r="H38" s="436"/>
      <c r="I38" s="436"/>
      <c r="J38" s="436"/>
      <c r="K38" s="439"/>
      <c r="L38" s="436"/>
      <c r="M38" s="436"/>
      <c r="N38" s="436"/>
      <c r="O38" s="439"/>
      <c r="P38" s="436"/>
      <c r="Q38" s="436"/>
      <c r="R38" s="436"/>
      <c r="S38" s="439"/>
      <c r="T38" s="436"/>
      <c r="U38" s="436"/>
      <c r="V38" s="437"/>
      <c r="W38" s="40"/>
      <c r="X38" s="488" t="str">
        <f>IF(IGRF!B31="","",IGRF!B31)</f>
        <v>90*</v>
      </c>
      <c r="Y38" s="489"/>
      <c r="Z38" s="490"/>
      <c r="AA38" s="491"/>
      <c r="AB38" s="491"/>
      <c r="AC38" s="491"/>
      <c r="AD38" s="492"/>
      <c r="AE38" s="493"/>
      <c r="AF38" s="494"/>
      <c r="AG38" s="495"/>
      <c r="AH38" s="496"/>
      <c r="AI38" s="476"/>
      <c r="AJ38" s="438"/>
      <c r="AK38" s="466"/>
      <c r="AL38" s="442"/>
      <c r="AM38" s="436"/>
      <c r="AN38" s="436"/>
      <c r="AO38" s="436"/>
      <c r="AP38" s="439"/>
      <c r="AQ38" s="436"/>
      <c r="AR38" s="436"/>
      <c r="AS38" s="436"/>
      <c r="AT38" s="439"/>
      <c r="AU38" s="436"/>
      <c r="AV38" s="436"/>
      <c r="AW38" s="436"/>
      <c r="AX38" s="439"/>
      <c r="AY38" s="436"/>
      <c r="AZ38" s="436"/>
      <c r="BA38" s="436"/>
      <c r="BB38" s="439"/>
      <c r="BC38" s="436"/>
      <c r="BD38" s="436"/>
      <c r="BE38" s="437"/>
      <c r="BF38" s="40"/>
      <c r="BG38" s="488" t="str">
        <f>IF(IGRF!I31="","",IGRF!I31)</f>
        <v>74</v>
      </c>
      <c r="BH38" s="489"/>
      <c r="BI38" s="490"/>
      <c r="BJ38" s="491"/>
      <c r="BK38" s="491"/>
      <c r="BL38" s="491"/>
      <c r="BM38" s="492"/>
      <c r="BN38" s="493"/>
      <c r="BO38" s="494"/>
      <c r="BP38" s="495"/>
      <c r="BQ38" s="496"/>
      <c r="BR38" s="476"/>
      <c r="BS38" s="40"/>
    </row>
    <row r="39" ht="31.5" customHeight="1">
      <c r="A39" s="433"/>
      <c r="B39" s="477"/>
      <c r="C39" s="440"/>
      <c r="D39" s="436"/>
      <c r="E39" s="436"/>
      <c r="F39" s="436"/>
      <c r="G39" s="435"/>
      <c r="H39" s="436"/>
      <c r="I39" s="436"/>
      <c r="J39" s="436"/>
      <c r="K39" s="435"/>
      <c r="L39" s="436"/>
      <c r="M39" s="436"/>
      <c r="N39" s="436"/>
      <c r="O39" s="435"/>
      <c r="P39" s="436"/>
      <c r="Q39" s="436"/>
      <c r="R39" s="436"/>
      <c r="S39" s="435"/>
      <c r="T39" s="436"/>
      <c r="U39" s="436"/>
      <c r="V39" s="437"/>
      <c r="W39" s="40"/>
      <c r="X39" s="478"/>
      <c r="Y39" s="497"/>
      <c r="Z39" s="498"/>
      <c r="AA39" s="499"/>
      <c r="AB39" s="499"/>
      <c r="AC39" s="499"/>
      <c r="AD39" s="500"/>
      <c r="AE39" s="501"/>
      <c r="AF39" s="502"/>
      <c r="AG39" s="503"/>
      <c r="AH39" s="486"/>
      <c r="AI39" s="487"/>
      <c r="AJ39" s="433"/>
      <c r="AK39" s="477"/>
      <c r="AL39" s="440"/>
      <c r="AM39" s="436"/>
      <c r="AN39" s="436"/>
      <c r="AO39" s="436"/>
      <c r="AP39" s="435"/>
      <c r="AQ39" s="436"/>
      <c r="AR39" s="436"/>
      <c r="AS39" s="436"/>
      <c r="AT39" s="435"/>
      <c r="AU39" s="436"/>
      <c r="AV39" s="436"/>
      <c r="AW39" s="436"/>
      <c r="AX39" s="435"/>
      <c r="AY39" s="436"/>
      <c r="AZ39" s="436"/>
      <c r="BA39" s="436"/>
      <c r="BB39" s="435"/>
      <c r="BC39" s="436"/>
      <c r="BD39" s="436"/>
      <c r="BE39" s="437"/>
      <c r="BF39" s="40"/>
      <c r="BG39" s="478"/>
      <c r="BH39" s="497"/>
      <c r="BI39" s="498"/>
      <c r="BJ39" s="499"/>
      <c r="BK39" s="499"/>
      <c r="BL39" s="499"/>
      <c r="BM39" s="500"/>
      <c r="BN39" s="501"/>
      <c r="BO39" s="502"/>
      <c r="BP39" s="503"/>
      <c r="BQ39" s="486"/>
      <c r="BR39" s="487"/>
      <c r="BS39" s="40"/>
    </row>
    <row r="40" ht="31.5" customHeight="1">
      <c r="A40" s="438"/>
      <c r="B40" s="466"/>
      <c r="C40" s="442"/>
      <c r="D40" s="436"/>
      <c r="E40" s="436"/>
      <c r="F40" s="436"/>
      <c r="G40" s="439"/>
      <c r="H40" s="436"/>
      <c r="I40" s="436"/>
      <c r="J40" s="436"/>
      <c r="K40" s="439"/>
      <c r="L40" s="436"/>
      <c r="M40" s="436"/>
      <c r="N40" s="436"/>
      <c r="O40" s="439"/>
      <c r="P40" s="436"/>
      <c r="Q40" s="436"/>
      <c r="R40" s="436"/>
      <c r="S40" s="439"/>
      <c r="T40" s="436"/>
      <c r="U40" s="436"/>
      <c r="V40" s="437"/>
      <c r="W40" s="40"/>
      <c r="X40" s="467" t="str">
        <f>IF(IGRF!B32="","",IGRF!B32)</f>
        <v>981</v>
      </c>
      <c r="Y40" s="468"/>
      <c r="Z40" s="469"/>
      <c r="AA40" s="470"/>
      <c r="AB40" s="470"/>
      <c r="AC40" s="470"/>
      <c r="AD40" s="471"/>
      <c r="AE40" s="472"/>
      <c r="AF40" s="473"/>
      <c r="AG40" s="474"/>
      <c r="AH40" s="496"/>
      <c r="AI40" s="476"/>
      <c r="AJ40" s="438"/>
      <c r="AK40" s="466"/>
      <c r="AL40" s="442"/>
      <c r="AM40" s="436"/>
      <c r="AN40" s="436"/>
      <c r="AO40" s="436"/>
      <c r="AP40" s="439"/>
      <c r="AQ40" s="436"/>
      <c r="AR40" s="436"/>
      <c r="AS40" s="436"/>
      <c r="AT40" s="439"/>
      <c r="AU40" s="436"/>
      <c r="AV40" s="436"/>
      <c r="AW40" s="436"/>
      <c r="AX40" s="439"/>
      <c r="AY40" s="436"/>
      <c r="AZ40" s="436"/>
      <c r="BA40" s="436"/>
      <c r="BB40" s="439"/>
      <c r="BC40" s="436"/>
      <c r="BD40" s="436"/>
      <c r="BE40" s="437"/>
      <c r="BF40" s="40"/>
      <c r="BG40" s="467" t="str">
        <f>IF(IGRF!I32="","",IGRF!I32)</f>
        <v>802</v>
      </c>
      <c r="BH40" s="468"/>
      <c r="BI40" s="469"/>
      <c r="BJ40" s="470"/>
      <c r="BK40" s="470"/>
      <c r="BL40" s="470"/>
      <c r="BM40" s="471"/>
      <c r="BN40" s="472"/>
      <c r="BO40" s="473"/>
      <c r="BP40" s="474"/>
      <c r="BQ40" s="496"/>
      <c r="BR40" s="476"/>
      <c r="BS40" s="40"/>
    </row>
    <row r="41" ht="31.5" customHeight="1">
      <c r="A41" s="433"/>
      <c r="B41" s="477"/>
      <c r="C41" s="440"/>
      <c r="D41" s="436"/>
      <c r="E41" s="436"/>
      <c r="F41" s="436"/>
      <c r="G41" s="435"/>
      <c r="H41" s="436"/>
      <c r="I41" s="436"/>
      <c r="J41" s="436"/>
      <c r="K41" s="435"/>
      <c r="L41" s="436"/>
      <c r="M41" s="436"/>
      <c r="N41" s="436"/>
      <c r="O41" s="435"/>
      <c r="P41" s="436"/>
      <c r="Q41" s="436"/>
      <c r="R41" s="436"/>
      <c r="S41" s="435"/>
      <c r="T41" s="436"/>
      <c r="U41" s="436"/>
      <c r="V41" s="437"/>
      <c r="W41" s="40"/>
      <c r="X41" s="478"/>
      <c r="Y41" s="479"/>
      <c r="Z41" s="480"/>
      <c r="AA41" s="481"/>
      <c r="AB41" s="481"/>
      <c r="AC41" s="481"/>
      <c r="AD41" s="482"/>
      <c r="AE41" s="483"/>
      <c r="AF41" s="484"/>
      <c r="AG41" s="485"/>
      <c r="AH41" s="486"/>
      <c r="AI41" s="487"/>
      <c r="AJ41" s="433"/>
      <c r="AK41" s="477"/>
      <c r="AL41" s="440"/>
      <c r="AM41" s="436"/>
      <c r="AN41" s="436"/>
      <c r="AO41" s="436"/>
      <c r="AP41" s="435"/>
      <c r="AQ41" s="436"/>
      <c r="AR41" s="436"/>
      <c r="AS41" s="436"/>
      <c r="AT41" s="435"/>
      <c r="AU41" s="436"/>
      <c r="AV41" s="436"/>
      <c r="AW41" s="436"/>
      <c r="AX41" s="435"/>
      <c r="AY41" s="436"/>
      <c r="AZ41" s="436"/>
      <c r="BA41" s="436"/>
      <c r="BB41" s="435"/>
      <c r="BC41" s="436"/>
      <c r="BD41" s="436"/>
      <c r="BE41" s="437"/>
      <c r="BF41" s="40"/>
      <c r="BG41" s="478"/>
      <c r="BH41" s="479"/>
      <c r="BI41" s="480"/>
      <c r="BJ41" s="481"/>
      <c r="BK41" s="481"/>
      <c r="BL41" s="481"/>
      <c r="BM41" s="482"/>
      <c r="BN41" s="483"/>
      <c r="BO41" s="484"/>
      <c r="BP41" s="485"/>
      <c r="BQ41" s="486"/>
      <c r="BR41" s="487"/>
      <c r="BS41" s="40"/>
    </row>
    <row r="42" ht="31.5" customHeight="1">
      <c r="A42" s="504" t="s">
        <v>300</v>
      </c>
      <c r="B42" s="339"/>
      <c r="C42" s="339"/>
      <c r="D42" s="339"/>
      <c r="E42" s="339"/>
      <c r="F42" s="339"/>
      <c r="G42" s="339"/>
      <c r="H42" s="339"/>
      <c r="I42" s="339"/>
      <c r="J42" s="339"/>
      <c r="K42" s="339"/>
      <c r="L42" s="339"/>
      <c r="M42" s="339"/>
      <c r="N42" s="339"/>
      <c r="O42" s="339"/>
      <c r="P42" s="339"/>
      <c r="Q42" s="339"/>
      <c r="R42" s="339"/>
      <c r="S42" s="505" t="s">
        <v>301</v>
      </c>
      <c r="T42" s="506"/>
      <c r="U42" s="507"/>
      <c r="V42" s="508"/>
      <c r="W42" s="40"/>
      <c r="X42" s="488" t="str">
        <f>IF(IGRF!B33="","",IGRF!B33)</f>
        <v>99</v>
      </c>
      <c r="Y42" s="489"/>
      <c r="Z42" s="490"/>
      <c r="AA42" s="491"/>
      <c r="AB42" s="491"/>
      <c r="AC42" s="491"/>
      <c r="AD42" s="492"/>
      <c r="AE42" s="493"/>
      <c r="AF42" s="494"/>
      <c r="AG42" s="495"/>
      <c r="AH42" s="496"/>
      <c r="AI42" s="476"/>
      <c r="AJ42" s="504" t="s">
        <v>302</v>
      </c>
      <c r="AK42" s="339"/>
      <c r="AL42" s="339"/>
      <c r="AM42" s="339"/>
      <c r="AN42" s="339"/>
      <c r="AO42" s="339"/>
      <c r="AP42" s="339"/>
      <c r="AQ42" s="339"/>
      <c r="AR42" s="339"/>
      <c r="AS42" s="339"/>
      <c r="AT42" s="339"/>
      <c r="AU42" s="339"/>
      <c r="AV42" s="339"/>
      <c r="AW42" s="339"/>
      <c r="AX42" s="339"/>
      <c r="AY42" s="339"/>
      <c r="AZ42" s="339"/>
      <c r="BA42" s="339"/>
      <c r="BB42" s="505" t="s">
        <v>301</v>
      </c>
      <c r="BC42" s="506"/>
      <c r="BD42" s="507"/>
      <c r="BE42" s="508"/>
      <c r="BF42" s="40"/>
      <c r="BG42" s="488" t="str">
        <f>IF(IGRF!I33="","",IGRF!I33)</f>
        <v>97</v>
      </c>
      <c r="BH42" s="489"/>
      <c r="BI42" s="490"/>
      <c r="BJ42" s="491"/>
      <c r="BK42" s="491"/>
      <c r="BL42" s="491"/>
      <c r="BM42" s="492"/>
      <c r="BN42" s="493"/>
      <c r="BO42" s="494"/>
      <c r="BP42" s="495"/>
      <c r="BQ42" s="496"/>
      <c r="BR42" s="476"/>
      <c r="BS42" s="40"/>
    </row>
    <row r="43" ht="31.5" customHeight="1">
      <c r="S43" s="509"/>
      <c r="T43" s="510"/>
      <c r="U43" s="511"/>
      <c r="V43" s="512"/>
      <c r="W43" s="40"/>
      <c r="X43" s="478"/>
      <c r="Y43" s="497"/>
      <c r="Z43" s="498"/>
      <c r="AA43" s="499"/>
      <c r="AB43" s="499"/>
      <c r="AC43" s="499"/>
      <c r="AD43" s="500"/>
      <c r="AE43" s="501"/>
      <c r="AF43" s="502"/>
      <c r="AG43" s="503"/>
      <c r="AH43" s="486"/>
      <c r="AI43" s="487"/>
      <c r="BB43" s="509"/>
      <c r="BC43" s="510"/>
      <c r="BD43" s="511"/>
      <c r="BE43" s="512"/>
      <c r="BF43" s="40"/>
      <c r="BG43" s="478"/>
      <c r="BH43" s="497"/>
      <c r="BI43" s="498"/>
      <c r="BJ43" s="499"/>
      <c r="BK43" s="499"/>
      <c r="BL43" s="499"/>
      <c r="BM43" s="500"/>
      <c r="BN43" s="501"/>
      <c r="BO43" s="502"/>
      <c r="BP43" s="503"/>
      <c r="BQ43" s="486"/>
      <c r="BR43" s="487"/>
      <c r="BS43" s="40"/>
    </row>
    <row r="44" ht="28.5" customHeight="1">
      <c r="S44" s="509"/>
      <c r="T44" s="509"/>
      <c r="U44" s="509"/>
      <c r="V44" s="509"/>
      <c r="W44" s="40"/>
      <c r="X44" s="513"/>
      <c r="Y44" s="514"/>
      <c r="Z44" s="514"/>
      <c r="AA44" s="514"/>
      <c r="AB44" s="514"/>
      <c r="AC44" s="515" t="s">
        <v>303</v>
      </c>
      <c r="AD44" s="8"/>
      <c r="AE44" s="8"/>
      <c r="AF44" s="8"/>
      <c r="AG44" s="8"/>
      <c r="AH44" s="8"/>
      <c r="AI44" s="8"/>
      <c r="BB44" s="509"/>
      <c r="BC44" s="509"/>
      <c r="BD44" s="509"/>
      <c r="BE44" s="509"/>
      <c r="BF44" s="40"/>
      <c r="BG44" s="513"/>
      <c r="BH44" s="513"/>
      <c r="BI44" s="514"/>
      <c r="BJ44" s="514"/>
      <c r="BK44" s="514"/>
      <c r="BL44" s="515" t="s">
        <v>303</v>
      </c>
      <c r="BM44" s="8"/>
      <c r="BN44" s="8"/>
      <c r="BO44" s="8"/>
      <c r="BP44" s="8"/>
      <c r="BQ44" s="8"/>
      <c r="BR44" s="8"/>
      <c r="BS44" s="516"/>
    </row>
    <row r="45" ht="28.5" customHeight="1">
      <c r="A45" s="455" t="str">
        <f>A1</f>
        <v>Minnesota Roller Derby</v>
      </c>
      <c r="B45" s="204"/>
      <c r="C45" s="204"/>
      <c r="D45" s="204"/>
      <c r="E45" s="204"/>
      <c r="F45" s="204"/>
      <c r="G45" s="204"/>
      <c r="H45" s="204"/>
      <c r="I45" s="204"/>
      <c r="J45" s="204"/>
      <c r="K45" s="456" t="str">
        <f>K1</f>
        <v>Black</v>
      </c>
      <c r="L45" s="148"/>
      <c r="M45" s="148"/>
      <c r="N45" s="148"/>
      <c r="O45" s="148"/>
      <c r="P45" s="457">
        <f>P1</f>
        <v>45101</v>
      </c>
      <c r="Q45" s="163"/>
      <c r="R45" s="163"/>
      <c r="S45" s="163"/>
      <c r="T45" s="458"/>
      <c r="U45" s="148"/>
      <c r="V45" s="148"/>
      <c r="W45" s="148"/>
      <c r="X45" s="148"/>
      <c r="Y45" s="148"/>
      <c r="Z45" s="148"/>
      <c r="AA45" s="148"/>
      <c r="AB45" s="148"/>
      <c r="AC45" s="148"/>
      <c r="AD45" s="148"/>
      <c r="AE45" s="148"/>
      <c r="AF45" s="459">
        <v>2.0</v>
      </c>
      <c r="AG45" s="8"/>
      <c r="AH45" s="8"/>
      <c r="AI45" s="8"/>
      <c r="AJ45" s="455" t="str">
        <f>AJ1</f>
        <v>Ann Arbor Roller Derby</v>
      </c>
      <c r="AK45" s="204"/>
      <c r="AL45" s="204"/>
      <c r="AM45" s="204"/>
      <c r="AN45" s="204"/>
      <c r="AO45" s="204"/>
      <c r="AP45" s="204"/>
      <c r="AQ45" s="204"/>
      <c r="AR45" s="204"/>
      <c r="AS45" s="204"/>
      <c r="AT45" s="456" t="str">
        <f>AT1</f>
        <v>White</v>
      </c>
      <c r="AU45" s="148"/>
      <c r="AV45" s="148"/>
      <c r="AW45" s="148"/>
      <c r="AX45" s="148"/>
      <c r="AY45" s="457">
        <f>AY1</f>
        <v>45101</v>
      </c>
      <c r="AZ45" s="163"/>
      <c r="BA45" s="163"/>
      <c r="BB45" s="163"/>
      <c r="BC45" s="458"/>
      <c r="BD45" s="148"/>
      <c r="BE45" s="148"/>
      <c r="BF45" s="148"/>
      <c r="BG45" s="148"/>
      <c r="BH45" s="148"/>
      <c r="BI45" s="148"/>
      <c r="BJ45" s="148"/>
      <c r="BK45" s="148"/>
      <c r="BL45" s="148"/>
      <c r="BM45" s="148"/>
      <c r="BN45" s="148"/>
      <c r="BO45" s="459">
        <v>2.0</v>
      </c>
      <c r="BP45" s="8"/>
      <c r="BQ45" s="8"/>
      <c r="BR45" s="8"/>
      <c r="BS45" s="40"/>
    </row>
    <row r="46" ht="15.0" customHeight="1">
      <c r="A46" s="211"/>
      <c r="B46" s="19"/>
      <c r="C46" s="19"/>
      <c r="D46" s="19"/>
      <c r="E46" s="19"/>
      <c r="F46" s="19"/>
      <c r="G46" s="19"/>
      <c r="H46" s="19"/>
      <c r="I46" s="19"/>
      <c r="J46" s="19"/>
      <c r="K46" s="414" t="s">
        <v>206</v>
      </c>
      <c r="L46" s="67"/>
      <c r="M46" s="67"/>
      <c r="N46" s="67"/>
      <c r="O46" s="67"/>
      <c r="P46" s="462" t="s">
        <v>207</v>
      </c>
      <c r="Q46" s="67"/>
      <c r="R46" s="67"/>
      <c r="S46" s="67"/>
      <c r="T46" s="414" t="s">
        <v>298</v>
      </c>
      <c r="U46" s="67"/>
      <c r="V46" s="67"/>
      <c r="W46" s="67"/>
      <c r="X46" s="67"/>
      <c r="Y46" s="67"/>
      <c r="Z46" s="67"/>
      <c r="AA46" s="67"/>
      <c r="AB46" s="67"/>
      <c r="AC46" s="67"/>
      <c r="AD46" s="67"/>
      <c r="AE46" s="67"/>
      <c r="AF46" s="461" t="str">
        <f>AF2</f>
        <v>GAME Sat 4</v>
      </c>
      <c r="AG46" s="38"/>
      <c r="AH46" s="38"/>
      <c r="AI46" s="38"/>
      <c r="AJ46" s="211"/>
      <c r="AK46" s="19"/>
      <c r="AL46" s="19"/>
      <c r="AM46" s="19"/>
      <c r="AN46" s="19"/>
      <c r="AO46" s="19"/>
      <c r="AP46" s="19"/>
      <c r="AQ46" s="19"/>
      <c r="AR46" s="19"/>
      <c r="AS46" s="19"/>
      <c r="AT46" s="414" t="s">
        <v>206</v>
      </c>
      <c r="AU46" s="67"/>
      <c r="AV46" s="67"/>
      <c r="AW46" s="67"/>
      <c r="AX46" s="67"/>
      <c r="AY46" s="462" t="s">
        <v>207</v>
      </c>
      <c r="AZ46" s="67"/>
      <c r="BA46" s="67"/>
      <c r="BB46" s="67"/>
      <c r="BC46" s="414" t="s">
        <v>298</v>
      </c>
      <c r="BD46" s="67"/>
      <c r="BE46" s="67"/>
      <c r="BF46" s="67"/>
      <c r="BG46" s="67"/>
      <c r="BH46" s="67"/>
      <c r="BI46" s="67"/>
      <c r="BJ46" s="67"/>
      <c r="BK46" s="67"/>
      <c r="BL46" s="67"/>
      <c r="BM46" s="67"/>
      <c r="BN46" s="67"/>
      <c r="BO46" s="461" t="str">
        <f>BO2</f>
        <v>GAME Sat 4</v>
      </c>
      <c r="BP46" s="38"/>
      <c r="BQ46" s="38"/>
      <c r="BR46" s="38"/>
      <c r="BS46" s="40"/>
    </row>
    <row r="47" ht="13.5" customHeight="1">
      <c r="A47" s="418" t="s">
        <v>282</v>
      </c>
      <c r="B47" s="463" t="s">
        <v>283</v>
      </c>
      <c r="C47" s="420" t="s">
        <v>284</v>
      </c>
      <c r="D47" s="421" t="s">
        <v>285</v>
      </c>
      <c r="E47" s="42"/>
      <c r="F47" s="422"/>
      <c r="G47" s="420" t="s">
        <v>286</v>
      </c>
      <c r="H47" s="421" t="s">
        <v>285</v>
      </c>
      <c r="I47" s="42"/>
      <c r="J47" s="422"/>
      <c r="K47" s="420" t="s">
        <v>287</v>
      </c>
      <c r="L47" s="421" t="s">
        <v>285</v>
      </c>
      <c r="M47" s="42"/>
      <c r="N47" s="422"/>
      <c r="O47" s="420" t="s">
        <v>287</v>
      </c>
      <c r="P47" s="421" t="s">
        <v>285</v>
      </c>
      <c r="Q47" s="42"/>
      <c r="R47" s="422"/>
      <c r="S47" s="420" t="s">
        <v>287</v>
      </c>
      <c r="T47" s="421" t="s">
        <v>285</v>
      </c>
      <c r="U47" s="42"/>
      <c r="V47" s="422"/>
      <c r="W47" s="423"/>
      <c r="X47" s="423" t="s">
        <v>299</v>
      </c>
      <c r="Y47" s="465" t="s">
        <v>139</v>
      </c>
      <c r="Z47" s="13"/>
      <c r="AA47" s="13"/>
      <c r="AB47" s="13"/>
      <c r="AC47" s="13"/>
      <c r="AD47" s="13"/>
      <c r="AE47" s="13"/>
      <c r="AF47" s="13"/>
      <c r="AG47" s="13"/>
      <c r="AH47" s="465" t="s">
        <v>234</v>
      </c>
      <c r="AI47" s="14"/>
      <c r="AJ47" s="418" t="s">
        <v>282</v>
      </c>
      <c r="AK47" s="463" t="s">
        <v>283</v>
      </c>
      <c r="AL47" s="420" t="s">
        <v>284</v>
      </c>
      <c r="AM47" s="421" t="s">
        <v>285</v>
      </c>
      <c r="AN47" s="42"/>
      <c r="AO47" s="422"/>
      <c r="AP47" s="420" t="s">
        <v>286</v>
      </c>
      <c r="AQ47" s="421" t="s">
        <v>285</v>
      </c>
      <c r="AR47" s="42"/>
      <c r="AS47" s="422"/>
      <c r="AT47" s="420" t="s">
        <v>287</v>
      </c>
      <c r="AU47" s="421" t="s">
        <v>285</v>
      </c>
      <c r="AV47" s="42"/>
      <c r="AW47" s="422"/>
      <c r="AX47" s="420" t="s">
        <v>287</v>
      </c>
      <c r="AY47" s="421" t="s">
        <v>285</v>
      </c>
      <c r="AZ47" s="42"/>
      <c r="BA47" s="422"/>
      <c r="BB47" s="420" t="s">
        <v>287</v>
      </c>
      <c r="BC47" s="421" t="s">
        <v>285</v>
      </c>
      <c r="BD47" s="42"/>
      <c r="BE47" s="422"/>
      <c r="BF47" s="423"/>
      <c r="BG47" s="423" t="s">
        <v>299</v>
      </c>
      <c r="BH47" s="465" t="s">
        <v>139</v>
      </c>
      <c r="BI47" s="13"/>
      <c r="BJ47" s="13"/>
      <c r="BK47" s="13"/>
      <c r="BL47" s="13"/>
      <c r="BM47" s="13"/>
      <c r="BN47" s="13"/>
      <c r="BO47" s="13"/>
      <c r="BP47" s="13"/>
      <c r="BQ47" s="465" t="s">
        <v>234</v>
      </c>
      <c r="BR47" s="14"/>
      <c r="BS47" s="5"/>
    </row>
    <row r="48" ht="31.5" customHeight="1">
      <c r="A48" s="438"/>
      <c r="B48" s="466"/>
      <c r="C48" s="442"/>
      <c r="D48" s="436"/>
      <c r="E48" s="436"/>
      <c r="F48" s="436"/>
      <c r="G48" s="439"/>
      <c r="H48" s="436"/>
      <c r="I48" s="436"/>
      <c r="J48" s="436"/>
      <c r="K48" s="439"/>
      <c r="L48" s="436"/>
      <c r="M48" s="436"/>
      <c r="N48" s="436"/>
      <c r="O48" s="439"/>
      <c r="P48" s="436"/>
      <c r="Q48" s="436"/>
      <c r="R48" s="436"/>
      <c r="S48" s="439"/>
      <c r="T48" s="436"/>
      <c r="U48" s="436"/>
      <c r="V48" s="437"/>
      <c r="W48" s="40"/>
      <c r="X48" s="467" t="str">
        <f>X4</f>
        <v>112*</v>
      </c>
      <c r="Y48" s="468"/>
      <c r="Z48" s="469"/>
      <c r="AA48" s="470"/>
      <c r="AB48" s="470"/>
      <c r="AC48" s="470"/>
      <c r="AD48" s="471"/>
      <c r="AE48" s="472"/>
      <c r="AF48" s="473"/>
      <c r="AG48" s="474"/>
      <c r="AH48" s="475"/>
      <c r="AI48" s="476"/>
      <c r="AJ48" s="438"/>
      <c r="AK48" s="466"/>
      <c r="AL48" s="442"/>
      <c r="AM48" s="436"/>
      <c r="AN48" s="436"/>
      <c r="AO48" s="436"/>
      <c r="AP48" s="439"/>
      <c r="AQ48" s="436"/>
      <c r="AR48" s="436"/>
      <c r="AS48" s="436"/>
      <c r="AT48" s="439"/>
      <c r="AU48" s="436"/>
      <c r="AV48" s="436"/>
      <c r="AW48" s="436"/>
      <c r="AX48" s="439"/>
      <c r="AY48" s="436"/>
      <c r="AZ48" s="436"/>
      <c r="BA48" s="436"/>
      <c r="BB48" s="439"/>
      <c r="BC48" s="436"/>
      <c r="BD48" s="436"/>
      <c r="BE48" s="437"/>
      <c r="BF48" s="40"/>
      <c r="BG48" s="467" t="str">
        <f>BG4</f>
        <v>10</v>
      </c>
      <c r="BH48" s="468"/>
      <c r="BI48" s="469"/>
      <c r="BJ48" s="470"/>
      <c r="BK48" s="470"/>
      <c r="BL48" s="470"/>
      <c r="BM48" s="471"/>
      <c r="BN48" s="472"/>
      <c r="BO48" s="473"/>
      <c r="BP48" s="474"/>
      <c r="BQ48" s="475"/>
      <c r="BR48" s="476"/>
      <c r="BS48" s="40"/>
    </row>
    <row r="49" ht="31.5" customHeight="1">
      <c r="A49" s="433"/>
      <c r="B49" s="477"/>
      <c r="C49" s="440"/>
      <c r="D49" s="436"/>
      <c r="E49" s="436"/>
      <c r="F49" s="436"/>
      <c r="G49" s="435"/>
      <c r="H49" s="436"/>
      <c r="I49" s="436"/>
      <c r="J49" s="436"/>
      <c r="K49" s="435"/>
      <c r="L49" s="436"/>
      <c r="M49" s="436"/>
      <c r="N49" s="436"/>
      <c r="O49" s="435"/>
      <c r="P49" s="436"/>
      <c r="Q49" s="436"/>
      <c r="R49" s="436"/>
      <c r="S49" s="435"/>
      <c r="T49" s="436"/>
      <c r="U49" s="436"/>
      <c r="V49" s="437"/>
      <c r="W49" s="40"/>
      <c r="X49" s="478"/>
      <c r="Y49" s="479"/>
      <c r="Z49" s="480"/>
      <c r="AA49" s="481"/>
      <c r="AB49" s="481"/>
      <c r="AC49" s="481"/>
      <c r="AD49" s="482"/>
      <c r="AE49" s="483"/>
      <c r="AF49" s="484"/>
      <c r="AG49" s="485"/>
      <c r="AH49" s="486"/>
      <c r="AI49" s="487"/>
      <c r="AJ49" s="433"/>
      <c r="AK49" s="477"/>
      <c r="AL49" s="440"/>
      <c r="AM49" s="436"/>
      <c r="AN49" s="436"/>
      <c r="AO49" s="436"/>
      <c r="AP49" s="435"/>
      <c r="AQ49" s="436"/>
      <c r="AR49" s="436"/>
      <c r="AS49" s="436"/>
      <c r="AT49" s="435"/>
      <c r="AU49" s="436"/>
      <c r="AV49" s="436"/>
      <c r="AW49" s="436"/>
      <c r="AX49" s="435"/>
      <c r="AY49" s="436"/>
      <c r="AZ49" s="436"/>
      <c r="BA49" s="436"/>
      <c r="BB49" s="435"/>
      <c r="BC49" s="436"/>
      <c r="BD49" s="436"/>
      <c r="BE49" s="437"/>
      <c r="BF49" s="40"/>
      <c r="BG49" s="478"/>
      <c r="BH49" s="479"/>
      <c r="BI49" s="480"/>
      <c r="BJ49" s="481"/>
      <c r="BK49" s="481"/>
      <c r="BL49" s="481"/>
      <c r="BM49" s="482"/>
      <c r="BN49" s="483"/>
      <c r="BO49" s="484"/>
      <c r="BP49" s="485"/>
      <c r="BQ49" s="486"/>
      <c r="BR49" s="487"/>
      <c r="BS49" s="40"/>
    </row>
    <row r="50" ht="31.5" customHeight="1">
      <c r="A50" s="438"/>
      <c r="B50" s="466"/>
      <c r="C50" s="442"/>
      <c r="D50" s="436"/>
      <c r="E50" s="436"/>
      <c r="F50" s="436"/>
      <c r="G50" s="439"/>
      <c r="H50" s="436"/>
      <c r="I50" s="436"/>
      <c r="J50" s="436"/>
      <c r="K50" s="439"/>
      <c r="L50" s="436"/>
      <c r="M50" s="436"/>
      <c r="N50" s="436"/>
      <c r="O50" s="439"/>
      <c r="P50" s="436"/>
      <c r="Q50" s="436"/>
      <c r="R50" s="436"/>
      <c r="S50" s="439"/>
      <c r="T50" s="436"/>
      <c r="U50" s="436"/>
      <c r="V50" s="437"/>
      <c r="W50" s="40"/>
      <c r="X50" s="488" t="str">
        <f>X6</f>
        <v>1128</v>
      </c>
      <c r="Y50" s="489"/>
      <c r="Z50" s="490"/>
      <c r="AA50" s="491"/>
      <c r="AB50" s="491"/>
      <c r="AC50" s="491"/>
      <c r="AD50" s="492"/>
      <c r="AE50" s="493"/>
      <c r="AF50" s="494"/>
      <c r="AG50" s="495"/>
      <c r="AH50" s="496"/>
      <c r="AI50" s="476"/>
      <c r="AJ50" s="438"/>
      <c r="AK50" s="466"/>
      <c r="AL50" s="442"/>
      <c r="AM50" s="436"/>
      <c r="AN50" s="436"/>
      <c r="AO50" s="436"/>
      <c r="AP50" s="439"/>
      <c r="AQ50" s="436"/>
      <c r="AR50" s="436"/>
      <c r="AS50" s="436"/>
      <c r="AT50" s="439"/>
      <c r="AU50" s="436"/>
      <c r="AV50" s="436"/>
      <c r="AW50" s="436"/>
      <c r="AX50" s="439"/>
      <c r="AY50" s="436"/>
      <c r="AZ50" s="436"/>
      <c r="BA50" s="436"/>
      <c r="BB50" s="439"/>
      <c r="BC50" s="436"/>
      <c r="BD50" s="436"/>
      <c r="BE50" s="437"/>
      <c r="BF50" s="40"/>
      <c r="BG50" s="488" t="str">
        <f>BG6</f>
        <v>125</v>
      </c>
      <c r="BH50" s="489"/>
      <c r="BI50" s="490"/>
      <c r="BJ50" s="491"/>
      <c r="BK50" s="491"/>
      <c r="BL50" s="491"/>
      <c r="BM50" s="492"/>
      <c r="BN50" s="493"/>
      <c r="BO50" s="494"/>
      <c r="BP50" s="495"/>
      <c r="BQ50" s="496"/>
      <c r="BR50" s="476"/>
      <c r="BS50" s="40"/>
    </row>
    <row r="51" ht="31.5" customHeight="1">
      <c r="A51" s="433"/>
      <c r="B51" s="477"/>
      <c r="C51" s="440"/>
      <c r="D51" s="436"/>
      <c r="E51" s="436"/>
      <c r="F51" s="436"/>
      <c r="G51" s="435"/>
      <c r="H51" s="436"/>
      <c r="I51" s="436"/>
      <c r="J51" s="436"/>
      <c r="K51" s="435"/>
      <c r="L51" s="436"/>
      <c r="M51" s="436"/>
      <c r="N51" s="436"/>
      <c r="O51" s="435"/>
      <c r="P51" s="436"/>
      <c r="Q51" s="436"/>
      <c r="R51" s="436"/>
      <c r="S51" s="435"/>
      <c r="T51" s="436"/>
      <c r="U51" s="436"/>
      <c r="V51" s="437"/>
      <c r="W51" s="40"/>
      <c r="X51" s="478"/>
      <c r="Y51" s="497"/>
      <c r="Z51" s="498"/>
      <c r="AA51" s="499"/>
      <c r="AB51" s="499"/>
      <c r="AC51" s="499"/>
      <c r="AD51" s="500"/>
      <c r="AE51" s="501"/>
      <c r="AF51" s="502"/>
      <c r="AG51" s="503"/>
      <c r="AH51" s="486"/>
      <c r="AI51" s="487"/>
      <c r="AJ51" s="433"/>
      <c r="AK51" s="477"/>
      <c r="AL51" s="440"/>
      <c r="AM51" s="436"/>
      <c r="AN51" s="436"/>
      <c r="AO51" s="436"/>
      <c r="AP51" s="435"/>
      <c r="AQ51" s="436"/>
      <c r="AR51" s="436"/>
      <c r="AS51" s="436"/>
      <c r="AT51" s="435"/>
      <c r="AU51" s="436"/>
      <c r="AV51" s="436"/>
      <c r="AW51" s="436"/>
      <c r="AX51" s="435"/>
      <c r="AY51" s="436"/>
      <c r="AZ51" s="436"/>
      <c r="BA51" s="436"/>
      <c r="BB51" s="435"/>
      <c r="BC51" s="436"/>
      <c r="BD51" s="436"/>
      <c r="BE51" s="437"/>
      <c r="BF51" s="40"/>
      <c r="BG51" s="478"/>
      <c r="BH51" s="497"/>
      <c r="BI51" s="498"/>
      <c r="BJ51" s="499"/>
      <c r="BK51" s="499"/>
      <c r="BL51" s="499"/>
      <c r="BM51" s="500"/>
      <c r="BN51" s="501"/>
      <c r="BO51" s="502"/>
      <c r="BP51" s="503"/>
      <c r="BQ51" s="486"/>
      <c r="BR51" s="487"/>
      <c r="BS51" s="40"/>
    </row>
    <row r="52" ht="31.5" customHeight="1">
      <c r="A52" s="438"/>
      <c r="B52" s="466"/>
      <c r="C52" s="442"/>
      <c r="D52" s="436"/>
      <c r="E52" s="436"/>
      <c r="F52" s="436"/>
      <c r="G52" s="439"/>
      <c r="H52" s="436"/>
      <c r="I52" s="436"/>
      <c r="J52" s="436"/>
      <c r="K52" s="439"/>
      <c r="L52" s="436"/>
      <c r="M52" s="436"/>
      <c r="N52" s="436"/>
      <c r="O52" s="439"/>
      <c r="P52" s="436"/>
      <c r="Q52" s="436"/>
      <c r="R52" s="436"/>
      <c r="S52" s="439"/>
      <c r="T52" s="436"/>
      <c r="U52" s="436"/>
      <c r="V52" s="437"/>
      <c r="W52" s="40"/>
      <c r="X52" s="467" t="str">
        <f>X8</f>
        <v>14</v>
      </c>
      <c r="Y52" s="468"/>
      <c r="Z52" s="469"/>
      <c r="AA52" s="470"/>
      <c r="AB52" s="470"/>
      <c r="AC52" s="470"/>
      <c r="AD52" s="471"/>
      <c r="AE52" s="472"/>
      <c r="AF52" s="473"/>
      <c r="AG52" s="474"/>
      <c r="AH52" s="496"/>
      <c r="AI52" s="476"/>
      <c r="AJ52" s="438"/>
      <c r="AK52" s="466"/>
      <c r="AL52" s="442"/>
      <c r="AM52" s="436"/>
      <c r="AN52" s="436"/>
      <c r="AO52" s="436"/>
      <c r="AP52" s="439"/>
      <c r="AQ52" s="436"/>
      <c r="AR52" s="436"/>
      <c r="AS52" s="436"/>
      <c r="AT52" s="439"/>
      <c r="AU52" s="436"/>
      <c r="AV52" s="436"/>
      <c r="AW52" s="436"/>
      <c r="AX52" s="439"/>
      <c r="AY52" s="436"/>
      <c r="AZ52" s="436"/>
      <c r="BA52" s="436"/>
      <c r="BB52" s="439"/>
      <c r="BC52" s="436"/>
      <c r="BD52" s="436"/>
      <c r="BE52" s="437"/>
      <c r="BF52" s="40"/>
      <c r="BG52" s="467" t="str">
        <f>BG8</f>
        <v>14</v>
      </c>
      <c r="BH52" s="468"/>
      <c r="BI52" s="469"/>
      <c r="BJ52" s="470"/>
      <c r="BK52" s="470"/>
      <c r="BL52" s="470"/>
      <c r="BM52" s="471"/>
      <c r="BN52" s="472"/>
      <c r="BO52" s="473"/>
      <c r="BP52" s="474"/>
      <c r="BQ52" s="496"/>
      <c r="BR52" s="476"/>
      <c r="BS52" s="40"/>
    </row>
    <row r="53" ht="31.5" customHeight="1">
      <c r="A53" s="433"/>
      <c r="B53" s="477"/>
      <c r="C53" s="440"/>
      <c r="D53" s="436"/>
      <c r="E53" s="436"/>
      <c r="F53" s="436"/>
      <c r="G53" s="435"/>
      <c r="H53" s="436"/>
      <c r="I53" s="436"/>
      <c r="J53" s="436"/>
      <c r="K53" s="435"/>
      <c r="L53" s="436"/>
      <c r="M53" s="436"/>
      <c r="N53" s="436"/>
      <c r="O53" s="435"/>
      <c r="P53" s="436"/>
      <c r="Q53" s="436"/>
      <c r="R53" s="436"/>
      <c r="S53" s="435"/>
      <c r="T53" s="436"/>
      <c r="U53" s="436"/>
      <c r="V53" s="437"/>
      <c r="W53" s="40"/>
      <c r="X53" s="478"/>
      <c r="Y53" s="479"/>
      <c r="Z53" s="480"/>
      <c r="AA53" s="481"/>
      <c r="AB53" s="481"/>
      <c r="AC53" s="481"/>
      <c r="AD53" s="482"/>
      <c r="AE53" s="483"/>
      <c r="AF53" s="484"/>
      <c r="AG53" s="485"/>
      <c r="AH53" s="486"/>
      <c r="AI53" s="487"/>
      <c r="AJ53" s="433"/>
      <c r="AK53" s="477"/>
      <c r="AL53" s="440"/>
      <c r="AM53" s="436"/>
      <c r="AN53" s="436"/>
      <c r="AO53" s="436"/>
      <c r="AP53" s="435"/>
      <c r="AQ53" s="436"/>
      <c r="AR53" s="436"/>
      <c r="AS53" s="436"/>
      <c r="AT53" s="435"/>
      <c r="AU53" s="436"/>
      <c r="AV53" s="436"/>
      <c r="AW53" s="436"/>
      <c r="AX53" s="435"/>
      <c r="AY53" s="436"/>
      <c r="AZ53" s="436"/>
      <c r="BA53" s="436"/>
      <c r="BB53" s="435"/>
      <c r="BC53" s="436"/>
      <c r="BD53" s="436"/>
      <c r="BE53" s="437"/>
      <c r="BF53" s="40"/>
      <c r="BG53" s="478"/>
      <c r="BH53" s="479"/>
      <c r="BI53" s="480"/>
      <c r="BJ53" s="481"/>
      <c r="BK53" s="481"/>
      <c r="BL53" s="481"/>
      <c r="BM53" s="482"/>
      <c r="BN53" s="483"/>
      <c r="BO53" s="484"/>
      <c r="BP53" s="485"/>
      <c r="BQ53" s="486"/>
      <c r="BR53" s="487"/>
      <c r="BS53" s="40"/>
    </row>
    <row r="54" ht="31.5" customHeight="1">
      <c r="A54" s="438"/>
      <c r="B54" s="466"/>
      <c r="C54" s="442"/>
      <c r="D54" s="436"/>
      <c r="E54" s="436"/>
      <c r="F54" s="436"/>
      <c r="G54" s="439"/>
      <c r="H54" s="436"/>
      <c r="I54" s="436"/>
      <c r="J54" s="436"/>
      <c r="K54" s="439"/>
      <c r="L54" s="436"/>
      <c r="M54" s="436"/>
      <c r="N54" s="436"/>
      <c r="O54" s="439"/>
      <c r="P54" s="436"/>
      <c r="Q54" s="436"/>
      <c r="R54" s="436"/>
      <c r="S54" s="439"/>
      <c r="T54" s="436"/>
      <c r="U54" s="436"/>
      <c r="V54" s="437"/>
      <c r="W54" s="40"/>
      <c r="X54" s="488" t="str">
        <f>X10</f>
        <v>1618</v>
      </c>
      <c r="Y54" s="489"/>
      <c r="Z54" s="490"/>
      <c r="AA54" s="491"/>
      <c r="AB54" s="491"/>
      <c r="AC54" s="491"/>
      <c r="AD54" s="492"/>
      <c r="AE54" s="493"/>
      <c r="AF54" s="494"/>
      <c r="AG54" s="495"/>
      <c r="AH54" s="496"/>
      <c r="AI54" s="476"/>
      <c r="AJ54" s="438"/>
      <c r="AK54" s="466"/>
      <c r="AL54" s="442"/>
      <c r="AM54" s="436"/>
      <c r="AN54" s="436"/>
      <c r="AO54" s="436"/>
      <c r="AP54" s="439"/>
      <c r="AQ54" s="436"/>
      <c r="AR54" s="436"/>
      <c r="AS54" s="436"/>
      <c r="AT54" s="439"/>
      <c r="AU54" s="436"/>
      <c r="AV54" s="436"/>
      <c r="AW54" s="436"/>
      <c r="AX54" s="439"/>
      <c r="AY54" s="436"/>
      <c r="AZ54" s="436"/>
      <c r="BA54" s="436"/>
      <c r="BB54" s="439"/>
      <c r="BC54" s="436"/>
      <c r="BD54" s="436"/>
      <c r="BE54" s="437"/>
      <c r="BF54" s="40"/>
      <c r="BG54" s="488" t="str">
        <f>BG10</f>
        <v>15*</v>
      </c>
      <c r="BH54" s="489"/>
      <c r="BI54" s="490"/>
      <c r="BJ54" s="491"/>
      <c r="BK54" s="491"/>
      <c r="BL54" s="491"/>
      <c r="BM54" s="492"/>
      <c r="BN54" s="493"/>
      <c r="BO54" s="494"/>
      <c r="BP54" s="495"/>
      <c r="BQ54" s="496"/>
      <c r="BR54" s="476"/>
      <c r="BS54" s="40"/>
    </row>
    <row r="55" ht="31.5" customHeight="1">
      <c r="A55" s="433"/>
      <c r="B55" s="477"/>
      <c r="C55" s="440"/>
      <c r="D55" s="436"/>
      <c r="E55" s="436"/>
      <c r="F55" s="436"/>
      <c r="G55" s="435"/>
      <c r="H55" s="436"/>
      <c r="I55" s="436"/>
      <c r="J55" s="436"/>
      <c r="K55" s="435"/>
      <c r="L55" s="436"/>
      <c r="M55" s="436"/>
      <c r="N55" s="436"/>
      <c r="O55" s="435"/>
      <c r="P55" s="436"/>
      <c r="Q55" s="436"/>
      <c r="R55" s="436"/>
      <c r="S55" s="435"/>
      <c r="T55" s="436"/>
      <c r="U55" s="436"/>
      <c r="V55" s="437"/>
      <c r="W55" s="40"/>
      <c r="X55" s="478"/>
      <c r="Y55" s="497"/>
      <c r="Z55" s="498"/>
      <c r="AA55" s="499"/>
      <c r="AB55" s="499"/>
      <c r="AC55" s="499"/>
      <c r="AD55" s="500"/>
      <c r="AE55" s="501"/>
      <c r="AF55" s="502"/>
      <c r="AG55" s="503"/>
      <c r="AH55" s="486"/>
      <c r="AI55" s="487"/>
      <c r="AJ55" s="433"/>
      <c r="AK55" s="477"/>
      <c r="AL55" s="440"/>
      <c r="AM55" s="436"/>
      <c r="AN55" s="436"/>
      <c r="AO55" s="436"/>
      <c r="AP55" s="435"/>
      <c r="AQ55" s="436"/>
      <c r="AR55" s="436"/>
      <c r="AS55" s="436"/>
      <c r="AT55" s="435"/>
      <c r="AU55" s="436"/>
      <c r="AV55" s="436"/>
      <c r="AW55" s="436"/>
      <c r="AX55" s="435"/>
      <c r="AY55" s="436"/>
      <c r="AZ55" s="436"/>
      <c r="BA55" s="436"/>
      <c r="BB55" s="435"/>
      <c r="BC55" s="436"/>
      <c r="BD55" s="436"/>
      <c r="BE55" s="437"/>
      <c r="BF55" s="40"/>
      <c r="BG55" s="478"/>
      <c r="BH55" s="497"/>
      <c r="BI55" s="498"/>
      <c r="BJ55" s="499"/>
      <c r="BK55" s="499"/>
      <c r="BL55" s="499"/>
      <c r="BM55" s="500"/>
      <c r="BN55" s="501"/>
      <c r="BO55" s="502"/>
      <c r="BP55" s="503"/>
      <c r="BQ55" s="486"/>
      <c r="BR55" s="487"/>
      <c r="BS55" s="40"/>
    </row>
    <row r="56" ht="31.5" customHeight="1">
      <c r="A56" s="438"/>
      <c r="B56" s="466"/>
      <c r="C56" s="442"/>
      <c r="D56" s="436"/>
      <c r="E56" s="436"/>
      <c r="F56" s="436"/>
      <c r="G56" s="439"/>
      <c r="H56" s="436"/>
      <c r="I56" s="436"/>
      <c r="J56" s="436"/>
      <c r="K56" s="439"/>
      <c r="L56" s="436"/>
      <c r="M56" s="436"/>
      <c r="N56" s="436"/>
      <c r="O56" s="439"/>
      <c r="P56" s="436"/>
      <c r="Q56" s="436"/>
      <c r="R56" s="436"/>
      <c r="S56" s="439"/>
      <c r="T56" s="436"/>
      <c r="U56" s="436"/>
      <c r="V56" s="437"/>
      <c r="W56" s="40"/>
      <c r="X56" s="467" t="str">
        <f>X12</f>
        <v>18</v>
      </c>
      <c r="Y56" s="468"/>
      <c r="Z56" s="469"/>
      <c r="AA56" s="470"/>
      <c r="AB56" s="470"/>
      <c r="AC56" s="470"/>
      <c r="AD56" s="471"/>
      <c r="AE56" s="472"/>
      <c r="AF56" s="473"/>
      <c r="AG56" s="474"/>
      <c r="AH56" s="496"/>
      <c r="AI56" s="476"/>
      <c r="AJ56" s="438"/>
      <c r="AK56" s="466"/>
      <c r="AL56" s="442"/>
      <c r="AM56" s="436"/>
      <c r="AN56" s="436"/>
      <c r="AO56" s="436"/>
      <c r="AP56" s="439"/>
      <c r="AQ56" s="436"/>
      <c r="AR56" s="436"/>
      <c r="AS56" s="436"/>
      <c r="AT56" s="439"/>
      <c r="AU56" s="436"/>
      <c r="AV56" s="436"/>
      <c r="AW56" s="436"/>
      <c r="AX56" s="439"/>
      <c r="AY56" s="436"/>
      <c r="AZ56" s="436"/>
      <c r="BA56" s="436"/>
      <c r="BB56" s="439"/>
      <c r="BC56" s="436"/>
      <c r="BD56" s="436"/>
      <c r="BE56" s="437"/>
      <c r="BF56" s="40"/>
      <c r="BG56" s="467" t="str">
        <f>BG12</f>
        <v>16*</v>
      </c>
      <c r="BH56" s="468"/>
      <c r="BI56" s="469"/>
      <c r="BJ56" s="470"/>
      <c r="BK56" s="470"/>
      <c r="BL56" s="470"/>
      <c r="BM56" s="471"/>
      <c r="BN56" s="472"/>
      <c r="BO56" s="473"/>
      <c r="BP56" s="474"/>
      <c r="BQ56" s="496"/>
      <c r="BR56" s="476"/>
      <c r="BS56" s="40"/>
    </row>
    <row r="57" ht="31.5" customHeight="1">
      <c r="A57" s="433"/>
      <c r="B57" s="477"/>
      <c r="C57" s="440"/>
      <c r="D57" s="436"/>
      <c r="E57" s="436"/>
      <c r="F57" s="436"/>
      <c r="G57" s="435"/>
      <c r="H57" s="436"/>
      <c r="I57" s="436"/>
      <c r="J57" s="436"/>
      <c r="K57" s="435"/>
      <c r="L57" s="436"/>
      <c r="M57" s="436"/>
      <c r="N57" s="436"/>
      <c r="O57" s="435"/>
      <c r="P57" s="436"/>
      <c r="Q57" s="436"/>
      <c r="R57" s="436"/>
      <c r="S57" s="435"/>
      <c r="T57" s="436"/>
      <c r="U57" s="436"/>
      <c r="V57" s="437"/>
      <c r="W57" s="40"/>
      <c r="X57" s="478"/>
      <c r="Y57" s="479"/>
      <c r="Z57" s="480"/>
      <c r="AA57" s="481"/>
      <c r="AB57" s="481"/>
      <c r="AC57" s="481"/>
      <c r="AD57" s="482"/>
      <c r="AE57" s="483"/>
      <c r="AF57" s="484"/>
      <c r="AG57" s="485"/>
      <c r="AH57" s="486"/>
      <c r="AI57" s="487"/>
      <c r="AJ57" s="433"/>
      <c r="AK57" s="477"/>
      <c r="AL57" s="440"/>
      <c r="AM57" s="436"/>
      <c r="AN57" s="436"/>
      <c r="AO57" s="436"/>
      <c r="AP57" s="435"/>
      <c r="AQ57" s="436"/>
      <c r="AR57" s="436"/>
      <c r="AS57" s="436"/>
      <c r="AT57" s="435"/>
      <c r="AU57" s="436"/>
      <c r="AV57" s="436"/>
      <c r="AW57" s="436"/>
      <c r="AX57" s="435"/>
      <c r="AY57" s="436"/>
      <c r="AZ57" s="436"/>
      <c r="BA57" s="436"/>
      <c r="BB57" s="435"/>
      <c r="BC57" s="436"/>
      <c r="BD57" s="436"/>
      <c r="BE57" s="437"/>
      <c r="BF57" s="40"/>
      <c r="BG57" s="478"/>
      <c r="BH57" s="479"/>
      <c r="BI57" s="480"/>
      <c r="BJ57" s="481"/>
      <c r="BK57" s="481"/>
      <c r="BL57" s="481"/>
      <c r="BM57" s="482"/>
      <c r="BN57" s="483"/>
      <c r="BO57" s="484"/>
      <c r="BP57" s="485"/>
      <c r="BQ57" s="486"/>
      <c r="BR57" s="487"/>
      <c r="BS57" s="40"/>
    </row>
    <row r="58" ht="31.5" customHeight="1">
      <c r="A58" s="438"/>
      <c r="B58" s="466"/>
      <c r="C58" s="442"/>
      <c r="D58" s="436"/>
      <c r="E58" s="436"/>
      <c r="F58" s="436"/>
      <c r="G58" s="439"/>
      <c r="H58" s="436"/>
      <c r="I58" s="436"/>
      <c r="J58" s="436"/>
      <c r="K58" s="439"/>
      <c r="L58" s="436"/>
      <c r="M58" s="436"/>
      <c r="N58" s="436"/>
      <c r="O58" s="439"/>
      <c r="P58" s="436"/>
      <c r="Q58" s="436"/>
      <c r="R58" s="436"/>
      <c r="S58" s="439"/>
      <c r="T58" s="436"/>
      <c r="U58" s="436"/>
      <c r="V58" s="437"/>
      <c r="W58" s="40"/>
      <c r="X58" s="488" t="str">
        <f>X14</f>
        <v>187</v>
      </c>
      <c r="Y58" s="489"/>
      <c r="Z58" s="490"/>
      <c r="AA58" s="491"/>
      <c r="AB58" s="491"/>
      <c r="AC58" s="491"/>
      <c r="AD58" s="492"/>
      <c r="AE58" s="493"/>
      <c r="AF58" s="494"/>
      <c r="AG58" s="495"/>
      <c r="AH58" s="496"/>
      <c r="AI58" s="476"/>
      <c r="AJ58" s="438"/>
      <c r="AK58" s="466"/>
      <c r="AL58" s="442"/>
      <c r="AM58" s="436"/>
      <c r="AN58" s="436"/>
      <c r="AO58" s="436"/>
      <c r="AP58" s="439"/>
      <c r="AQ58" s="436"/>
      <c r="AR58" s="436"/>
      <c r="AS58" s="436"/>
      <c r="AT58" s="439"/>
      <c r="AU58" s="436"/>
      <c r="AV58" s="436"/>
      <c r="AW58" s="436"/>
      <c r="AX58" s="439"/>
      <c r="AY58" s="436"/>
      <c r="AZ58" s="436"/>
      <c r="BA58" s="436"/>
      <c r="BB58" s="439"/>
      <c r="BC58" s="436"/>
      <c r="BD58" s="436"/>
      <c r="BE58" s="437"/>
      <c r="BF58" s="40"/>
      <c r="BG58" s="488" t="str">
        <f>BG14</f>
        <v>187*</v>
      </c>
      <c r="BH58" s="489"/>
      <c r="BI58" s="490"/>
      <c r="BJ58" s="491"/>
      <c r="BK58" s="491"/>
      <c r="BL58" s="491"/>
      <c r="BM58" s="492"/>
      <c r="BN58" s="493"/>
      <c r="BO58" s="494"/>
      <c r="BP58" s="495"/>
      <c r="BQ58" s="496"/>
      <c r="BR58" s="476"/>
      <c r="BS58" s="40"/>
    </row>
    <row r="59" ht="31.5" customHeight="1">
      <c r="A59" s="433"/>
      <c r="B59" s="477"/>
      <c r="C59" s="440"/>
      <c r="D59" s="436"/>
      <c r="E59" s="436"/>
      <c r="F59" s="436"/>
      <c r="G59" s="435"/>
      <c r="H59" s="436"/>
      <c r="I59" s="436"/>
      <c r="J59" s="436"/>
      <c r="K59" s="435"/>
      <c r="L59" s="436"/>
      <c r="M59" s="436"/>
      <c r="N59" s="436"/>
      <c r="O59" s="435"/>
      <c r="P59" s="436"/>
      <c r="Q59" s="436"/>
      <c r="R59" s="436"/>
      <c r="S59" s="435"/>
      <c r="T59" s="436"/>
      <c r="U59" s="436"/>
      <c r="V59" s="437"/>
      <c r="W59" s="40"/>
      <c r="X59" s="478"/>
      <c r="Y59" s="497"/>
      <c r="Z59" s="498"/>
      <c r="AA59" s="499"/>
      <c r="AB59" s="499"/>
      <c r="AC59" s="499"/>
      <c r="AD59" s="500"/>
      <c r="AE59" s="501"/>
      <c r="AF59" s="502"/>
      <c r="AG59" s="503"/>
      <c r="AH59" s="486"/>
      <c r="AI59" s="487"/>
      <c r="AJ59" s="433"/>
      <c r="AK59" s="477"/>
      <c r="AL59" s="440"/>
      <c r="AM59" s="436"/>
      <c r="AN59" s="436"/>
      <c r="AO59" s="436"/>
      <c r="AP59" s="435"/>
      <c r="AQ59" s="436"/>
      <c r="AR59" s="436"/>
      <c r="AS59" s="436"/>
      <c r="AT59" s="435"/>
      <c r="AU59" s="436"/>
      <c r="AV59" s="436"/>
      <c r="AW59" s="436"/>
      <c r="AX59" s="435"/>
      <c r="AY59" s="436"/>
      <c r="AZ59" s="436"/>
      <c r="BA59" s="436"/>
      <c r="BB59" s="435"/>
      <c r="BC59" s="436"/>
      <c r="BD59" s="436"/>
      <c r="BE59" s="437"/>
      <c r="BF59" s="40"/>
      <c r="BG59" s="478"/>
      <c r="BH59" s="497"/>
      <c r="BI59" s="498"/>
      <c r="BJ59" s="499"/>
      <c r="BK59" s="499"/>
      <c r="BL59" s="499"/>
      <c r="BM59" s="500"/>
      <c r="BN59" s="501"/>
      <c r="BO59" s="502"/>
      <c r="BP59" s="503"/>
      <c r="BQ59" s="486"/>
      <c r="BR59" s="487"/>
      <c r="BS59" s="40"/>
    </row>
    <row r="60" ht="31.5" customHeight="1">
      <c r="A60" s="438"/>
      <c r="B60" s="466"/>
      <c r="C60" s="442"/>
      <c r="D60" s="436"/>
      <c r="E60" s="436"/>
      <c r="F60" s="436"/>
      <c r="G60" s="439"/>
      <c r="H60" s="436"/>
      <c r="I60" s="436"/>
      <c r="J60" s="436"/>
      <c r="K60" s="439"/>
      <c r="L60" s="436"/>
      <c r="M60" s="436"/>
      <c r="N60" s="436"/>
      <c r="O60" s="439"/>
      <c r="P60" s="436"/>
      <c r="Q60" s="436"/>
      <c r="R60" s="436"/>
      <c r="S60" s="439"/>
      <c r="T60" s="436"/>
      <c r="U60" s="436"/>
      <c r="V60" s="437"/>
      <c r="W60" s="40"/>
      <c r="X60" s="467" t="str">
        <f>X16</f>
        <v>196</v>
      </c>
      <c r="Y60" s="468"/>
      <c r="Z60" s="469"/>
      <c r="AA60" s="470"/>
      <c r="AB60" s="470"/>
      <c r="AC60" s="470"/>
      <c r="AD60" s="471"/>
      <c r="AE60" s="472"/>
      <c r="AF60" s="473"/>
      <c r="AG60" s="474"/>
      <c r="AH60" s="496"/>
      <c r="AI60" s="476"/>
      <c r="AJ60" s="438"/>
      <c r="AK60" s="466"/>
      <c r="AL60" s="442"/>
      <c r="AM60" s="436"/>
      <c r="AN60" s="436"/>
      <c r="AO60" s="436"/>
      <c r="AP60" s="439"/>
      <c r="AQ60" s="436"/>
      <c r="AR60" s="436"/>
      <c r="AS60" s="436"/>
      <c r="AT60" s="439"/>
      <c r="AU60" s="436"/>
      <c r="AV60" s="436"/>
      <c r="AW60" s="436"/>
      <c r="AX60" s="439"/>
      <c r="AY60" s="436"/>
      <c r="AZ60" s="436"/>
      <c r="BA60" s="436"/>
      <c r="BB60" s="439"/>
      <c r="BC60" s="436"/>
      <c r="BD60" s="436"/>
      <c r="BE60" s="437"/>
      <c r="BF60" s="40"/>
      <c r="BG60" s="467" t="str">
        <f>BG16</f>
        <v>1870</v>
      </c>
      <c r="BH60" s="468"/>
      <c r="BI60" s="469"/>
      <c r="BJ60" s="470"/>
      <c r="BK60" s="470"/>
      <c r="BL60" s="470"/>
      <c r="BM60" s="471"/>
      <c r="BN60" s="472"/>
      <c r="BO60" s="473"/>
      <c r="BP60" s="474"/>
      <c r="BQ60" s="496"/>
      <c r="BR60" s="476"/>
      <c r="BS60" s="40"/>
    </row>
    <row r="61" ht="31.5" customHeight="1">
      <c r="A61" s="433"/>
      <c r="B61" s="477"/>
      <c r="C61" s="440"/>
      <c r="D61" s="436"/>
      <c r="E61" s="436"/>
      <c r="F61" s="436"/>
      <c r="G61" s="435"/>
      <c r="H61" s="436"/>
      <c r="I61" s="436"/>
      <c r="J61" s="436"/>
      <c r="K61" s="435"/>
      <c r="L61" s="436"/>
      <c r="M61" s="436"/>
      <c r="N61" s="436"/>
      <c r="O61" s="435"/>
      <c r="P61" s="436"/>
      <c r="Q61" s="436"/>
      <c r="R61" s="436"/>
      <c r="S61" s="435"/>
      <c r="T61" s="436"/>
      <c r="U61" s="436"/>
      <c r="V61" s="437"/>
      <c r="W61" s="40"/>
      <c r="X61" s="478"/>
      <c r="Y61" s="479"/>
      <c r="Z61" s="480"/>
      <c r="AA61" s="481"/>
      <c r="AB61" s="481"/>
      <c r="AC61" s="481"/>
      <c r="AD61" s="482"/>
      <c r="AE61" s="483"/>
      <c r="AF61" s="484"/>
      <c r="AG61" s="485"/>
      <c r="AH61" s="486"/>
      <c r="AI61" s="487"/>
      <c r="AJ61" s="433"/>
      <c r="AK61" s="477"/>
      <c r="AL61" s="440"/>
      <c r="AM61" s="436"/>
      <c r="AN61" s="436"/>
      <c r="AO61" s="436"/>
      <c r="AP61" s="435"/>
      <c r="AQ61" s="436"/>
      <c r="AR61" s="436"/>
      <c r="AS61" s="436"/>
      <c r="AT61" s="435"/>
      <c r="AU61" s="436"/>
      <c r="AV61" s="436"/>
      <c r="AW61" s="436"/>
      <c r="AX61" s="435"/>
      <c r="AY61" s="436"/>
      <c r="AZ61" s="436"/>
      <c r="BA61" s="436"/>
      <c r="BB61" s="435"/>
      <c r="BC61" s="436"/>
      <c r="BD61" s="436"/>
      <c r="BE61" s="437"/>
      <c r="BF61" s="40"/>
      <c r="BG61" s="478"/>
      <c r="BH61" s="479"/>
      <c r="BI61" s="480"/>
      <c r="BJ61" s="481"/>
      <c r="BK61" s="481"/>
      <c r="BL61" s="481"/>
      <c r="BM61" s="482"/>
      <c r="BN61" s="483"/>
      <c r="BO61" s="484"/>
      <c r="BP61" s="485"/>
      <c r="BQ61" s="486"/>
      <c r="BR61" s="487"/>
      <c r="BS61" s="40"/>
    </row>
    <row r="62" ht="31.5" customHeight="1">
      <c r="A62" s="438"/>
      <c r="B62" s="466"/>
      <c r="C62" s="442"/>
      <c r="D62" s="436"/>
      <c r="E62" s="436"/>
      <c r="F62" s="436"/>
      <c r="G62" s="439"/>
      <c r="H62" s="436"/>
      <c r="I62" s="436"/>
      <c r="J62" s="436"/>
      <c r="K62" s="439"/>
      <c r="L62" s="436"/>
      <c r="M62" s="436"/>
      <c r="N62" s="436"/>
      <c r="O62" s="439"/>
      <c r="P62" s="436"/>
      <c r="Q62" s="436"/>
      <c r="R62" s="436"/>
      <c r="S62" s="439"/>
      <c r="T62" s="436"/>
      <c r="U62" s="436"/>
      <c r="V62" s="437"/>
      <c r="W62" s="40"/>
      <c r="X62" s="488" t="str">
        <f>X18</f>
        <v>29</v>
      </c>
      <c r="Y62" s="489"/>
      <c r="Z62" s="490"/>
      <c r="AA62" s="491"/>
      <c r="AB62" s="491"/>
      <c r="AC62" s="491"/>
      <c r="AD62" s="492"/>
      <c r="AE62" s="493"/>
      <c r="AF62" s="494"/>
      <c r="AG62" s="495"/>
      <c r="AH62" s="496"/>
      <c r="AI62" s="476"/>
      <c r="AJ62" s="438"/>
      <c r="AK62" s="466"/>
      <c r="AL62" s="442"/>
      <c r="AM62" s="436"/>
      <c r="AN62" s="436"/>
      <c r="AO62" s="436"/>
      <c r="AP62" s="439"/>
      <c r="AQ62" s="436"/>
      <c r="AR62" s="436"/>
      <c r="AS62" s="436"/>
      <c r="AT62" s="439"/>
      <c r="AU62" s="436"/>
      <c r="AV62" s="436"/>
      <c r="AW62" s="436"/>
      <c r="AX62" s="439"/>
      <c r="AY62" s="436"/>
      <c r="AZ62" s="436"/>
      <c r="BA62" s="436"/>
      <c r="BB62" s="439"/>
      <c r="BC62" s="436"/>
      <c r="BD62" s="436"/>
      <c r="BE62" s="437"/>
      <c r="BF62" s="40"/>
      <c r="BG62" s="488" t="str">
        <f>BG18</f>
        <v>31</v>
      </c>
      <c r="BH62" s="489"/>
      <c r="BI62" s="490"/>
      <c r="BJ62" s="491"/>
      <c r="BK62" s="491"/>
      <c r="BL62" s="491"/>
      <c r="BM62" s="492"/>
      <c r="BN62" s="493"/>
      <c r="BO62" s="494"/>
      <c r="BP62" s="495"/>
      <c r="BQ62" s="496"/>
      <c r="BR62" s="476"/>
      <c r="BS62" s="40"/>
    </row>
    <row r="63" ht="31.5" customHeight="1">
      <c r="A63" s="433"/>
      <c r="B63" s="477"/>
      <c r="C63" s="440"/>
      <c r="D63" s="436"/>
      <c r="E63" s="436"/>
      <c r="F63" s="436"/>
      <c r="G63" s="435"/>
      <c r="H63" s="436"/>
      <c r="I63" s="436"/>
      <c r="J63" s="436"/>
      <c r="K63" s="435"/>
      <c r="L63" s="436"/>
      <c r="M63" s="436"/>
      <c r="N63" s="436"/>
      <c r="O63" s="435"/>
      <c r="P63" s="436"/>
      <c r="Q63" s="436"/>
      <c r="R63" s="436"/>
      <c r="S63" s="435"/>
      <c r="T63" s="436"/>
      <c r="U63" s="436"/>
      <c r="V63" s="437"/>
      <c r="W63" s="40"/>
      <c r="X63" s="478"/>
      <c r="Y63" s="497"/>
      <c r="Z63" s="498"/>
      <c r="AA63" s="499"/>
      <c r="AB63" s="499"/>
      <c r="AC63" s="499"/>
      <c r="AD63" s="500"/>
      <c r="AE63" s="501"/>
      <c r="AF63" s="502"/>
      <c r="AG63" s="503"/>
      <c r="AH63" s="486"/>
      <c r="AI63" s="487"/>
      <c r="AJ63" s="433"/>
      <c r="AK63" s="477"/>
      <c r="AL63" s="440"/>
      <c r="AM63" s="436"/>
      <c r="AN63" s="436"/>
      <c r="AO63" s="436"/>
      <c r="AP63" s="435"/>
      <c r="AQ63" s="436"/>
      <c r="AR63" s="436"/>
      <c r="AS63" s="436"/>
      <c r="AT63" s="435"/>
      <c r="AU63" s="436"/>
      <c r="AV63" s="436"/>
      <c r="AW63" s="436"/>
      <c r="AX63" s="435"/>
      <c r="AY63" s="436"/>
      <c r="AZ63" s="436"/>
      <c r="BA63" s="436"/>
      <c r="BB63" s="435"/>
      <c r="BC63" s="436"/>
      <c r="BD63" s="436"/>
      <c r="BE63" s="437"/>
      <c r="BF63" s="40"/>
      <c r="BG63" s="478"/>
      <c r="BH63" s="497"/>
      <c r="BI63" s="498"/>
      <c r="BJ63" s="499"/>
      <c r="BK63" s="499"/>
      <c r="BL63" s="499"/>
      <c r="BM63" s="500"/>
      <c r="BN63" s="501"/>
      <c r="BO63" s="502"/>
      <c r="BP63" s="503"/>
      <c r="BQ63" s="486"/>
      <c r="BR63" s="487"/>
      <c r="BS63" s="40"/>
    </row>
    <row r="64" ht="31.5" customHeight="1">
      <c r="A64" s="438"/>
      <c r="B64" s="466"/>
      <c r="C64" s="442"/>
      <c r="D64" s="436"/>
      <c r="E64" s="436"/>
      <c r="F64" s="436"/>
      <c r="G64" s="439"/>
      <c r="H64" s="436"/>
      <c r="I64" s="436"/>
      <c r="J64" s="436"/>
      <c r="K64" s="439"/>
      <c r="L64" s="436"/>
      <c r="M64" s="436"/>
      <c r="N64" s="436"/>
      <c r="O64" s="439"/>
      <c r="P64" s="436"/>
      <c r="Q64" s="436"/>
      <c r="R64" s="436"/>
      <c r="S64" s="439"/>
      <c r="T64" s="436"/>
      <c r="U64" s="436"/>
      <c r="V64" s="437"/>
      <c r="W64" s="40"/>
      <c r="X64" s="467" t="str">
        <f>X20</f>
        <v>3*</v>
      </c>
      <c r="Y64" s="468"/>
      <c r="Z64" s="469"/>
      <c r="AA64" s="470"/>
      <c r="AB64" s="470"/>
      <c r="AC64" s="470"/>
      <c r="AD64" s="471"/>
      <c r="AE64" s="472"/>
      <c r="AF64" s="473"/>
      <c r="AG64" s="474"/>
      <c r="AH64" s="496"/>
      <c r="AI64" s="476"/>
      <c r="AJ64" s="438"/>
      <c r="AK64" s="466"/>
      <c r="AL64" s="442"/>
      <c r="AM64" s="436"/>
      <c r="AN64" s="436"/>
      <c r="AO64" s="436"/>
      <c r="AP64" s="439"/>
      <c r="AQ64" s="436"/>
      <c r="AR64" s="436"/>
      <c r="AS64" s="436"/>
      <c r="AT64" s="439"/>
      <c r="AU64" s="436"/>
      <c r="AV64" s="436"/>
      <c r="AW64" s="436"/>
      <c r="AX64" s="439"/>
      <c r="AY64" s="436"/>
      <c r="AZ64" s="436"/>
      <c r="BA64" s="436"/>
      <c r="BB64" s="439"/>
      <c r="BC64" s="436"/>
      <c r="BD64" s="436"/>
      <c r="BE64" s="437"/>
      <c r="BF64" s="40"/>
      <c r="BG64" s="467" t="str">
        <f>BG20</f>
        <v>359*</v>
      </c>
      <c r="BH64" s="468"/>
      <c r="BI64" s="469"/>
      <c r="BJ64" s="470"/>
      <c r="BK64" s="470"/>
      <c r="BL64" s="470"/>
      <c r="BM64" s="471"/>
      <c r="BN64" s="472"/>
      <c r="BO64" s="473"/>
      <c r="BP64" s="474"/>
      <c r="BQ64" s="496"/>
      <c r="BR64" s="476"/>
      <c r="BS64" s="40"/>
    </row>
    <row r="65" ht="31.5" customHeight="1">
      <c r="A65" s="433"/>
      <c r="B65" s="477"/>
      <c r="C65" s="440"/>
      <c r="D65" s="436"/>
      <c r="E65" s="436"/>
      <c r="F65" s="436"/>
      <c r="G65" s="435"/>
      <c r="H65" s="436"/>
      <c r="I65" s="436"/>
      <c r="J65" s="436"/>
      <c r="K65" s="435"/>
      <c r="L65" s="436"/>
      <c r="M65" s="436"/>
      <c r="N65" s="436"/>
      <c r="O65" s="435"/>
      <c r="P65" s="436"/>
      <c r="Q65" s="436"/>
      <c r="R65" s="436"/>
      <c r="S65" s="435"/>
      <c r="T65" s="436"/>
      <c r="U65" s="436"/>
      <c r="V65" s="437"/>
      <c r="W65" s="40"/>
      <c r="X65" s="478"/>
      <c r="Y65" s="479"/>
      <c r="Z65" s="480"/>
      <c r="AA65" s="481"/>
      <c r="AB65" s="481"/>
      <c r="AC65" s="481"/>
      <c r="AD65" s="482"/>
      <c r="AE65" s="483"/>
      <c r="AF65" s="484"/>
      <c r="AG65" s="485"/>
      <c r="AH65" s="486"/>
      <c r="AI65" s="487"/>
      <c r="AJ65" s="433"/>
      <c r="AK65" s="477"/>
      <c r="AL65" s="440"/>
      <c r="AM65" s="436"/>
      <c r="AN65" s="436"/>
      <c r="AO65" s="436"/>
      <c r="AP65" s="435"/>
      <c r="AQ65" s="436"/>
      <c r="AR65" s="436"/>
      <c r="AS65" s="436"/>
      <c r="AT65" s="435"/>
      <c r="AU65" s="436"/>
      <c r="AV65" s="436"/>
      <c r="AW65" s="436"/>
      <c r="AX65" s="435"/>
      <c r="AY65" s="436"/>
      <c r="AZ65" s="436"/>
      <c r="BA65" s="436"/>
      <c r="BB65" s="435"/>
      <c r="BC65" s="436"/>
      <c r="BD65" s="436"/>
      <c r="BE65" s="437"/>
      <c r="BF65" s="40"/>
      <c r="BG65" s="478"/>
      <c r="BH65" s="479"/>
      <c r="BI65" s="480"/>
      <c r="BJ65" s="481"/>
      <c r="BK65" s="481"/>
      <c r="BL65" s="481"/>
      <c r="BM65" s="482"/>
      <c r="BN65" s="483"/>
      <c r="BO65" s="484"/>
      <c r="BP65" s="485"/>
      <c r="BQ65" s="486"/>
      <c r="BR65" s="487"/>
      <c r="BS65" s="40"/>
    </row>
    <row r="66" ht="31.5" customHeight="1">
      <c r="A66" s="438"/>
      <c r="B66" s="466"/>
      <c r="C66" s="442"/>
      <c r="D66" s="436"/>
      <c r="E66" s="436"/>
      <c r="F66" s="436"/>
      <c r="G66" s="439"/>
      <c r="H66" s="436"/>
      <c r="I66" s="436"/>
      <c r="J66" s="436"/>
      <c r="K66" s="439"/>
      <c r="L66" s="436"/>
      <c r="M66" s="436"/>
      <c r="N66" s="436"/>
      <c r="O66" s="439"/>
      <c r="P66" s="436"/>
      <c r="Q66" s="436"/>
      <c r="R66" s="436"/>
      <c r="S66" s="439"/>
      <c r="T66" s="436"/>
      <c r="U66" s="436"/>
      <c r="V66" s="437"/>
      <c r="W66" s="40"/>
      <c r="X66" s="488" t="str">
        <f>X22</f>
        <v>34</v>
      </c>
      <c r="Y66" s="489"/>
      <c r="Z66" s="490"/>
      <c r="AA66" s="491"/>
      <c r="AB66" s="491"/>
      <c r="AC66" s="491"/>
      <c r="AD66" s="492"/>
      <c r="AE66" s="493"/>
      <c r="AF66" s="494"/>
      <c r="AG66" s="495"/>
      <c r="AH66" s="496"/>
      <c r="AI66" s="476"/>
      <c r="AJ66" s="438"/>
      <c r="AK66" s="466"/>
      <c r="AL66" s="442"/>
      <c r="AM66" s="436"/>
      <c r="AN66" s="436"/>
      <c r="AO66" s="436"/>
      <c r="AP66" s="439"/>
      <c r="AQ66" s="436"/>
      <c r="AR66" s="436"/>
      <c r="AS66" s="436"/>
      <c r="AT66" s="439"/>
      <c r="AU66" s="436"/>
      <c r="AV66" s="436"/>
      <c r="AW66" s="436"/>
      <c r="AX66" s="439"/>
      <c r="AY66" s="436"/>
      <c r="AZ66" s="436"/>
      <c r="BA66" s="436"/>
      <c r="BB66" s="439"/>
      <c r="BC66" s="436"/>
      <c r="BD66" s="436"/>
      <c r="BE66" s="437"/>
      <c r="BF66" s="40"/>
      <c r="BG66" s="488" t="str">
        <f>BG22</f>
        <v>420</v>
      </c>
      <c r="BH66" s="489"/>
      <c r="BI66" s="490"/>
      <c r="BJ66" s="491"/>
      <c r="BK66" s="491"/>
      <c r="BL66" s="491"/>
      <c r="BM66" s="492"/>
      <c r="BN66" s="493"/>
      <c r="BO66" s="494"/>
      <c r="BP66" s="495"/>
      <c r="BQ66" s="496"/>
      <c r="BR66" s="476"/>
      <c r="BS66" s="40"/>
    </row>
    <row r="67" ht="31.5" customHeight="1">
      <c r="A67" s="433"/>
      <c r="B67" s="477"/>
      <c r="C67" s="440"/>
      <c r="D67" s="436"/>
      <c r="E67" s="436"/>
      <c r="F67" s="436"/>
      <c r="G67" s="435"/>
      <c r="H67" s="436"/>
      <c r="I67" s="436"/>
      <c r="J67" s="436"/>
      <c r="K67" s="435"/>
      <c r="L67" s="436"/>
      <c r="M67" s="436"/>
      <c r="N67" s="436"/>
      <c r="O67" s="435"/>
      <c r="P67" s="436"/>
      <c r="Q67" s="436"/>
      <c r="R67" s="436"/>
      <c r="S67" s="435"/>
      <c r="T67" s="436"/>
      <c r="U67" s="436"/>
      <c r="V67" s="437"/>
      <c r="W67" s="40"/>
      <c r="X67" s="478"/>
      <c r="Y67" s="497"/>
      <c r="Z67" s="498"/>
      <c r="AA67" s="499"/>
      <c r="AB67" s="499"/>
      <c r="AC67" s="499"/>
      <c r="AD67" s="500"/>
      <c r="AE67" s="501"/>
      <c r="AF67" s="502"/>
      <c r="AG67" s="503"/>
      <c r="AH67" s="486"/>
      <c r="AI67" s="487"/>
      <c r="AJ67" s="433"/>
      <c r="AK67" s="477"/>
      <c r="AL67" s="440"/>
      <c r="AM67" s="436"/>
      <c r="AN67" s="436"/>
      <c r="AO67" s="436"/>
      <c r="AP67" s="435"/>
      <c r="AQ67" s="436"/>
      <c r="AR67" s="436"/>
      <c r="AS67" s="436"/>
      <c r="AT67" s="435"/>
      <c r="AU67" s="436"/>
      <c r="AV67" s="436"/>
      <c r="AW67" s="436"/>
      <c r="AX67" s="435"/>
      <c r="AY67" s="436"/>
      <c r="AZ67" s="436"/>
      <c r="BA67" s="436"/>
      <c r="BB67" s="435"/>
      <c r="BC67" s="436"/>
      <c r="BD67" s="436"/>
      <c r="BE67" s="437"/>
      <c r="BF67" s="40"/>
      <c r="BG67" s="478"/>
      <c r="BH67" s="497"/>
      <c r="BI67" s="498"/>
      <c r="BJ67" s="499"/>
      <c r="BK67" s="499"/>
      <c r="BL67" s="499"/>
      <c r="BM67" s="500"/>
      <c r="BN67" s="501"/>
      <c r="BO67" s="502"/>
      <c r="BP67" s="503"/>
      <c r="BQ67" s="486"/>
      <c r="BR67" s="487"/>
      <c r="BS67" s="40"/>
    </row>
    <row r="68" ht="31.5" customHeight="1">
      <c r="A68" s="438"/>
      <c r="B68" s="466"/>
      <c r="C68" s="442"/>
      <c r="D68" s="436"/>
      <c r="E68" s="436"/>
      <c r="F68" s="436"/>
      <c r="G68" s="439"/>
      <c r="H68" s="436"/>
      <c r="I68" s="436"/>
      <c r="J68" s="436"/>
      <c r="K68" s="439"/>
      <c r="L68" s="436"/>
      <c r="M68" s="436"/>
      <c r="N68" s="436"/>
      <c r="O68" s="439"/>
      <c r="P68" s="436"/>
      <c r="Q68" s="436"/>
      <c r="R68" s="436"/>
      <c r="S68" s="439"/>
      <c r="T68" s="436"/>
      <c r="U68" s="436"/>
      <c r="V68" s="437"/>
      <c r="W68" s="40"/>
      <c r="X68" s="467" t="str">
        <f>X24</f>
        <v>511*</v>
      </c>
      <c r="Y68" s="468"/>
      <c r="Z68" s="469"/>
      <c r="AA68" s="470"/>
      <c r="AB68" s="470"/>
      <c r="AC68" s="470"/>
      <c r="AD68" s="471"/>
      <c r="AE68" s="472"/>
      <c r="AF68" s="473"/>
      <c r="AG68" s="474"/>
      <c r="AH68" s="496"/>
      <c r="AI68" s="476"/>
      <c r="AJ68" s="438"/>
      <c r="AK68" s="466"/>
      <c r="AL68" s="442"/>
      <c r="AM68" s="436"/>
      <c r="AN68" s="436"/>
      <c r="AO68" s="436"/>
      <c r="AP68" s="439"/>
      <c r="AQ68" s="436"/>
      <c r="AR68" s="436"/>
      <c r="AS68" s="436"/>
      <c r="AT68" s="439"/>
      <c r="AU68" s="436"/>
      <c r="AV68" s="436"/>
      <c r="AW68" s="436"/>
      <c r="AX68" s="439"/>
      <c r="AY68" s="436"/>
      <c r="AZ68" s="436"/>
      <c r="BA68" s="436"/>
      <c r="BB68" s="439"/>
      <c r="BC68" s="436"/>
      <c r="BD68" s="436"/>
      <c r="BE68" s="437"/>
      <c r="BF68" s="40"/>
      <c r="BG68" s="467" t="str">
        <f>BG24</f>
        <v>44*</v>
      </c>
      <c r="BH68" s="468"/>
      <c r="BI68" s="469"/>
      <c r="BJ68" s="470"/>
      <c r="BK68" s="470"/>
      <c r="BL68" s="470"/>
      <c r="BM68" s="471"/>
      <c r="BN68" s="472"/>
      <c r="BO68" s="473"/>
      <c r="BP68" s="474"/>
      <c r="BQ68" s="496"/>
      <c r="BR68" s="476"/>
      <c r="BS68" s="40"/>
    </row>
    <row r="69" ht="31.5" customHeight="1">
      <c r="A69" s="433"/>
      <c r="B69" s="477"/>
      <c r="C69" s="440"/>
      <c r="D69" s="436"/>
      <c r="E69" s="436"/>
      <c r="F69" s="436"/>
      <c r="G69" s="435"/>
      <c r="H69" s="436"/>
      <c r="I69" s="436"/>
      <c r="J69" s="436"/>
      <c r="K69" s="435"/>
      <c r="L69" s="436"/>
      <c r="M69" s="436"/>
      <c r="N69" s="436"/>
      <c r="O69" s="435"/>
      <c r="P69" s="436"/>
      <c r="Q69" s="436"/>
      <c r="R69" s="436"/>
      <c r="S69" s="435"/>
      <c r="T69" s="436"/>
      <c r="U69" s="436"/>
      <c r="V69" s="437"/>
      <c r="W69" s="40"/>
      <c r="X69" s="478"/>
      <c r="Y69" s="479"/>
      <c r="Z69" s="480"/>
      <c r="AA69" s="481"/>
      <c r="AB69" s="481"/>
      <c r="AC69" s="481"/>
      <c r="AD69" s="482"/>
      <c r="AE69" s="483"/>
      <c r="AF69" s="484"/>
      <c r="AG69" s="485"/>
      <c r="AH69" s="486"/>
      <c r="AI69" s="487"/>
      <c r="AJ69" s="433"/>
      <c r="AK69" s="477"/>
      <c r="AL69" s="440"/>
      <c r="AM69" s="436"/>
      <c r="AN69" s="436"/>
      <c r="AO69" s="436"/>
      <c r="AP69" s="435"/>
      <c r="AQ69" s="436"/>
      <c r="AR69" s="436"/>
      <c r="AS69" s="436"/>
      <c r="AT69" s="435"/>
      <c r="AU69" s="436"/>
      <c r="AV69" s="436"/>
      <c r="AW69" s="436"/>
      <c r="AX69" s="435"/>
      <c r="AY69" s="436"/>
      <c r="AZ69" s="436"/>
      <c r="BA69" s="436"/>
      <c r="BB69" s="435"/>
      <c r="BC69" s="436"/>
      <c r="BD69" s="436"/>
      <c r="BE69" s="437"/>
      <c r="BF69" s="40"/>
      <c r="BG69" s="478"/>
      <c r="BH69" s="479"/>
      <c r="BI69" s="480"/>
      <c r="BJ69" s="481"/>
      <c r="BK69" s="481"/>
      <c r="BL69" s="481"/>
      <c r="BM69" s="482"/>
      <c r="BN69" s="483"/>
      <c r="BO69" s="484"/>
      <c r="BP69" s="485"/>
      <c r="BQ69" s="486"/>
      <c r="BR69" s="487"/>
      <c r="BS69" s="40"/>
    </row>
    <row r="70" ht="31.5" customHeight="1">
      <c r="A70" s="438"/>
      <c r="B70" s="466"/>
      <c r="C70" s="442"/>
      <c r="D70" s="436"/>
      <c r="E70" s="436"/>
      <c r="F70" s="436"/>
      <c r="G70" s="439"/>
      <c r="H70" s="436"/>
      <c r="I70" s="436"/>
      <c r="J70" s="436"/>
      <c r="K70" s="439"/>
      <c r="L70" s="436"/>
      <c r="M70" s="436"/>
      <c r="N70" s="436"/>
      <c r="O70" s="439"/>
      <c r="P70" s="436"/>
      <c r="Q70" s="436"/>
      <c r="R70" s="436"/>
      <c r="S70" s="439"/>
      <c r="T70" s="436"/>
      <c r="U70" s="436"/>
      <c r="V70" s="437"/>
      <c r="W70" s="40"/>
      <c r="X70" s="488" t="str">
        <f>X26</f>
        <v>616</v>
      </c>
      <c r="Y70" s="489"/>
      <c r="Z70" s="490"/>
      <c r="AA70" s="491"/>
      <c r="AB70" s="491"/>
      <c r="AC70" s="491"/>
      <c r="AD70" s="492"/>
      <c r="AE70" s="493"/>
      <c r="AF70" s="494"/>
      <c r="AG70" s="495"/>
      <c r="AH70" s="496"/>
      <c r="AI70" s="476"/>
      <c r="AJ70" s="438"/>
      <c r="AK70" s="466"/>
      <c r="AL70" s="442"/>
      <c r="AM70" s="436"/>
      <c r="AN70" s="436"/>
      <c r="AO70" s="436"/>
      <c r="AP70" s="439"/>
      <c r="AQ70" s="436"/>
      <c r="AR70" s="436"/>
      <c r="AS70" s="436"/>
      <c r="AT70" s="439"/>
      <c r="AU70" s="436"/>
      <c r="AV70" s="436"/>
      <c r="AW70" s="436"/>
      <c r="AX70" s="439"/>
      <c r="AY70" s="436"/>
      <c r="AZ70" s="436"/>
      <c r="BA70" s="436"/>
      <c r="BB70" s="439"/>
      <c r="BC70" s="436"/>
      <c r="BD70" s="436"/>
      <c r="BE70" s="437"/>
      <c r="BF70" s="40"/>
      <c r="BG70" s="488" t="str">
        <f>BG26</f>
        <v>55</v>
      </c>
      <c r="BH70" s="489"/>
      <c r="BI70" s="490"/>
      <c r="BJ70" s="491"/>
      <c r="BK70" s="491"/>
      <c r="BL70" s="491"/>
      <c r="BM70" s="492"/>
      <c r="BN70" s="493"/>
      <c r="BO70" s="494"/>
      <c r="BP70" s="495"/>
      <c r="BQ70" s="496"/>
      <c r="BR70" s="476"/>
      <c r="BS70" s="40"/>
    </row>
    <row r="71" ht="31.5" customHeight="1">
      <c r="A71" s="433"/>
      <c r="B71" s="477"/>
      <c r="C71" s="440"/>
      <c r="D71" s="436"/>
      <c r="E71" s="436"/>
      <c r="F71" s="436"/>
      <c r="G71" s="435"/>
      <c r="H71" s="436"/>
      <c r="I71" s="436"/>
      <c r="J71" s="436"/>
      <c r="K71" s="435"/>
      <c r="L71" s="436"/>
      <c r="M71" s="436"/>
      <c r="N71" s="436"/>
      <c r="O71" s="435"/>
      <c r="P71" s="436"/>
      <c r="Q71" s="436"/>
      <c r="R71" s="436"/>
      <c r="S71" s="435"/>
      <c r="T71" s="436"/>
      <c r="U71" s="436"/>
      <c r="V71" s="437"/>
      <c r="W71" s="40"/>
      <c r="X71" s="478"/>
      <c r="Y71" s="497"/>
      <c r="Z71" s="498"/>
      <c r="AA71" s="499"/>
      <c r="AB71" s="499"/>
      <c r="AC71" s="499"/>
      <c r="AD71" s="500"/>
      <c r="AE71" s="501"/>
      <c r="AF71" s="502"/>
      <c r="AG71" s="503"/>
      <c r="AH71" s="486"/>
      <c r="AI71" s="487"/>
      <c r="AJ71" s="433"/>
      <c r="AK71" s="477"/>
      <c r="AL71" s="440"/>
      <c r="AM71" s="436"/>
      <c r="AN71" s="436"/>
      <c r="AO71" s="436"/>
      <c r="AP71" s="435"/>
      <c r="AQ71" s="436"/>
      <c r="AR71" s="436"/>
      <c r="AS71" s="436"/>
      <c r="AT71" s="435"/>
      <c r="AU71" s="436"/>
      <c r="AV71" s="436"/>
      <c r="AW71" s="436"/>
      <c r="AX71" s="435"/>
      <c r="AY71" s="436"/>
      <c r="AZ71" s="436"/>
      <c r="BA71" s="436"/>
      <c r="BB71" s="435"/>
      <c r="BC71" s="436"/>
      <c r="BD71" s="436"/>
      <c r="BE71" s="437"/>
      <c r="BF71" s="40"/>
      <c r="BG71" s="478"/>
      <c r="BH71" s="497"/>
      <c r="BI71" s="498"/>
      <c r="BJ71" s="499"/>
      <c r="BK71" s="499"/>
      <c r="BL71" s="499"/>
      <c r="BM71" s="500"/>
      <c r="BN71" s="501"/>
      <c r="BO71" s="502"/>
      <c r="BP71" s="503"/>
      <c r="BQ71" s="486"/>
      <c r="BR71" s="487"/>
      <c r="BS71" s="40"/>
    </row>
    <row r="72" ht="31.5" customHeight="1">
      <c r="A72" s="438"/>
      <c r="B72" s="466"/>
      <c r="C72" s="442"/>
      <c r="D72" s="436"/>
      <c r="E72" s="436"/>
      <c r="F72" s="436"/>
      <c r="G72" s="439"/>
      <c r="H72" s="436"/>
      <c r="I72" s="436"/>
      <c r="J72" s="436"/>
      <c r="K72" s="439"/>
      <c r="L72" s="436"/>
      <c r="M72" s="436"/>
      <c r="N72" s="436"/>
      <c r="O72" s="439"/>
      <c r="P72" s="436"/>
      <c r="Q72" s="436"/>
      <c r="R72" s="436"/>
      <c r="S72" s="439"/>
      <c r="T72" s="436"/>
      <c r="U72" s="436"/>
      <c r="V72" s="437"/>
      <c r="W72" s="40"/>
      <c r="X72" s="467" t="str">
        <f>X28</f>
        <v>651</v>
      </c>
      <c r="Y72" s="468"/>
      <c r="Z72" s="469"/>
      <c r="AA72" s="470"/>
      <c r="AB72" s="470"/>
      <c r="AC72" s="470"/>
      <c r="AD72" s="471"/>
      <c r="AE72" s="472"/>
      <c r="AF72" s="473"/>
      <c r="AG72" s="474"/>
      <c r="AH72" s="496"/>
      <c r="AI72" s="476"/>
      <c r="AJ72" s="438"/>
      <c r="AK72" s="466"/>
      <c r="AL72" s="442"/>
      <c r="AM72" s="436"/>
      <c r="AN72" s="436"/>
      <c r="AO72" s="436"/>
      <c r="AP72" s="439"/>
      <c r="AQ72" s="436"/>
      <c r="AR72" s="436"/>
      <c r="AS72" s="436"/>
      <c r="AT72" s="439"/>
      <c r="AU72" s="436"/>
      <c r="AV72" s="436"/>
      <c r="AW72" s="436"/>
      <c r="AX72" s="439"/>
      <c r="AY72" s="436"/>
      <c r="AZ72" s="436"/>
      <c r="BA72" s="436"/>
      <c r="BB72" s="439"/>
      <c r="BC72" s="436"/>
      <c r="BD72" s="436"/>
      <c r="BE72" s="437"/>
      <c r="BF72" s="40"/>
      <c r="BG72" s="467" t="str">
        <f>BG28</f>
        <v>62</v>
      </c>
      <c r="BH72" s="468"/>
      <c r="BI72" s="469"/>
      <c r="BJ72" s="470"/>
      <c r="BK72" s="470"/>
      <c r="BL72" s="470"/>
      <c r="BM72" s="471"/>
      <c r="BN72" s="472"/>
      <c r="BO72" s="473"/>
      <c r="BP72" s="474"/>
      <c r="BQ72" s="496"/>
      <c r="BR72" s="476"/>
      <c r="BS72" s="40"/>
    </row>
    <row r="73" ht="31.5" customHeight="1">
      <c r="A73" s="433"/>
      <c r="B73" s="477"/>
      <c r="C73" s="440"/>
      <c r="D73" s="436"/>
      <c r="E73" s="436"/>
      <c r="F73" s="436"/>
      <c r="G73" s="435"/>
      <c r="H73" s="436"/>
      <c r="I73" s="436"/>
      <c r="J73" s="436"/>
      <c r="K73" s="435"/>
      <c r="L73" s="436"/>
      <c r="M73" s="436"/>
      <c r="N73" s="436"/>
      <c r="O73" s="435"/>
      <c r="P73" s="436"/>
      <c r="Q73" s="436"/>
      <c r="R73" s="436"/>
      <c r="S73" s="435"/>
      <c r="T73" s="436"/>
      <c r="U73" s="436"/>
      <c r="V73" s="437"/>
      <c r="W73" s="40"/>
      <c r="X73" s="478"/>
      <c r="Y73" s="479"/>
      <c r="Z73" s="480"/>
      <c r="AA73" s="481"/>
      <c r="AB73" s="481"/>
      <c r="AC73" s="481"/>
      <c r="AD73" s="482"/>
      <c r="AE73" s="483"/>
      <c r="AF73" s="484"/>
      <c r="AG73" s="485"/>
      <c r="AH73" s="486"/>
      <c r="AI73" s="487"/>
      <c r="AJ73" s="433"/>
      <c r="AK73" s="477"/>
      <c r="AL73" s="440"/>
      <c r="AM73" s="436"/>
      <c r="AN73" s="436"/>
      <c r="AO73" s="436"/>
      <c r="AP73" s="435"/>
      <c r="AQ73" s="436"/>
      <c r="AR73" s="436"/>
      <c r="AS73" s="436"/>
      <c r="AT73" s="435"/>
      <c r="AU73" s="436"/>
      <c r="AV73" s="436"/>
      <c r="AW73" s="436"/>
      <c r="AX73" s="435"/>
      <c r="AY73" s="436"/>
      <c r="AZ73" s="436"/>
      <c r="BA73" s="436"/>
      <c r="BB73" s="435"/>
      <c r="BC73" s="436"/>
      <c r="BD73" s="436"/>
      <c r="BE73" s="437"/>
      <c r="BF73" s="40"/>
      <c r="BG73" s="478"/>
      <c r="BH73" s="479"/>
      <c r="BI73" s="480"/>
      <c r="BJ73" s="481"/>
      <c r="BK73" s="481"/>
      <c r="BL73" s="481"/>
      <c r="BM73" s="482"/>
      <c r="BN73" s="483"/>
      <c r="BO73" s="484"/>
      <c r="BP73" s="485"/>
      <c r="BQ73" s="486"/>
      <c r="BR73" s="487"/>
      <c r="BS73" s="40"/>
    </row>
    <row r="74" ht="31.5" customHeight="1">
      <c r="A74" s="438"/>
      <c r="B74" s="466"/>
      <c r="C74" s="442"/>
      <c r="D74" s="436"/>
      <c r="E74" s="436"/>
      <c r="F74" s="436"/>
      <c r="G74" s="439"/>
      <c r="H74" s="436"/>
      <c r="I74" s="436"/>
      <c r="J74" s="436"/>
      <c r="K74" s="439"/>
      <c r="L74" s="436"/>
      <c r="M74" s="436"/>
      <c r="N74" s="436"/>
      <c r="O74" s="439"/>
      <c r="P74" s="436"/>
      <c r="Q74" s="436"/>
      <c r="R74" s="436"/>
      <c r="S74" s="439"/>
      <c r="T74" s="436"/>
      <c r="U74" s="436"/>
      <c r="V74" s="437"/>
      <c r="W74" s="40"/>
      <c r="X74" s="488" t="str">
        <f>X30</f>
        <v>69</v>
      </c>
      <c r="Y74" s="489"/>
      <c r="Z74" s="490"/>
      <c r="AA74" s="491"/>
      <c r="AB74" s="491"/>
      <c r="AC74" s="491"/>
      <c r="AD74" s="492"/>
      <c r="AE74" s="493"/>
      <c r="AF74" s="494"/>
      <c r="AG74" s="495"/>
      <c r="AH74" s="496"/>
      <c r="AI74" s="476"/>
      <c r="AJ74" s="438"/>
      <c r="AK74" s="466"/>
      <c r="AL74" s="442"/>
      <c r="AM74" s="436"/>
      <c r="AN74" s="436"/>
      <c r="AO74" s="436"/>
      <c r="AP74" s="439"/>
      <c r="AQ74" s="436"/>
      <c r="AR74" s="436"/>
      <c r="AS74" s="436"/>
      <c r="AT74" s="439"/>
      <c r="AU74" s="436"/>
      <c r="AV74" s="436"/>
      <c r="AW74" s="436"/>
      <c r="AX74" s="439"/>
      <c r="AY74" s="436"/>
      <c r="AZ74" s="436"/>
      <c r="BA74" s="436"/>
      <c r="BB74" s="439"/>
      <c r="BC74" s="436"/>
      <c r="BD74" s="436"/>
      <c r="BE74" s="437"/>
      <c r="BF74" s="40"/>
      <c r="BG74" s="488" t="str">
        <f>BG30</f>
        <v>66</v>
      </c>
      <c r="BH74" s="489"/>
      <c r="BI74" s="490"/>
      <c r="BJ74" s="491"/>
      <c r="BK74" s="491"/>
      <c r="BL74" s="491"/>
      <c r="BM74" s="492"/>
      <c r="BN74" s="493"/>
      <c r="BO74" s="494"/>
      <c r="BP74" s="495"/>
      <c r="BQ74" s="496"/>
      <c r="BR74" s="476"/>
      <c r="BS74" s="40"/>
    </row>
    <row r="75" ht="31.5" customHeight="1">
      <c r="A75" s="433"/>
      <c r="B75" s="477"/>
      <c r="C75" s="440"/>
      <c r="D75" s="436"/>
      <c r="E75" s="436"/>
      <c r="F75" s="436"/>
      <c r="G75" s="435"/>
      <c r="H75" s="436"/>
      <c r="I75" s="436"/>
      <c r="J75" s="436"/>
      <c r="K75" s="435"/>
      <c r="L75" s="436"/>
      <c r="M75" s="436"/>
      <c r="N75" s="436"/>
      <c r="O75" s="435"/>
      <c r="P75" s="436"/>
      <c r="Q75" s="436"/>
      <c r="R75" s="436"/>
      <c r="S75" s="435"/>
      <c r="T75" s="436"/>
      <c r="U75" s="436"/>
      <c r="V75" s="437"/>
      <c r="W75" s="40"/>
      <c r="X75" s="478"/>
      <c r="Y75" s="497"/>
      <c r="Z75" s="498"/>
      <c r="AA75" s="499"/>
      <c r="AB75" s="499"/>
      <c r="AC75" s="499"/>
      <c r="AD75" s="500"/>
      <c r="AE75" s="501"/>
      <c r="AF75" s="502"/>
      <c r="AG75" s="503"/>
      <c r="AH75" s="486"/>
      <c r="AI75" s="487"/>
      <c r="AJ75" s="433"/>
      <c r="AK75" s="477"/>
      <c r="AL75" s="440"/>
      <c r="AM75" s="436"/>
      <c r="AN75" s="436"/>
      <c r="AO75" s="436"/>
      <c r="AP75" s="435"/>
      <c r="AQ75" s="436"/>
      <c r="AR75" s="436"/>
      <c r="AS75" s="436"/>
      <c r="AT75" s="435"/>
      <c r="AU75" s="436"/>
      <c r="AV75" s="436"/>
      <c r="AW75" s="436"/>
      <c r="AX75" s="435"/>
      <c r="AY75" s="436"/>
      <c r="AZ75" s="436"/>
      <c r="BA75" s="436"/>
      <c r="BB75" s="435"/>
      <c r="BC75" s="436"/>
      <c r="BD75" s="436"/>
      <c r="BE75" s="437"/>
      <c r="BF75" s="40"/>
      <c r="BG75" s="478"/>
      <c r="BH75" s="497"/>
      <c r="BI75" s="498"/>
      <c r="BJ75" s="499"/>
      <c r="BK75" s="499"/>
      <c r="BL75" s="499"/>
      <c r="BM75" s="500"/>
      <c r="BN75" s="501"/>
      <c r="BO75" s="502"/>
      <c r="BP75" s="503"/>
      <c r="BQ75" s="486"/>
      <c r="BR75" s="487"/>
      <c r="BS75" s="40"/>
    </row>
    <row r="76" ht="31.5" customHeight="1">
      <c r="A76" s="438"/>
      <c r="B76" s="466"/>
      <c r="C76" s="442"/>
      <c r="D76" s="436"/>
      <c r="E76" s="436"/>
      <c r="F76" s="436"/>
      <c r="G76" s="439"/>
      <c r="H76" s="436"/>
      <c r="I76" s="436"/>
      <c r="J76" s="436"/>
      <c r="K76" s="439"/>
      <c r="L76" s="436"/>
      <c r="M76" s="436"/>
      <c r="N76" s="436"/>
      <c r="O76" s="439"/>
      <c r="P76" s="436"/>
      <c r="Q76" s="436"/>
      <c r="R76" s="436"/>
      <c r="S76" s="439"/>
      <c r="T76" s="436"/>
      <c r="U76" s="436"/>
      <c r="V76" s="437"/>
      <c r="W76" s="40"/>
      <c r="X76" s="467" t="str">
        <f>X32</f>
        <v>727</v>
      </c>
      <c r="Y76" s="468"/>
      <c r="Z76" s="469"/>
      <c r="AA76" s="470"/>
      <c r="AB76" s="470"/>
      <c r="AC76" s="470"/>
      <c r="AD76" s="471"/>
      <c r="AE76" s="472"/>
      <c r="AF76" s="473"/>
      <c r="AG76" s="474"/>
      <c r="AH76" s="496"/>
      <c r="AI76" s="476"/>
      <c r="AJ76" s="438"/>
      <c r="AK76" s="466"/>
      <c r="AL76" s="442"/>
      <c r="AM76" s="436"/>
      <c r="AN76" s="436"/>
      <c r="AO76" s="436"/>
      <c r="AP76" s="439"/>
      <c r="AQ76" s="436"/>
      <c r="AR76" s="436"/>
      <c r="AS76" s="436"/>
      <c r="AT76" s="439"/>
      <c r="AU76" s="436"/>
      <c r="AV76" s="436"/>
      <c r="AW76" s="436"/>
      <c r="AX76" s="439"/>
      <c r="AY76" s="436"/>
      <c r="AZ76" s="436"/>
      <c r="BA76" s="436"/>
      <c r="BB76" s="439"/>
      <c r="BC76" s="436"/>
      <c r="BD76" s="436"/>
      <c r="BE76" s="437"/>
      <c r="BF76" s="40"/>
      <c r="BG76" s="467" t="str">
        <f>BG32</f>
        <v>71</v>
      </c>
      <c r="BH76" s="468"/>
      <c r="BI76" s="469"/>
      <c r="BJ76" s="470"/>
      <c r="BK76" s="470"/>
      <c r="BL76" s="470"/>
      <c r="BM76" s="471"/>
      <c r="BN76" s="472"/>
      <c r="BO76" s="473"/>
      <c r="BP76" s="474"/>
      <c r="BQ76" s="496"/>
      <c r="BR76" s="476"/>
      <c r="BS76" s="40"/>
    </row>
    <row r="77" ht="31.5" customHeight="1">
      <c r="A77" s="433"/>
      <c r="B77" s="477"/>
      <c r="C77" s="440"/>
      <c r="D77" s="436"/>
      <c r="E77" s="436"/>
      <c r="F77" s="436"/>
      <c r="G77" s="435"/>
      <c r="H77" s="436"/>
      <c r="I77" s="436"/>
      <c r="J77" s="436"/>
      <c r="K77" s="435"/>
      <c r="L77" s="436"/>
      <c r="M77" s="436"/>
      <c r="N77" s="436"/>
      <c r="O77" s="435"/>
      <c r="P77" s="436"/>
      <c r="Q77" s="436"/>
      <c r="R77" s="436"/>
      <c r="S77" s="435"/>
      <c r="T77" s="436"/>
      <c r="U77" s="436"/>
      <c r="V77" s="437"/>
      <c r="W77" s="40"/>
      <c r="X77" s="478"/>
      <c r="Y77" s="479"/>
      <c r="Z77" s="480"/>
      <c r="AA77" s="481"/>
      <c r="AB77" s="481"/>
      <c r="AC77" s="481"/>
      <c r="AD77" s="482"/>
      <c r="AE77" s="483"/>
      <c r="AF77" s="484"/>
      <c r="AG77" s="485"/>
      <c r="AH77" s="486"/>
      <c r="AI77" s="487"/>
      <c r="AJ77" s="433"/>
      <c r="AK77" s="477"/>
      <c r="AL77" s="440"/>
      <c r="AM77" s="436"/>
      <c r="AN77" s="436"/>
      <c r="AO77" s="436"/>
      <c r="AP77" s="435"/>
      <c r="AQ77" s="436"/>
      <c r="AR77" s="436"/>
      <c r="AS77" s="436"/>
      <c r="AT77" s="435"/>
      <c r="AU77" s="436"/>
      <c r="AV77" s="436"/>
      <c r="AW77" s="436"/>
      <c r="AX77" s="435"/>
      <c r="AY77" s="436"/>
      <c r="AZ77" s="436"/>
      <c r="BA77" s="436"/>
      <c r="BB77" s="435"/>
      <c r="BC77" s="436"/>
      <c r="BD77" s="436"/>
      <c r="BE77" s="437"/>
      <c r="BF77" s="40"/>
      <c r="BG77" s="478"/>
      <c r="BH77" s="479"/>
      <c r="BI77" s="480"/>
      <c r="BJ77" s="481"/>
      <c r="BK77" s="481"/>
      <c r="BL77" s="481"/>
      <c r="BM77" s="482"/>
      <c r="BN77" s="483"/>
      <c r="BO77" s="484"/>
      <c r="BP77" s="485"/>
      <c r="BQ77" s="486"/>
      <c r="BR77" s="487"/>
      <c r="BS77" s="40"/>
    </row>
    <row r="78" ht="31.5" customHeight="1">
      <c r="A78" s="438"/>
      <c r="B78" s="466"/>
      <c r="C78" s="442"/>
      <c r="D78" s="436"/>
      <c r="E78" s="436"/>
      <c r="F78" s="436"/>
      <c r="G78" s="439"/>
      <c r="H78" s="436"/>
      <c r="I78" s="436"/>
      <c r="J78" s="436"/>
      <c r="K78" s="439"/>
      <c r="L78" s="436"/>
      <c r="M78" s="436"/>
      <c r="N78" s="436"/>
      <c r="O78" s="439"/>
      <c r="P78" s="436"/>
      <c r="Q78" s="436"/>
      <c r="R78" s="436"/>
      <c r="S78" s="439"/>
      <c r="T78" s="436"/>
      <c r="U78" s="436"/>
      <c r="V78" s="437"/>
      <c r="W78" s="40"/>
      <c r="X78" s="488" t="str">
        <f>X34</f>
        <v>86</v>
      </c>
      <c r="Y78" s="489"/>
      <c r="Z78" s="490"/>
      <c r="AA78" s="491"/>
      <c r="AB78" s="491"/>
      <c r="AC78" s="491"/>
      <c r="AD78" s="492"/>
      <c r="AE78" s="493"/>
      <c r="AF78" s="494"/>
      <c r="AG78" s="495"/>
      <c r="AH78" s="496"/>
      <c r="AI78" s="476"/>
      <c r="AJ78" s="438"/>
      <c r="AK78" s="466"/>
      <c r="AL78" s="442"/>
      <c r="AM78" s="436"/>
      <c r="AN78" s="436"/>
      <c r="AO78" s="436"/>
      <c r="AP78" s="439"/>
      <c r="AQ78" s="436"/>
      <c r="AR78" s="436"/>
      <c r="AS78" s="436"/>
      <c r="AT78" s="439"/>
      <c r="AU78" s="436"/>
      <c r="AV78" s="436"/>
      <c r="AW78" s="436"/>
      <c r="AX78" s="439"/>
      <c r="AY78" s="436"/>
      <c r="AZ78" s="436"/>
      <c r="BA78" s="436"/>
      <c r="BB78" s="439"/>
      <c r="BC78" s="436"/>
      <c r="BD78" s="436"/>
      <c r="BE78" s="437"/>
      <c r="BF78" s="40"/>
      <c r="BG78" s="488" t="str">
        <f>BG34</f>
        <v>713</v>
      </c>
      <c r="BH78" s="489"/>
      <c r="BI78" s="490"/>
      <c r="BJ78" s="491"/>
      <c r="BK78" s="491"/>
      <c r="BL78" s="491"/>
      <c r="BM78" s="492"/>
      <c r="BN78" s="493"/>
      <c r="BO78" s="494"/>
      <c r="BP78" s="495"/>
      <c r="BQ78" s="496"/>
      <c r="BR78" s="476"/>
      <c r="BS78" s="40"/>
    </row>
    <row r="79" ht="31.5" customHeight="1">
      <c r="A79" s="433"/>
      <c r="B79" s="477"/>
      <c r="C79" s="440"/>
      <c r="D79" s="436"/>
      <c r="E79" s="436"/>
      <c r="F79" s="436"/>
      <c r="G79" s="435"/>
      <c r="H79" s="436"/>
      <c r="I79" s="436"/>
      <c r="J79" s="436"/>
      <c r="K79" s="435"/>
      <c r="L79" s="436"/>
      <c r="M79" s="436"/>
      <c r="N79" s="436"/>
      <c r="O79" s="435"/>
      <c r="P79" s="436"/>
      <c r="Q79" s="436"/>
      <c r="R79" s="436"/>
      <c r="S79" s="435"/>
      <c r="T79" s="436"/>
      <c r="U79" s="436"/>
      <c r="V79" s="437"/>
      <c r="W79" s="40"/>
      <c r="X79" s="478"/>
      <c r="Y79" s="497"/>
      <c r="Z79" s="498"/>
      <c r="AA79" s="499"/>
      <c r="AB79" s="499"/>
      <c r="AC79" s="499"/>
      <c r="AD79" s="500"/>
      <c r="AE79" s="501"/>
      <c r="AF79" s="502"/>
      <c r="AG79" s="503"/>
      <c r="AH79" s="486"/>
      <c r="AI79" s="487"/>
      <c r="AJ79" s="433"/>
      <c r="AK79" s="477"/>
      <c r="AL79" s="440"/>
      <c r="AM79" s="436"/>
      <c r="AN79" s="436"/>
      <c r="AO79" s="436"/>
      <c r="AP79" s="435"/>
      <c r="AQ79" s="436"/>
      <c r="AR79" s="436"/>
      <c r="AS79" s="436"/>
      <c r="AT79" s="435"/>
      <c r="AU79" s="436"/>
      <c r="AV79" s="436"/>
      <c r="AW79" s="436"/>
      <c r="AX79" s="435"/>
      <c r="AY79" s="436"/>
      <c r="AZ79" s="436"/>
      <c r="BA79" s="436"/>
      <c r="BB79" s="435"/>
      <c r="BC79" s="436"/>
      <c r="BD79" s="436"/>
      <c r="BE79" s="437"/>
      <c r="BF79" s="40"/>
      <c r="BG79" s="478"/>
      <c r="BH79" s="497"/>
      <c r="BI79" s="498"/>
      <c r="BJ79" s="499"/>
      <c r="BK79" s="499"/>
      <c r="BL79" s="499"/>
      <c r="BM79" s="500"/>
      <c r="BN79" s="501"/>
      <c r="BO79" s="502"/>
      <c r="BP79" s="503"/>
      <c r="BQ79" s="486"/>
      <c r="BR79" s="487"/>
      <c r="BS79" s="40"/>
    </row>
    <row r="80" ht="31.5" customHeight="1">
      <c r="A80" s="438"/>
      <c r="B80" s="466"/>
      <c r="C80" s="442"/>
      <c r="D80" s="436"/>
      <c r="E80" s="436"/>
      <c r="F80" s="436"/>
      <c r="G80" s="439"/>
      <c r="H80" s="436"/>
      <c r="I80" s="436"/>
      <c r="J80" s="436"/>
      <c r="K80" s="439"/>
      <c r="L80" s="436"/>
      <c r="M80" s="436"/>
      <c r="N80" s="436"/>
      <c r="O80" s="439"/>
      <c r="P80" s="436"/>
      <c r="Q80" s="436"/>
      <c r="R80" s="436"/>
      <c r="S80" s="439"/>
      <c r="T80" s="436"/>
      <c r="U80" s="436"/>
      <c r="V80" s="437"/>
      <c r="W80" s="40"/>
      <c r="X80" s="467" t="str">
        <f>X36</f>
        <v>89*</v>
      </c>
      <c r="Y80" s="468"/>
      <c r="Z80" s="469"/>
      <c r="AA80" s="470"/>
      <c r="AB80" s="470"/>
      <c r="AC80" s="470"/>
      <c r="AD80" s="471"/>
      <c r="AE80" s="472"/>
      <c r="AF80" s="473"/>
      <c r="AG80" s="474"/>
      <c r="AH80" s="496"/>
      <c r="AI80" s="476"/>
      <c r="AJ80" s="438"/>
      <c r="AK80" s="466"/>
      <c r="AL80" s="442"/>
      <c r="AM80" s="436"/>
      <c r="AN80" s="436"/>
      <c r="AO80" s="436"/>
      <c r="AP80" s="439"/>
      <c r="AQ80" s="436"/>
      <c r="AR80" s="436"/>
      <c r="AS80" s="436"/>
      <c r="AT80" s="439"/>
      <c r="AU80" s="436"/>
      <c r="AV80" s="436"/>
      <c r="AW80" s="436"/>
      <c r="AX80" s="439"/>
      <c r="AY80" s="436"/>
      <c r="AZ80" s="436"/>
      <c r="BA80" s="436"/>
      <c r="BB80" s="439"/>
      <c r="BC80" s="436"/>
      <c r="BD80" s="436"/>
      <c r="BE80" s="437"/>
      <c r="BF80" s="40"/>
      <c r="BG80" s="467" t="str">
        <f>BG36</f>
        <v>731</v>
      </c>
      <c r="BH80" s="468"/>
      <c r="BI80" s="469"/>
      <c r="BJ80" s="470"/>
      <c r="BK80" s="470"/>
      <c r="BL80" s="470"/>
      <c r="BM80" s="471"/>
      <c r="BN80" s="472"/>
      <c r="BO80" s="473"/>
      <c r="BP80" s="474"/>
      <c r="BQ80" s="496"/>
      <c r="BR80" s="476"/>
      <c r="BS80" s="40"/>
    </row>
    <row r="81" ht="31.5" customHeight="1">
      <c r="A81" s="433"/>
      <c r="B81" s="477"/>
      <c r="C81" s="440"/>
      <c r="D81" s="436"/>
      <c r="E81" s="436"/>
      <c r="F81" s="436"/>
      <c r="G81" s="435"/>
      <c r="H81" s="436"/>
      <c r="I81" s="436"/>
      <c r="J81" s="436"/>
      <c r="K81" s="435"/>
      <c r="L81" s="436"/>
      <c r="M81" s="436"/>
      <c r="N81" s="436"/>
      <c r="O81" s="435"/>
      <c r="P81" s="436"/>
      <c r="Q81" s="436"/>
      <c r="R81" s="436"/>
      <c r="S81" s="435"/>
      <c r="T81" s="436"/>
      <c r="U81" s="436"/>
      <c r="V81" s="437"/>
      <c r="W81" s="40"/>
      <c r="X81" s="478"/>
      <c r="Y81" s="479"/>
      <c r="Z81" s="480"/>
      <c r="AA81" s="481"/>
      <c r="AB81" s="481"/>
      <c r="AC81" s="481"/>
      <c r="AD81" s="482"/>
      <c r="AE81" s="483"/>
      <c r="AF81" s="484"/>
      <c r="AG81" s="485"/>
      <c r="AH81" s="486"/>
      <c r="AI81" s="487"/>
      <c r="AJ81" s="433"/>
      <c r="AK81" s="477"/>
      <c r="AL81" s="440"/>
      <c r="AM81" s="436"/>
      <c r="AN81" s="436"/>
      <c r="AO81" s="436"/>
      <c r="AP81" s="435"/>
      <c r="AQ81" s="436"/>
      <c r="AR81" s="436"/>
      <c r="AS81" s="436"/>
      <c r="AT81" s="435"/>
      <c r="AU81" s="436"/>
      <c r="AV81" s="436"/>
      <c r="AW81" s="436"/>
      <c r="AX81" s="435"/>
      <c r="AY81" s="436"/>
      <c r="AZ81" s="436"/>
      <c r="BA81" s="436"/>
      <c r="BB81" s="435"/>
      <c r="BC81" s="436"/>
      <c r="BD81" s="436"/>
      <c r="BE81" s="437"/>
      <c r="BF81" s="40"/>
      <c r="BG81" s="478"/>
      <c r="BH81" s="479"/>
      <c r="BI81" s="480"/>
      <c r="BJ81" s="481"/>
      <c r="BK81" s="481"/>
      <c r="BL81" s="481"/>
      <c r="BM81" s="482"/>
      <c r="BN81" s="483"/>
      <c r="BO81" s="484"/>
      <c r="BP81" s="485"/>
      <c r="BQ81" s="486"/>
      <c r="BR81" s="487"/>
      <c r="BS81" s="40"/>
    </row>
    <row r="82" ht="31.5" customHeight="1">
      <c r="A82" s="438"/>
      <c r="B82" s="466"/>
      <c r="C82" s="442"/>
      <c r="D82" s="436"/>
      <c r="E82" s="436"/>
      <c r="F82" s="436"/>
      <c r="G82" s="439"/>
      <c r="H82" s="436"/>
      <c r="I82" s="436"/>
      <c r="J82" s="436"/>
      <c r="K82" s="439"/>
      <c r="L82" s="436"/>
      <c r="M82" s="436"/>
      <c r="N82" s="436"/>
      <c r="O82" s="439"/>
      <c r="P82" s="436"/>
      <c r="Q82" s="436"/>
      <c r="R82" s="436"/>
      <c r="S82" s="439"/>
      <c r="T82" s="436"/>
      <c r="U82" s="436"/>
      <c r="V82" s="437"/>
      <c r="W82" s="40"/>
      <c r="X82" s="488" t="str">
        <f>X38</f>
        <v>90*</v>
      </c>
      <c r="Y82" s="489"/>
      <c r="Z82" s="490"/>
      <c r="AA82" s="491"/>
      <c r="AB82" s="491"/>
      <c r="AC82" s="491"/>
      <c r="AD82" s="492"/>
      <c r="AE82" s="493"/>
      <c r="AF82" s="494"/>
      <c r="AG82" s="495"/>
      <c r="AH82" s="496"/>
      <c r="AI82" s="476"/>
      <c r="AJ82" s="438"/>
      <c r="AK82" s="466"/>
      <c r="AL82" s="442"/>
      <c r="AM82" s="436"/>
      <c r="AN82" s="436"/>
      <c r="AO82" s="436"/>
      <c r="AP82" s="439"/>
      <c r="AQ82" s="436"/>
      <c r="AR82" s="436"/>
      <c r="AS82" s="436"/>
      <c r="AT82" s="439"/>
      <c r="AU82" s="436"/>
      <c r="AV82" s="436"/>
      <c r="AW82" s="436"/>
      <c r="AX82" s="439"/>
      <c r="AY82" s="436"/>
      <c r="AZ82" s="436"/>
      <c r="BA82" s="436"/>
      <c r="BB82" s="439"/>
      <c r="BC82" s="436"/>
      <c r="BD82" s="436"/>
      <c r="BE82" s="437"/>
      <c r="BF82" s="40"/>
      <c r="BG82" s="488" t="str">
        <f>BG38</f>
        <v>74</v>
      </c>
      <c r="BH82" s="489"/>
      <c r="BI82" s="490"/>
      <c r="BJ82" s="491"/>
      <c r="BK82" s="491"/>
      <c r="BL82" s="491"/>
      <c r="BM82" s="492"/>
      <c r="BN82" s="493"/>
      <c r="BO82" s="494"/>
      <c r="BP82" s="495"/>
      <c r="BQ82" s="496"/>
      <c r="BR82" s="476"/>
      <c r="BS82" s="40"/>
    </row>
    <row r="83" ht="31.5" customHeight="1">
      <c r="A83" s="433"/>
      <c r="B83" s="477"/>
      <c r="C83" s="440"/>
      <c r="D83" s="436"/>
      <c r="E83" s="436"/>
      <c r="F83" s="436"/>
      <c r="G83" s="435"/>
      <c r="H83" s="436"/>
      <c r="I83" s="436"/>
      <c r="J83" s="436"/>
      <c r="K83" s="435"/>
      <c r="L83" s="436"/>
      <c r="M83" s="436"/>
      <c r="N83" s="436"/>
      <c r="O83" s="435"/>
      <c r="P83" s="436"/>
      <c r="Q83" s="436"/>
      <c r="R83" s="436"/>
      <c r="S83" s="435"/>
      <c r="T83" s="436"/>
      <c r="U83" s="436"/>
      <c r="V83" s="437"/>
      <c r="W83" s="40"/>
      <c r="X83" s="478"/>
      <c r="Y83" s="497"/>
      <c r="Z83" s="498"/>
      <c r="AA83" s="499"/>
      <c r="AB83" s="499"/>
      <c r="AC83" s="499"/>
      <c r="AD83" s="500"/>
      <c r="AE83" s="501"/>
      <c r="AF83" s="502"/>
      <c r="AG83" s="503"/>
      <c r="AH83" s="486"/>
      <c r="AI83" s="487"/>
      <c r="AJ83" s="433"/>
      <c r="AK83" s="477"/>
      <c r="AL83" s="440"/>
      <c r="AM83" s="436"/>
      <c r="AN83" s="436"/>
      <c r="AO83" s="436"/>
      <c r="AP83" s="435"/>
      <c r="AQ83" s="436"/>
      <c r="AR83" s="436"/>
      <c r="AS83" s="436"/>
      <c r="AT83" s="435"/>
      <c r="AU83" s="436"/>
      <c r="AV83" s="436"/>
      <c r="AW83" s="436"/>
      <c r="AX83" s="435"/>
      <c r="AY83" s="436"/>
      <c r="AZ83" s="436"/>
      <c r="BA83" s="436"/>
      <c r="BB83" s="435"/>
      <c r="BC83" s="436"/>
      <c r="BD83" s="436"/>
      <c r="BE83" s="437"/>
      <c r="BF83" s="40"/>
      <c r="BG83" s="478"/>
      <c r="BH83" s="497"/>
      <c r="BI83" s="498"/>
      <c r="BJ83" s="499"/>
      <c r="BK83" s="499"/>
      <c r="BL83" s="499"/>
      <c r="BM83" s="500"/>
      <c r="BN83" s="501"/>
      <c r="BO83" s="502"/>
      <c r="BP83" s="503"/>
      <c r="BQ83" s="486"/>
      <c r="BR83" s="487"/>
      <c r="BS83" s="40"/>
    </row>
    <row r="84" ht="31.5" customHeight="1">
      <c r="A84" s="438"/>
      <c r="B84" s="466"/>
      <c r="C84" s="442"/>
      <c r="D84" s="436"/>
      <c r="E84" s="436"/>
      <c r="F84" s="436"/>
      <c r="G84" s="439"/>
      <c r="H84" s="436"/>
      <c r="I84" s="436"/>
      <c r="J84" s="436"/>
      <c r="K84" s="439"/>
      <c r="L84" s="436"/>
      <c r="M84" s="436"/>
      <c r="N84" s="436"/>
      <c r="O84" s="439"/>
      <c r="P84" s="436"/>
      <c r="Q84" s="436"/>
      <c r="R84" s="436"/>
      <c r="S84" s="439"/>
      <c r="T84" s="436"/>
      <c r="U84" s="436"/>
      <c r="V84" s="437"/>
      <c r="W84" s="40"/>
      <c r="X84" s="467" t="str">
        <f>X40</f>
        <v>981</v>
      </c>
      <c r="Y84" s="468"/>
      <c r="Z84" s="469"/>
      <c r="AA84" s="470"/>
      <c r="AB84" s="470"/>
      <c r="AC84" s="470"/>
      <c r="AD84" s="471"/>
      <c r="AE84" s="472"/>
      <c r="AF84" s="473"/>
      <c r="AG84" s="474"/>
      <c r="AH84" s="496"/>
      <c r="AI84" s="476"/>
      <c r="AJ84" s="438"/>
      <c r="AK84" s="466"/>
      <c r="AL84" s="442"/>
      <c r="AM84" s="436"/>
      <c r="AN84" s="436"/>
      <c r="AO84" s="436"/>
      <c r="AP84" s="439"/>
      <c r="AQ84" s="436"/>
      <c r="AR84" s="436"/>
      <c r="AS84" s="436"/>
      <c r="AT84" s="439"/>
      <c r="AU84" s="436"/>
      <c r="AV84" s="436"/>
      <c r="AW84" s="436"/>
      <c r="AX84" s="439"/>
      <c r="AY84" s="436"/>
      <c r="AZ84" s="436"/>
      <c r="BA84" s="436"/>
      <c r="BB84" s="439"/>
      <c r="BC84" s="436"/>
      <c r="BD84" s="436"/>
      <c r="BE84" s="437"/>
      <c r="BF84" s="40"/>
      <c r="BG84" s="467" t="str">
        <f>BG40</f>
        <v>802</v>
      </c>
      <c r="BH84" s="468"/>
      <c r="BI84" s="469"/>
      <c r="BJ84" s="470"/>
      <c r="BK84" s="470"/>
      <c r="BL84" s="470"/>
      <c r="BM84" s="471"/>
      <c r="BN84" s="472"/>
      <c r="BO84" s="473"/>
      <c r="BP84" s="474"/>
      <c r="BQ84" s="496"/>
      <c r="BR84" s="476"/>
      <c r="BS84" s="40"/>
    </row>
    <row r="85" ht="31.5" customHeight="1">
      <c r="A85" s="433"/>
      <c r="B85" s="477"/>
      <c r="C85" s="440"/>
      <c r="D85" s="436"/>
      <c r="E85" s="436"/>
      <c r="F85" s="436"/>
      <c r="G85" s="435"/>
      <c r="H85" s="436"/>
      <c r="I85" s="436"/>
      <c r="J85" s="436"/>
      <c r="K85" s="435"/>
      <c r="L85" s="436"/>
      <c r="M85" s="436"/>
      <c r="N85" s="436"/>
      <c r="O85" s="435"/>
      <c r="P85" s="436"/>
      <c r="Q85" s="436"/>
      <c r="R85" s="436"/>
      <c r="S85" s="435"/>
      <c r="T85" s="436"/>
      <c r="U85" s="436"/>
      <c r="V85" s="437"/>
      <c r="W85" s="40"/>
      <c r="X85" s="478"/>
      <c r="Y85" s="479"/>
      <c r="Z85" s="480"/>
      <c r="AA85" s="481"/>
      <c r="AB85" s="481"/>
      <c r="AC85" s="481"/>
      <c r="AD85" s="482"/>
      <c r="AE85" s="483"/>
      <c r="AF85" s="484"/>
      <c r="AG85" s="485"/>
      <c r="AH85" s="486"/>
      <c r="AI85" s="487"/>
      <c r="AJ85" s="433"/>
      <c r="AK85" s="477"/>
      <c r="AL85" s="440"/>
      <c r="AM85" s="436"/>
      <c r="AN85" s="436"/>
      <c r="AO85" s="436"/>
      <c r="AP85" s="435"/>
      <c r="AQ85" s="436"/>
      <c r="AR85" s="436"/>
      <c r="AS85" s="436"/>
      <c r="AT85" s="435"/>
      <c r="AU85" s="436"/>
      <c r="AV85" s="436"/>
      <c r="AW85" s="436"/>
      <c r="AX85" s="435"/>
      <c r="AY85" s="436"/>
      <c r="AZ85" s="436"/>
      <c r="BA85" s="436"/>
      <c r="BB85" s="435"/>
      <c r="BC85" s="436"/>
      <c r="BD85" s="436"/>
      <c r="BE85" s="437"/>
      <c r="BF85" s="40"/>
      <c r="BG85" s="478"/>
      <c r="BH85" s="479"/>
      <c r="BI85" s="480"/>
      <c r="BJ85" s="481"/>
      <c r="BK85" s="481"/>
      <c r="BL85" s="481"/>
      <c r="BM85" s="482"/>
      <c r="BN85" s="483"/>
      <c r="BO85" s="484"/>
      <c r="BP85" s="485"/>
      <c r="BQ85" s="486"/>
      <c r="BR85" s="487"/>
      <c r="BS85" s="40"/>
    </row>
    <row r="86" ht="31.5" customHeight="1">
      <c r="A86" s="504" t="s">
        <v>304</v>
      </c>
      <c r="B86" s="339"/>
      <c r="C86" s="339"/>
      <c r="D86" s="339"/>
      <c r="E86" s="339"/>
      <c r="F86" s="339"/>
      <c r="G86" s="339"/>
      <c r="H86" s="339"/>
      <c r="I86" s="339"/>
      <c r="J86" s="339"/>
      <c r="K86" s="339"/>
      <c r="L86" s="339"/>
      <c r="M86" s="339"/>
      <c r="N86" s="339"/>
      <c r="O86" s="339"/>
      <c r="P86" s="339"/>
      <c r="Q86" s="339"/>
      <c r="R86" s="339"/>
      <c r="S86" s="505" t="s">
        <v>301</v>
      </c>
      <c r="T86" s="506"/>
      <c r="U86" s="507"/>
      <c r="V86" s="508"/>
      <c r="W86" s="40"/>
      <c r="X86" s="488" t="str">
        <f>X42</f>
        <v>99</v>
      </c>
      <c r="Y86" s="489"/>
      <c r="Z86" s="490"/>
      <c r="AA86" s="491"/>
      <c r="AB86" s="491"/>
      <c r="AC86" s="491"/>
      <c r="AD86" s="492"/>
      <c r="AE86" s="493"/>
      <c r="AF86" s="494"/>
      <c r="AG86" s="495"/>
      <c r="AH86" s="496"/>
      <c r="AI86" s="476"/>
      <c r="AJ86" s="504" t="s">
        <v>305</v>
      </c>
      <c r="AK86" s="339"/>
      <c r="AL86" s="339"/>
      <c r="AM86" s="339"/>
      <c r="AN86" s="339"/>
      <c r="AO86" s="339"/>
      <c r="AP86" s="339"/>
      <c r="AQ86" s="339"/>
      <c r="AR86" s="339"/>
      <c r="AS86" s="339"/>
      <c r="AT86" s="339"/>
      <c r="AU86" s="339"/>
      <c r="AV86" s="339"/>
      <c r="AW86" s="339"/>
      <c r="AX86" s="339"/>
      <c r="AY86" s="339"/>
      <c r="AZ86" s="339"/>
      <c r="BA86" s="339"/>
      <c r="BB86" s="505" t="s">
        <v>301</v>
      </c>
      <c r="BC86" s="506"/>
      <c r="BD86" s="507"/>
      <c r="BE86" s="508"/>
      <c r="BF86" s="40"/>
      <c r="BG86" s="488" t="str">
        <f>BG42</f>
        <v>97</v>
      </c>
      <c r="BH86" s="489"/>
      <c r="BI86" s="490"/>
      <c r="BJ86" s="491"/>
      <c r="BK86" s="491"/>
      <c r="BL86" s="491"/>
      <c r="BM86" s="492"/>
      <c r="BN86" s="493"/>
      <c r="BO86" s="494"/>
      <c r="BP86" s="495"/>
      <c r="BQ86" s="496"/>
      <c r="BR86" s="476"/>
      <c r="BS86" s="40"/>
    </row>
    <row r="87" ht="31.5" customHeight="1">
      <c r="S87" s="509"/>
      <c r="T87" s="510"/>
      <c r="U87" s="511"/>
      <c r="V87" s="512"/>
      <c r="W87" s="40"/>
      <c r="X87" s="478"/>
      <c r="Y87" s="497"/>
      <c r="Z87" s="498"/>
      <c r="AA87" s="499"/>
      <c r="AB87" s="499"/>
      <c r="AC87" s="499"/>
      <c r="AD87" s="500"/>
      <c r="AE87" s="501"/>
      <c r="AF87" s="502"/>
      <c r="AG87" s="503"/>
      <c r="AH87" s="486"/>
      <c r="AI87" s="487"/>
      <c r="BB87" s="509"/>
      <c r="BC87" s="510"/>
      <c r="BD87" s="511"/>
      <c r="BE87" s="512"/>
      <c r="BF87" s="40"/>
      <c r="BG87" s="478"/>
      <c r="BH87" s="497"/>
      <c r="BI87" s="498"/>
      <c r="BJ87" s="499"/>
      <c r="BK87" s="499"/>
      <c r="BL87" s="499"/>
      <c r="BM87" s="500"/>
      <c r="BN87" s="501"/>
      <c r="BO87" s="502"/>
      <c r="BP87" s="503"/>
      <c r="BQ87" s="486"/>
      <c r="BR87" s="487"/>
      <c r="BS87" s="40"/>
    </row>
    <row r="88" ht="28.5" customHeight="1">
      <c r="S88" s="509"/>
      <c r="T88" s="509"/>
      <c r="U88" s="509"/>
      <c r="V88" s="509"/>
      <c r="W88" s="40"/>
      <c r="X88" s="513"/>
      <c r="Y88" s="514"/>
      <c r="Z88" s="514"/>
      <c r="AA88" s="514"/>
      <c r="AB88" s="514"/>
      <c r="AC88" s="515" t="s">
        <v>306</v>
      </c>
      <c r="AD88" s="8"/>
      <c r="AE88" s="8"/>
      <c r="AF88" s="8"/>
      <c r="AG88" s="8"/>
      <c r="AH88" s="8"/>
      <c r="AI88" s="8"/>
      <c r="BB88" s="509"/>
      <c r="BC88" s="509"/>
      <c r="BD88" s="509"/>
      <c r="BE88" s="509"/>
      <c r="BF88" s="40"/>
      <c r="BG88" s="513"/>
      <c r="BH88" s="514"/>
      <c r="BI88" s="514"/>
      <c r="BJ88" s="514"/>
      <c r="BK88" s="514"/>
      <c r="BL88" s="515" t="s">
        <v>306</v>
      </c>
      <c r="BM88" s="8"/>
      <c r="BN88" s="8"/>
      <c r="BO88" s="8"/>
      <c r="BP88" s="8"/>
      <c r="BQ88" s="8"/>
      <c r="BR88" s="8"/>
      <c r="BS88" s="40"/>
    </row>
    <row r="89" ht="13.5" customHeight="1">
      <c r="A89" s="40"/>
      <c r="B89" s="517"/>
      <c r="C89" s="40"/>
      <c r="D89" s="40"/>
      <c r="E89" s="40"/>
      <c r="F89" s="40"/>
      <c r="G89" s="40"/>
      <c r="H89" s="40"/>
      <c r="I89" s="40"/>
      <c r="J89" s="40"/>
      <c r="K89" s="40"/>
      <c r="L89" s="40"/>
      <c r="M89" s="40"/>
      <c r="N89" s="40"/>
      <c r="O89" s="40"/>
      <c r="P89" s="40"/>
      <c r="Q89" s="40"/>
      <c r="R89" s="40"/>
      <c r="S89" s="40"/>
      <c r="T89" s="40"/>
      <c r="U89" s="40"/>
      <c r="V89" s="40"/>
      <c r="W89" s="40"/>
      <c r="X89" s="518"/>
      <c r="Y89" s="518"/>
      <c r="Z89" s="518"/>
      <c r="AA89" s="518"/>
      <c r="AB89" s="518"/>
      <c r="AC89" s="518"/>
      <c r="AD89" s="518"/>
      <c r="AE89" s="518"/>
      <c r="AF89" s="518"/>
      <c r="AG89" s="518"/>
      <c r="AH89" s="518"/>
      <c r="AI89" s="40"/>
      <c r="AJ89" s="40"/>
      <c r="AK89" s="517"/>
      <c r="AL89" s="40"/>
      <c r="AM89" s="40"/>
      <c r="AN89" s="40"/>
      <c r="AO89" s="40"/>
      <c r="AP89" s="40"/>
      <c r="AQ89" s="40"/>
      <c r="AR89" s="40"/>
      <c r="AS89" s="40"/>
      <c r="AT89" s="40"/>
      <c r="AU89" s="40"/>
      <c r="AV89" s="40"/>
      <c r="AW89" s="40"/>
      <c r="AX89" s="40"/>
      <c r="AY89" s="40"/>
      <c r="AZ89" s="40"/>
      <c r="BA89" s="40"/>
      <c r="BB89" s="40"/>
      <c r="BC89" s="40"/>
      <c r="BD89" s="40"/>
      <c r="BE89" s="40"/>
      <c r="BF89" s="40"/>
      <c r="BG89" s="518"/>
      <c r="BH89" s="518"/>
      <c r="BI89" s="518"/>
      <c r="BJ89" s="518"/>
      <c r="BK89" s="518"/>
      <c r="BL89" s="518"/>
      <c r="BM89" s="518"/>
      <c r="BN89" s="518"/>
      <c r="BO89" s="518"/>
      <c r="BP89" s="518"/>
      <c r="BQ89" s="518"/>
      <c r="BR89" s="40"/>
      <c r="BS89" s="40"/>
    </row>
    <row r="90" ht="13.5" customHeight="1">
      <c r="A90" s="40"/>
      <c r="B90" s="517"/>
      <c r="C90" s="40"/>
      <c r="D90" s="40"/>
      <c r="E90" s="40"/>
      <c r="F90" s="40"/>
      <c r="G90" s="40"/>
      <c r="H90" s="40"/>
      <c r="I90" s="40"/>
      <c r="J90" s="40"/>
      <c r="K90" s="40"/>
      <c r="L90" s="40"/>
      <c r="M90" s="40"/>
      <c r="N90" s="40"/>
      <c r="O90" s="40"/>
      <c r="P90" s="40"/>
      <c r="Q90" s="40"/>
      <c r="R90" s="40"/>
      <c r="S90" s="40"/>
      <c r="T90" s="40"/>
      <c r="U90" s="40"/>
      <c r="V90" s="40"/>
      <c r="W90" s="40"/>
      <c r="X90" s="518"/>
      <c r="Y90" s="518"/>
      <c r="Z90" s="518"/>
      <c r="AA90" s="518"/>
      <c r="AB90" s="518"/>
      <c r="AC90" s="518"/>
      <c r="AD90" s="518"/>
      <c r="AE90" s="518"/>
      <c r="AF90" s="518"/>
      <c r="AG90" s="518"/>
      <c r="AH90" s="518"/>
      <c r="AI90" s="40"/>
      <c r="AJ90" s="40"/>
      <c r="AK90" s="517"/>
      <c r="AL90" s="40"/>
      <c r="AM90" s="40"/>
      <c r="AN90" s="40"/>
      <c r="AO90" s="40"/>
      <c r="AP90" s="40"/>
      <c r="AQ90" s="40"/>
      <c r="AR90" s="40"/>
      <c r="AS90" s="40"/>
      <c r="AT90" s="40"/>
      <c r="AU90" s="40"/>
      <c r="AV90" s="40"/>
      <c r="AW90" s="40"/>
      <c r="AX90" s="40"/>
      <c r="AY90" s="40"/>
      <c r="AZ90" s="40"/>
      <c r="BA90" s="40"/>
      <c r="BB90" s="40"/>
      <c r="BC90" s="40"/>
      <c r="BD90" s="40"/>
      <c r="BE90" s="40"/>
      <c r="BF90" s="40"/>
      <c r="BG90" s="518"/>
      <c r="BH90" s="518"/>
      <c r="BI90" s="518"/>
      <c r="BJ90" s="518"/>
      <c r="BK90" s="518"/>
      <c r="BL90" s="518"/>
      <c r="BM90" s="518"/>
      <c r="BN90" s="518"/>
      <c r="BO90" s="518"/>
      <c r="BP90" s="518"/>
      <c r="BQ90" s="518"/>
      <c r="BR90" s="40"/>
      <c r="BS90" s="40"/>
    </row>
    <row r="91" ht="13.5" customHeight="1">
      <c r="A91" s="40"/>
      <c r="B91" s="517"/>
      <c r="C91" s="40"/>
      <c r="D91" s="40"/>
      <c r="E91" s="40"/>
      <c r="F91" s="40"/>
      <c r="G91" s="40"/>
      <c r="H91" s="40"/>
      <c r="I91" s="40"/>
      <c r="J91" s="40"/>
      <c r="K91" s="40"/>
      <c r="L91" s="40"/>
      <c r="M91" s="40"/>
      <c r="N91" s="40"/>
      <c r="O91" s="40"/>
      <c r="P91" s="40"/>
      <c r="Q91" s="40"/>
      <c r="R91" s="40"/>
      <c r="S91" s="40"/>
      <c r="T91" s="40"/>
      <c r="U91" s="40"/>
      <c r="V91" s="40"/>
      <c r="W91" s="40"/>
      <c r="X91" s="518"/>
      <c r="Y91" s="518"/>
      <c r="Z91" s="518"/>
      <c r="AA91" s="518"/>
      <c r="AB91" s="518"/>
      <c r="AC91" s="518"/>
      <c r="AD91" s="518"/>
      <c r="AE91" s="518"/>
      <c r="AF91" s="518"/>
      <c r="AG91" s="518"/>
      <c r="AH91" s="518"/>
      <c r="AI91" s="40"/>
      <c r="AJ91" s="40"/>
      <c r="AK91" s="517"/>
      <c r="AL91" s="40"/>
      <c r="AM91" s="40"/>
      <c r="AN91" s="40"/>
      <c r="AO91" s="40"/>
      <c r="AP91" s="40"/>
      <c r="AQ91" s="40"/>
      <c r="AR91" s="40"/>
      <c r="AS91" s="40"/>
      <c r="AT91" s="40"/>
      <c r="AU91" s="40"/>
      <c r="AV91" s="40"/>
      <c r="AW91" s="40"/>
      <c r="AX91" s="40"/>
      <c r="AY91" s="40"/>
      <c r="AZ91" s="40"/>
      <c r="BA91" s="40"/>
      <c r="BB91" s="40"/>
      <c r="BC91" s="40"/>
      <c r="BD91" s="40"/>
      <c r="BE91" s="40"/>
      <c r="BF91" s="40"/>
      <c r="BG91" s="518"/>
      <c r="BH91" s="518"/>
      <c r="BI91" s="518"/>
      <c r="BJ91" s="518"/>
      <c r="BK91" s="518"/>
      <c r="BL91" s="518"/>
      <c r="BM91" s="518"/>
      <c r="BN91" s="518"/>
      <c r="BO91" s="518"/>
      <c r="BP91" s="518"/>
      <c r="BQ91" s="518"/>
      <c r="BR91" s="40"/>
      <c r="BS91" s="40"/>
    </row>
    <row r="92" ht="13.5" customHeight="1">
      <c r="A92" s="40"/>
      <c r="B92" s="517"/>
      <c r="C92" s="40"/>
      <c r="D92" s="40"/>
      <c r="E92" s="40"/>
      <c r="F92" s="40"/>
      <c r="G92" s="40"/>
      <c r="H92" s="40"/>
      <c r="I92" s="40"/>
      <c r="J92" s="40"/>
      <c r="K92" s="40"/>
      <c r="L92" s="40"/>
      <c r="M92" s="40"/>
      <c r="N92" s="40"/>
      <c r="O92" s="40"/>
      <c r="P92" s="40"/>
      <c r="Q92" s="40"/>
      <c r="R92" s="40"/>
      <c r="S92" s="40"/>
      <c r="T92" s="40"/>
      <c r="U92" s="40"/>
      <c r="V92" s="40"/>
      <c r="W92" s="40"/>
      <c r="X92" s="518"/>
      <c r="Y92" s="518"/>
      <c r="Z92" s="518"/>
      <c r="AA92" s="518"/>
      <c r="AB92" s="518"/>
      <c r="AC92" s="518"/>
      <c r="AD92" s="518"/>
      <c r="AE92" s="518"/>
      <c r="AF92" s="518"/>
      <c r="AG92" s="518"/>
      <c r="AH92" s="518"/>
      <c r="AI92" s="40"/>
      <c r="AJ92" s="40"/>
      <c r="AK92" s="517"/>
      <c r="AL92" s="40"/>
      <c r="AM92" s="40"/>
      <c r="AN92" s="40"/>
      <c r="AO92" s="40"/>
      <c r="AP92" s="40"/>
      <c r="AQ92" s="40"/>
      <c r="AR92" s="40"/>
      <c r="AS92" s="40"/>
      <c r="AT92" s="40"/>
      <c r="AU92" s="40"/>
      <c r="AV92" s="40"/>
      <c r="AW92" s="40"/>
      <c r="AX92" s="40"/>
      <c r="AY92" s="40"/>
      <c r="AZ92" s="40"/>
      <c r="BA92" s="40"/>
      <c r="BB92" s="40"/>
      <c r="BC92" s="40"/>
      <c r="BD92" s="40"/>
      <c r="BE92" s="40"/>
      <c r="BF92" s="40"/>
      <c r="BG92" s="518"/>
      <c r="BH92" s="518"/>
      <c r="BI92" s="518"/>
      <c r="BJ92" s="518"/>
      <c r="BK92" s="518"/>
      <c r="BL92" s="518"/>
      <c r="BM92" s="518"/>
      <c r="BN92" s="518"/>
      <c r="BO92" s="518"/>
      <c r="BP92" s="518"/>
      <c r="BQ92" s="518"/>
      <c r="BR92" s="40"/>
      <c r="BS92" s="40"/>
    </row>
    <row r="93" ht="13.5" customHeight="1">
      <c r="A93" s="40"/>
      <c r="B93" s="517"/>
      <c r="C93" s="40"/>
      <c r="D93" s="40"/>
      <c r="E93" s="40"/>
      <c r="F93" s="40"/>
      <c r="G93" s="40"/>
      <c r="H93" s="40"/>
      <c r="I93" s="40"/>
      <c r="J93" s="40"/>
      <c r="K93" s="40"/>
      <c r="L93" s="40"/>
      <c r="M93" s="40"/>
      <c r="N93" s="40"/>
      <c r="O93" s="40"/>
      <c r="P93" s="40"/>
      <c r="Q93" s="40"/>
      <c r="R93" s="40"/>
      <c r="S93" s="40"/>
      <c r="T93" s="40"/>
      <c r="U93" s="40"/>
      <c r="V93" s="40"/>
      <c r="W93" s="40"/>
      <c r="X93" s="518"/>
      <c r="Y93" s="518"/>
      <c r="Z93" s="518"/>
      <c r="AA93" s="518"/>
      <c r="AB93" s="518"/>
      <c r="AC93" s="518"/>
      <c r="AD93" s="518"/>
      <c r="AE93" s="518"/>
      <c r="AF93" s="518"/>
      <c r="AG93" s="518"/>
      <c r="AH93" s="518"/>
      <c r="AI93" s="40"/>
      <c r="AJ93" s="40"/>
      <c r="AK93" s="517"/>
      <c r="AL93" s="40"/>
      <c r="AM93" s="40"/>
      <c r="AN93" s="40"/>
      <c r="AO93" s="40"/>
      <c r="AP93" s="40"/>
      <c r="AQ93" s="40"/>
      <c r="AR93" s="40"/>
      <c r="AS93" s="40"/>
      <c r="AT93" s="40"/>
      <c r="AU93" s="40"/>
      <c r="AV93" s="40"/>
      <c r="AW93" s="40"/>
      <c r="AX93" s="40"/>
      <c r="AY93" s="40"/>
      <c r="AZ93" s="40"/>
      <c r="BA93" s="40"/>
      <c r="BB93" s="40"/>
      <c r="BC93" s="40"/>
      <c r="BD93" s="40"/>
      <c r="BE93" s="40"/>
      <c r="BF93" s="40"/>
      <c r="BG93" s="518"/>
      <c r="BH93" s="518"/>
      <c r="BI93" s="518"/>
      <c r="BJ93" s="518"/>
      <c r="BK93" s="518"/>
      <c r="BL93" s="518"/>
      <c r="BM93" s="518"/>
      <c r="BN93" s="518"/>
      <c r="BO93" s="518"/>
      <c r="BP93" s="518"/>
      <c r="BQ93" s="518"/>
      <c r="BR93" s="40"/>
      <c r="BS93" s="40"/>
    </row>
    <row r="94" ht="13.5" customHeight="1">
      <c r="A94" s="40"/>
      <c r="B94" s="517"/>
      <c r="C94" s="40"/>
      <c r="D94" s="40"/>
      <c r="E94" s="40"/>
      <c r="F94" s="40"/>
      <c r="G94" s="40"/>
      <c r="H94" s="40"/>
      <c r="I94" s="40"/>
      <c r="J94" s="40"/>
      <c r="K94" s="40"/>
      <c r="L94" s="40"/>
      <c r="M94" s="40"/>
      <c r="N94" s="40"/>
      <c r="O94" s="40"/>
      <c r="P94" s="40"/>
      <c r="Q94" s="40"/>
      <c r="R94" s="40"/>
      <c r="S94" s="40"/>
      <c r="T94" s="40"/>
      <c r="U94" s="40"/>
      <c r="V94" s="40"/>
      <c r="W94" s="40"/>
      <c r="X94" s="518"/>
      <c r="Y94" s="518"/>
      <c r="Z94" s="518"/>
      <c r="AA94" s="518"/>
      <c r="AB94" s="518"/>
      <c r="AC94" s="518"/>
      <c r="AD94" s="518"/>
      <c r="AE94" s="518"/>
      <c r="AF94" s="518"/>
      <c r="AG94" s="518"/>
      <c r="AH94" s="518"/>
      <c r="AI94" s="40"/>
      <c r="AJ94" s="40"/>
      <c r="AK94" s="517"/>
      <c r="AL94" s="40"/>
      <c r="AM94" s="40"/>
      <c r="AN94" s="40"/>
      <c r="AO94" s="40"/>
      <c r="AP94" s="40"/>
      <c r="AQ94" s="40"/>
      <c r="AR94" s="40"/>
      <c r="AS94" s="40"/>
      <c r="AT94" s="40"/>
      <c r="AU94" s="40"/>
      <c r="AV94" s="40"/>
      <c r="AW94" s="40"/>
      <c r="AX94" s="40"/>
      <c r="AY94" s="40"/>
      <c r="AZ94" s="40"/>
      <c r="BA94" s="40"/>
      <c r="BB94" s="40"/>
      <c r="BC94" s="40"/>
      <c r="BD94" s="40"/>
      <c r="BE94" s="40"/>
      <c r="BF94" s="40"/>
      <c r="BG94" s="518"/>
      <c r="BH94" s="518"/>
      <c r="BI94" s="518"/>
      <c r="BJ94" s="518"/>
      <c r="BK94" s="518"/>
      <c r="BL94" s="518"/>
      <c r="BM94" s="518"/>
      <c r="BN94" s="518"/>
      <c r="BO94" s="518"/>
      <c r="BP94" s="518"/>
      <c r="BQ94" s="518"/>
      <c r="BR94" s="40"/>
      <c r="BS94" s="40"/>
    </row>
    <row r="95" ht="13.5" customHeight="1">
      <c r="A95" s="40"/>
      <c r="B95" s="517"/>
      <c r="C95" s="40"/>
      <c r="D95" s="40"/>
      <c r="E95" s="40"/>
      <c r="F95" s="40"/>
      <c r="G95" s="40"/>
      <c r="H95" s="40"/>
      <c r="I95" s="40"/>
      <c r="J95" s="40"/>
      <c r="K95" s="40"/>
      <c r="L95" s="40"/>
      <c r="M95" s="40"/>
      <c r="N95" s="40"/>
      <c r="O95" s="40"/>
      <c r="P95" s="40"/>
      <c r="Q95" s="40"/>
      <c r="R95" s="40"/>
      <c r="S95" s="40"/>
      <c r="T95" s="40"/>
      <c r="U95" s="40"/>
      <c r="V95" s="40"/>
      <c r="W95" s="40"/>
      <c r="X95" s="518"/>
      <c r="Y95" s="518"/>
      <c r="Z95" s="518"/>
      <c r="AA95" s="518"/>
      <c r="AB95" s="518"/>
      <c r="AC95" s="518"/>
      <c r="AD95" s="518"/>
      <c r="AE95" s="518"/>
      <c r="AF95" s="518"/>
      <c r="AG95" s="518"/>
      <c r="AH95" s="518"/>
      <c r="AI95" s="40"/>
      <c r="AJ95" s="40"/>
      <c r="AK95" s="517"/>
      <c r="AL95" s="40"/>
      <c r="AM95" s="40"/>
      <c r="AN95" s="40"/>
      <c r="AO95" s="40"/>
      <c r="AP95" s="40"/>
      <c r="AQ95" s="40"/>
      <c r="AR95" s="40"/>
      <c r="AS95" s="40"/>
      <c r="AT95" s="40"/>
      <c r="AU95" s="40"/>
      <c r="AV95" s="40"/>
      <c r="AW95" s="40"/>
      <c r="AX95" s="40"/>
      <c r="AY95" s="40"/>
      <c r="AZ95" s="40"/>
      <c r="BA95" s="40"/>
      <c r="BB95" s="40"/>
      <c r="BC95" s="40"/>
      <c r="BD95" s="40"/>
      <c r="BE95" s="40"/>
      <c r="BF95" s="40"/>
      <c r="BG95" s="518"/>
      <c r="BH95" s="518"/>
      <c r="BI95" s="518"/>
      <c r="BJ95" s="518"/>
      <c r="BK95" s="518"/>
      <c r="BL95" s="518"/>
      <c r="BM95" s="518"/>
      <c r="BN95" s="518"/>
      <c r="BO95" s="518"/>
      <c r="BP95" s="518"/>
      <c r="BQ95" s="518"/>
      <c r="BR95" s="40"/>
      <c r="BS95" s="40"/>
    </row>
    <row r="96" ht="13.5" customHeight="1">
      <c r="A96" s="40"/>
      <c r="B96" s="517"/>
      <c r="C96" s="40"/>
      <c r="D96" s="40"/>
      <c r="E96" s="40"/>
      <c r="F96" s="40"/>
      <c r="G96" s="40"/>
      <c r="H96" s="40"/>
      <c r="I96" s="40"/>
      <c r="J96" s="40"/>
      <c r="K96" s="40"/>
      <c r="L96" s="40"/>
      <c r="M96" s="40"/>
      <c r="N96" s="40"/>
      <c r="O96" s="40"/>
      <c r="P96" s="40"/>
      <c r="Q96" s="40"/>
      <c r="R96" s="40"/>
      <c r="S96" s="40"/>
      <c r="T96" s="40"/>
      <c r="U96" s="40"/>
      <c r="V96" s="40"/>
      <c r="W96" s="40"/>
      <c r="X96" s="518"/>
      <c r="Y96" s="518"/>
      <c r="Z96" s="518"/>
      <c r="AA96" s="518"/>
      <c r="AB96" s="518"/>
      <c r="AC96" s="518"/>
      <c r="AD96" s="518"/>
      <c r="AE96" s="518"/>
      <c r="AF96" s="518"/>
      <c r="AG96" s="518"/>
      <c r="AH96" s="518"/>
      <c r="AI96" s="40"/>
      <c r="AJ96" s="40"/>
      <c r="AK96" s="517"/>
      <c r="AL96" s="40"/>
      <c r="AM96" s="40"/>
      <c r="AN96" s="40"/>
      <c r="AO96" s="40"/>
      <c r="AP96" s="40"/>
      <c r="AQ96" s="40"/>
      <c r="AR96" s="40"/>
      <c r="AS96" s="40"/>
      <c r="AT96" s="40"/>
      <c r="AU96" s="40"/>
      <c r="AV96" s="40"/>
      <c r="AW96" s="40"/>
      <c r="AX96" s="40"/>
      <c r="AY96" s="40"/>
      <c r="AZ96" s="40"/>
      <c r="BA96" s="40"/>
      <c r="BB96" s="40"/>
      <c r="BC96" s="40"/>
      <c r="BD96" s="40"/>
      <c r="BE96" s="40"/>
      <c r="BF96" s="40"/>
      <c r="BG96" s="518"/>
      <c r="BH96" s="518"/>
      <c r="BI96" s="518"/>
      <c r="BJ96" s="518"/>
      <c r="BK96" s="518"/>
      <c r="BL96" s="518"/>
      <c r="BM96" s="518"/>
      <c r="BN96" s="518"/>
      <c r="BO96" s="518"/>
      <c r="BP96" s="518"/>
      <c r="BQ96" s="518"/>
      <c r="BR96" s="40"/>
      <c r="BS96" s="40"/>
    </row>
    <row r="97" ht="13.5" customHeight="1">
      <c r="A97" s="40"/>
      <c r="B97" s="517"/>
      <c r="C97" s="40"/>
      <c r="D97" s="40"/>
      <c r="E97" s="40"/>
      <c r="F97" s="40"/>
      <c r="G97" s="40"/>
      <c r="H97" s="40"/>
      <c r="I97" s="40"/>
      <c r="J97" s="40"/>
      <c r="K97" s="40"/>
      <c r="L97" s="40"/>
      <c r="M97" s="40"/>
      <c r="N97" s="40"/>
      <c r="O97" s="40"/>
      <c r="P97" s="40"/>
      <c r="Q97" s="40"/>
      <c r="R97" s="40"/>
      <c r="S97" s="40"/>
      <c r="T97" s="40"/>
      <c r="U97" s="40"/>
      <c r="V97" s="40"/>
      <c r="W97" s="40"/>
      <c r="X97" s="518"/>
      <c r="Y97" s="518"/>
      <c r="Z97" s="518"/>
      <c r="AA97" s="518"/>
      <c r="AB97" s="518"/>
      <c r="AC97" s="518"/>
      <c r="AD97" s="518"/>
      <c r="AE97" s="518"/>
      <c r="AF97" s="518"/>
      <c r="AG97" s="518"/>
      <c r="AH97" s="518"/>
      <c r="AI97" s="40"/>
      <c r="AJ97" s="40"/>
      <c r="AK97" s="517"/>
      <c r="AL97" s="40"/>
      <c r="AM97" s="40"/>
      <c r="AN97" s="40"/>
      <c r="AO97" s="40"/>
      <c r="AP97" s="40"/>
      <c r="AQ97" s="40"/>
      <c r="AR97" s="40"/>
      <c r="AS97" s="40"/>
      <c r="AT97" s="40"/>
      <c r="AU97" s="40"/>
      <c r="AV97" s="40"/>
      <c r="AW97" s="40"/>
      <c r="AX97" s="40"/>
      <c r="AY97" s="40"/>
      <c r="AZ97" s="40"/>
      <c r="BA97" s="40"/>
      <c r="BB97" s="40"/>
      <c r="BC97" s="40"/>
      <c r="BD97" s="40"/>
      <c r="BE97" s="40"/>
      <c r="BF97" s="40"/>
      <c r="BG97" s="518"/>
      <c r="BH97" s="518"/>
      <c r="BI97" s="518"/>
      <c r="BJ97" s="518"/>
      <c r="BK97" s="518"/>
      <c r="BL97" s="518"/>
      <c r="BM97" s="518"/>
      <c r="BN97" s="518"/>
      <c r="BO97" s="518"/>
      <c r="BP97" s="518"/>
      <c r="BQ97" s="518"/>
      <c r="BR97" s="40"/>
      <c r="BS97" s="40"/>
    </row>
    <row r="98" ht="13.5" customHeight="1">
      <c r="A98" s="40"/>
      <c r="B98" s="517"/>
      <c r="C98" s="40"/>
      <c r="D98" s="40"/>
      <c r="E98" s="40"/>
      <c r="F98" s="40"/>
      <c r="G98" s="40"/>
      <c r="H98" s="40"/>
      <c r="I98" s="40"/>
      <c r="J98" s="40"/>
      <c r="K98" s="40"/>
      <c r="L98" s="40"/>
      <c r="M98" s="40"/>
      <c r="N98" s="40"/>
      <c r="O98" s="40"/>
      <c r="P98" s="40"/>
      <c r="Q98" s="40"/>
      <c r="R98" s="40"/>
      <c r="S98" s="40"/>
      <c r="T98" s="40"/>
      <c r="U98" s="40"/>
      <c r="V98" s="40"/>
      <c r="W98" s="40"/>
      <c r="X98" s="518"/>
      <c r="Y98" s="518"/>
      <c r="Z98" s="518"/>
      <c r="AA98" s="518"/>
      <c r="AB98" s="518"/>
      <c r="AC98" s="518"/>
      <c r="AD98" s="518"/>
      <c r="AE98" s="518"/>
      <c r="AF98" s="518"/>
      <c r="AG98" s="518"/>
      <c r="AH98" s="518"/>
      <c r="AI98" s="40"/>
      <c r="AJ98" s="40"/>
      <c r="AK98" s="517"/>
      <c r="AL98" s="40"/>
      <c r="AM98" s="40"/>
      <c r="AN98" s="40"/>
      <c r="AO98" s="40"/>
      <c r="AP98" s="40"/>
      <c r="AQ98" s="40"/>
      <c r="AR98" s="40"/>
      <c r="AS98" s="40"/>
      <c r="AT98" s="40"/>
      <c r="AU98" s="40"/>
      <c r="AV98" s="40"/>
      <c r="AW98" s="40"/>
      <c r="AX98" s="40"/>
      <c r="AY98" s="40"/>
      <c r="AZ98" s="40"/>
      <c r="BA98" s="40"/>
      <c r="BB98" s="40"/>
      <c r="BC98" s="40"/>
      <c r="BD98" s="40"/>
      <c r="BE98" s="40"/>
      <c r="BF98" s="40"/>
      <c r="BG98" s="518"/>
      <c r="BH98" s="518"/>
      <c r="BI98" s="518"/>
      <c r="BJ98" s="518"/>
      <c r="BK98" s="518"/>
      <c r="BL98" s="518"/>
      <c r="BM98" s="518"/>
      <c r="BN98" s="518"/>
      <c r="BO98" s="518"/>
      <c r="BP98" s="518"/>
      <c r="BQ98" s="518"/>
      <c r="BR98" s="40"/>
      <c r="BS98" s="40"/>
    </row>
    <row r="99" ht="13.5" customHeight="1">
      <c r="A99" s="40"/>
      <c r="B99" s="517"/>
      <c r="C99" s="40"/>
      <c r="D99" s="40"/>
      <c r="E99" s="40"/>
      <c r="F99" s="40"/>
      <c r="G99" s="40"/>
      <c r="H99" s="40"/>
      <c r="I99" s="40"/>
      <c r="J99" s="40"/>
      <c r="K99" s="40"/>
      <c r="L99" s="40"/>
      <c r="M99" s="40"/>
      <c r="N99" s="40"/>
      <c r="O99" s="40"/>
      <c r="P99" s="40"/>
      <c r="Q99" s="40"/>
      <c r="R99" s="40"/>
      <c r="S99" s="40"/>
      <c r="T99" s="40"/>
      <c r="U99" s="40"/>
      <c r="V99" s="40"/>
      <c r="W99" s="40"/>
      <c r="X99" s="518"/>
      <c r="Y99" s="518"/>
      <c r="Z99" s="518"/>
      <c r="AA99" s="518"/>
      <c r="AB99" s="518"/>
      <c r="AC99" s="518"/>
      <c r="AD99" s="518"/>
      <c r="AE99" s="518"/>
      <c r="AF99" s="518"/>
      <c r="AG99" s="518"/>
      <c r="AH99" s="518"/>
      <c r="AI99" s="40"/>
      <c r="AJ99" s="40"/>
      <c r="AK99" s="517"/>
      <c r="AL99" s="40"/>
      <c r="AM99" s="40"/>
      <c r="AN99" s="40"/>
      <c r="AO99" s="40"/>
      <c r="AP99" s="40"/>
      <c r="AQ99" s="40"/>
      <c r="AR99" s="40"/>
      <c r="AS99" s="40"/>
      <c r="AT99" s="40"/>
      <c r="AU99" s="40"/>
      <c r="AV99" s="40"/>
      <c r="AW99" s="40"/>
      <c r="AX99" s="40"/>
      <c r="AY99" s="40"/>
      <c r="AZ99" s="40"/>
      <c r="BA99" s="40"/>
      <c r="BB99" s="40"/>
      <c r="BC99" s="40"/>
      <c r="BD99" s="40"/>
      <c r="BE99" s="40"/>
      <c r="BF99" s="40"/>
      <c r="BG99" s="518"/>
      <c r="BH99" s="518"/>
      <c r="BI99" s="518"/>
      <c r="BJ99" s="518"/>
      <c r="BK99" s="518"/>
      <c r="BL99" s="518"/>
      <c r="BM99" s="518"/>
      <c r="BN99" s="518"/>
      <c r="BO99" s="518"/>
      <c r="BP99" s="518"/>
      <c r="BQ99" s="518"/>
      <c r="BR99" s="40"/>
      <c r="BS99" s="40"/>
    </row>
    <row r="100" ht="13.5" customHeight="1">
      <c r="A100" s="40"/>
      <c r="B100" s="517"/>
      <c r="C100" s="40"/>
      <c r="D100" s="40"/>
      <c r="E100" s="40"/>
      <c r="F100" s="40"/>
      <c r="G100" s="40"/>
      <c r="H100" s="40"/>
      <c r="I100" s="40"/>
      <c r="J100" s="40"/>
      <c r="K100" s="40"/>
      <c r="L100" s="40"/>
      <c r="M100" s="40"/>
      <c r="N100" s="40"/>
      <c r="O100" s="40"/>
      <c r="P100" s="40"/>
      <c r="Q100" s="40"/>
      <c r="R100" s="40"/>
      <c r="S100" s="40"/>
      <c r="T100" s="40"/>
      <c r="U100" s="40"/>
      <c r="V100" s="40"/>
      <c r="W100" s="40"/>
      <c r="X100" s="518"/>
      <c r="Y100" s="518"/>
      <c r="Z100" s="518"/>
      <c r="AA100" s="518"/>
      <c r="AB100" s="518"/>
      <c r="AC100" s="518"/>
      <c r="AD100" s="518"/>
      <c r="AE100" s="518"/>
      <c r="AF100" s="518"/>
      <c r="AG100" s="518"/>
      <c r="AH100" s="518"/>
      <c r="AI100" s="40"/>
      <c r="AJ100" s="40"/>
      <c r="AK100" s="517"/>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518"/>
      <c r="BH100" s="518"/>
      <c r="BI100" s="518"/>
      <c r="BJ100" s="518"/>
      <c r="BK100" s="518"/>
      <c r="BL100" s="518"/>
      <c r="BM100" s="518"/>
      <c r="BN100" s="518"/>
      <c r="BO100" s="518"/>
      <c r="BP100" s="518"/>
      <c r="BQ100" s="518"/>
      <c r="BR100" s="40"/>
      <c r="BS100" s="40"/>
    </row>
    <row r="101" ht="13.5" customHeight="1">
      <c r="A101" s="40"/>
      <c r="B101" s="517"/>
      <c r="C101" s="40"/>
      <c r="D101" s="40"/>
      <c r="E101" s="40"/>
      <c r="F101" s="40"/>
      <c r="G101" s="40"/>
      <c r="H101" s="40"/>
      <c r="I101" s="40"/>
      <c r="J101" s="40"/>
      <c r="K101" s="40"/>
      <c r="L101" s="40"/>
      <c r="M101" s="40"/>
      <c r="N101" s="40"/>
      <c r="O101" s="40"/>
      <c r="P101" s="40"/>
      <c r="Q101" s="40"/>
      <c r="R101" s="40"/>
      <c r="S101" s="40"/>
      <c r="T101" s="40"/>
      <c r="U101" s="40"/>
      <c r="V101" s="40"/>
      <c r="W101" s="40"/>
      <c r="X101" s="518"/>
      <c r="Y101" s="518"/>
      <c r="Z101" s="518"/>
      <c r="AA101" s="518"/>
      <c r="AB101" s="518"/>
      <c r="AC101" s="518"/>
      <c r="AD101" s="518"/>
      <c r="AE101" s="518"/>
      <c r="AF101" s="518"/>
      <c r="AG101" s="518"/>
      <c r="AH101" s="518"/>
      <c r="AI101" s="40"/>
      <c r="AJ101" s="40"/>
      <c r="AK101" s="517"/>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518"/>
      <c r="BH101" s="518"/>
      <c r="BI101" s="518"/>
      <c r="BJ101" s="518"/>
      <c r="BK101" s="518"/>
      <c r="BL101" s="518"/>
      <c r="BM101" s="518"/>
      <c r="BN101" s="518"/>
      <c r="BO101" s="518"/>
      <c r="BP101" s="518"/>
      <c r="BQ101" s="518"/>
      <c r="BR101" s="40"/>
      <c r="BS101" s="40"/>
    </row>
    <row r="102" ht="13.5" customHeight="1">
      <c r="A102" s="40"/>
      <c r="B102" s="517"/>
      <c r="C102" s="40"/>
      <c r="D102" s="40"/>
      <c r="E102" s="40"/>
      <c r="F102" s="40"/>
      <c r="G102" s="40"/>
      <c r="H102" s="40"/>
      <c r="I102" s="40"/>
      <c r="J102" s="40"/>
      <c r="K102" s="40"/>
      <c r="L102" s="40"/>
      <c r="M102" s="40"/>
      <c r="N102" s="40"/>
      <c r="O102" s="40"/>
      <c r="P102" s="40"/>
      <c r="Q102" s="40"/>
      <c r="R102" s="40"/>
      <c r="S102" s="40"/>
      <c r="T102" s="40"/>
      <c r="U102" s="40"/>
      <c r="V102" s="40"/>
      <c r="W102" s="40"/>
      <c r="X102" s="518"/>
      <c r="Y102" s="518"/>
      <c r="Z102" s="518"/>
      <c r="AA102" s="518"/>
      <c r="AB102" s="518"/>
      <c r="AC102" s="518"/>
      <c r="AD102" s="518"/>
      <c r="AE102" s="518"/>
      <c r="AF102" s="518"/>
      <c r="AG102" s="518"/>
      <c r="AH102" s="518"/>
      <c r="AI102" s="40"/>
      <c r="AJ102" s="40"/>
      <c r="AK102" s="517"/>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518"/>
      <c r="BH102" s="518"/>
      <c r="BI102" s="518"/>
      <c r="BJ102" s="518"/>
      <c r="BK102" s="518"/>
      <c r="BL102" s="518"/>
      <c r="BM102" s="518"/>
      <c r="BN102" s="518"/>
      <c r="BO102" s="518"/>
      <c r="BP102" s="518"/>
      <c r="BQ102" s="518"/>
      <c r="BR102" s="40"/>
      <c r="BS102" s="40"/>
    </row>
    <row r="103" ht="13.5" customHeight="1">
      <c r="A103" s="40"/>
      <c r="B103" s="517"/>
      <c r="C103" s="40"/>
      <c r="D103" s="40"/>
      <c r="E103" s="40"/>
      <c r="F103" s="40"/>
      <c r="G103" s="40"/>
      <c r="H103" s="40"/>
      <c r="I103" s="40"/>
      <c r="J103" s="40"/>
      <c r="K103" s="40"/>
      <c r="L103" s="40"/>
      <c r="M103" s="40"/>
      <c r="N103" s="40"/>
      <c r="O103" s="40"/>
      <c r="P103" s="40"/>
      <c r="Q103" s="40"/>
      <c r="R103" s="40"/>
      <c r="S103" s="40"/>
      <c r="T103" s="40"/>
      <c r="U103" s="40"/>
      <c r="V103" s="40"/>
      <c r="W103" s="40"/>
      <c r="X103" s="518"/>
      <c r="Y103" s="518"/>
      <c r="Z103" s="518"/>
      <c r="AA103" s="518"/>
      <c r="AB103" s="518"/>
      <c r="AC103" s="518"/>
      <c r="AD103" s="518"/>
      <c r="AE103" s="518"/>
      <c r="AF103" s="518"/>
      <c r="AG103" s="518"/>
      <c r="AH103" s="518"/>
      <c r="AI103" s="40"/>
      <c r="AJ103" s="40"/>
      <c r="AK103" s="517"/>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518"/>
      <c r="BH103" s="518"/>
      <c r="BI103" s="518"/>
      <c r="BJ103" s="518"/>
      <c r="BK103" s="518"/>
      <c r="BL103" s="518"/>
      <c r="BM103" s="518"/>
      <c r="BN103" s="518"/>
      <c r="BO103" s="518"/>
      <c r="BP103" s="518"/>
      <c r="BQ103" s="518"/>
      <c r="BR103" s="40"/>
      <c r="BS103" s="40"/>
    </row>
    <row r="104" ht="13.5" customHeight="1">
      <c r="A104" s="40"/>
      <c r="B104" s="517"/>
      <c r="C104" s="40"/>
      <c r="D104" s="40"/>
      <c r="E104" s="40"/>
      <c r="F104" s="40"/>
      <c r="G104" s="40"/>
      <c r="H104" s="40"/>
      <c r="I104" s="40"/>
      <c r="J104" s="40"/>
      <c r="K104" s="40"/>
      <c r="L104" s="40"/>
      <c r="M104" s="40"/>
      <c r="N104" s="40"/>
      <c r="O104" s="40"/>
      <c r="P104" s="40"/>
      <c r="Q104" s="40"/>
      <c r="R104" s="40"/>
      <c r="S104" s="40"/>
      <c r="T104" s="40"/>
      <c r="U104" s="40"/>
      <c r="V104" s="40"/>
      <c r="W104" s="40"/>
      <c r="X104" s="518"/>
      <c r="Y104" s="518"/>
      <c r="Z104" s="518"/>
      <c r="AA104" s="518"/>
      <c r="AB104" s="518"/>
      <c r="AC104" s="518"/>
      <c r="AD104" s="518"/>
      <c r="AE104" s="518"/>
      <c r="AF104" s="518"/>
      <c r="AG104" s="518"/>
      <c r="AH104" s="518"/>
      <c r="AI104" s="40"/>
      <c r="AJ104" s="40"/>
      <c r="AK104" s="517"/>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518"/>
      <c r="BH104" s="518"/>
      <c r="BI104" s="518"/>
      <c r="BJ104" s="518"/>
      <c r="BK104" s="518"/>
      <c r="BL104" s="518"/>
      <c r="BM104" s="518"/>
      <c r="BN104" s="518"/>
      <c r="BO104" s="518"/>
      <c r="BP104" s="518"/>
      <c r="BQ104" s="518"/>
      <c r="BR104" s="40"/>
      <c r="BS104" s="40"/>
    </row>
    <row r="105" ht="13.5" customHeight="1">
      <c r="A105" s="40"/>
      <c r="B105" s="517"/>
      <c r="C105" s="40"/>
      <c r="D105" s="40"/>
      <c r="E105" s="40"/>
      <c r="F105" s="40"/>
      <c r="G105" s="40"/>
      <c r="H105" s="40"/>
      <c r="I105" s="40"/>
      <c r="J105" s="40"/>
      <c r="K105" s="40"/>
      <c r="L105" s="40"/>
      <c r="M105" s="40"/>
      <c r="N105" s="40"/>
      <c r="O105" s="40"/>
      <c r="P105" s="40"/>
      <c r="Q105" s="40"/>
      <c r="R105" s="40"/>
      <c r="S105" s="40"/>
      <c r="T105" s="40"/>
      <c r="U105" s="40"/>
      <c r="V105" s="40"/>
      <c r="W105" s="40"/>
      <c r="X105" s="518"/>
      <c r="Y105" s="518"/>
      <c r="Z105" s="518"/>
      <c r="AA105" s="518"/>
      <c r="AB105" s="518"/>
      <c r="AC105" s="518"/>
      <c r="AD105" s="518"/>
      <c r="AE105" s="518"/>
      <c r="AF105" s="518"/>
      <c r="AG105" s="518"/>
      <c r="AH105" s="518"/>
      <c r="AI105" s="40"/>
      <c r="AJ105" s="40"/>
      <c r="AK105" s="517"/>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518"/>
      <c r="BH105" s="518"/>
      <c r="BI105" s="518"/>
      <c r="BJ105" s="518"/>
      <c r="BK105" s="518"/>
      <c r="BL105" s="518"/>
      <c r="BM105" s="518"/>
      <c r="BN105" s="518"/>
      <c r="BO105" s="518"/>
      <c r="BP105" s="518"/>
      <c r="BQ105" s="518"/>
      <c r="BR105" s="40"/>
      <c r="BS105" s="40"/>
    </row>
    <row r="106" ht="13.5" customHeight="1">
      <c r="A106" s="40"/>
      <c r="B106" s="517"/>
      <c r="C106" s="40"/>
      <c r="D106" s="40"/>
      <c r="E106" s="40"/>
      <c r="F106" s="40"/>
      <c r="G106" s="40"/>
      <c r="H106" s="40"/>
      <c r="I106" s="40"/>
      <c r="J106" s="40"/>
      <c r="K106" s="40"/>
      <c r="L106" s="40"/>
      <c r="M106" s="40"/>
      <c r="N106" s="40"/>
      <c r="O106" s="40"/>
      <c r="P106" s="40"/>
      <c r="Q106" s="40"/>
      <c r="R106" s="40"/>
      <c r="S106" s="40"/>
      <c r="T106" s="40"/>
      <c r="U106" s="40"/>
      <c r="V106" s="40"/>
      <c r="W106" s="40"/>
      <c r="X106" s="518"/>
      <c r="Y106" s="518"/>
      <c r="Z106" s="518"/>
      <c r="AA106" s="518"/>
      <c r="AB106" s="518"/>
      <c r="AC106" s="518"/>
      <c r="AD106" s="518"/>
      <c r="AE106" s="518"/>
      <c r="AF106" s="518"/>
      <c r="AG106" s="518"/>
      <c r="AH106" s="518"/>
      <c r="AI106" s="40"/>
      <c r="AJ106" s="40"/>
      <c r="AK106" s="517"/>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518"/>
      <c r="BH106" s="518"/>
      <c r="BI106" s="518"/>
      <c r="BJ106" s="518"/>
      <c r="BK106" s="518"/>
      <c r="BL106" s="518"/>
      <c r="BM106" s="518"/>
      <c r="BN106" s="518"/>
      <c r="BO106" s="518"/>
      <c r="BP106" s="518"/>
      <c r="BQ106" s="518"/>
      <c r="BR106" s="40"/>
      <c r="BS106" s="40"/>
    </row>
    <row r="107" ht="13.5" customHeight="1">
      <c r="A107" s="40"/>
      <c r="B107" s="517"/>
      <c r="C107" s="40"/>
      <c r="D107" s="40"/>
      <c r="E107" s="40"/>
      <c r="F107" s="40"/>
      <c r="G107" s="40"/>
      <c r="H107" s="40"/>
      <c r="I107" s="40"/>
      <c r="J107" s="40"/>
      <c r="K107" s="40"/>
      <c r="L107" s="40"/>
      <c r="M107" s="40"/>
      <c r="N107" s="40"/>
      <c r="O107" s="40"/>
      <c r="P107" s="40"/>
      <c r="Q107" s="40"/>
      <c r="R107" s="40"/>
      <c r="S107" s="40"/>
      <c r="T107" s="40"/>
      <c r="U107" s="40"/>
      <c r="V107" s="40"/>
      <c r="W107" s="40"/>
      <c r="X107" s="518"/>
      <c r="Y107" s="518"/>
      <c r="Z107" s="518"/>
      <c r="AA107" s="518"/>
      <c r="AB107" s="518"/>
      <c r="AC107" s="518"/>
      <c r="AD107" s="518"/>
      <c r="AE107" s="518"/>
      <c r="AF107" s="518"/>
      <c r="AG107" s="518"/>
      <c r="AH107" s="518"/>
      <c r="AI107" s="40"/>
      <c r="AJ107" s="40"/>
      <c r="AK107" s="517"/>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518"/>
      <c r="BH107" s="518"/>
      <c r="BI107" s="518"/>
      <c r="BJ107" s="518"/>
      <c r="BK107" s="518"/>
      <c r="BL107" s="518"/>
      <c r="BM107" s="518"/>
      <c r="BN107" s="518"/>
      <c r="BO107" s="518"/>
      <c r="BP107" s="518"/>
      <c r="BQ107" s="518"/>
      <c r="BR107" s="40"/>
      <c r="BS107" s="40"/>
    </row>
    <row r="108" ht="13.5" customHeight="1">
      <c r="A108" s="40"/>
      <c r="B108" s="517"/>
      <c r="C108" s="40"/>
      <c r="D108" s="40"/>
      <c r="E108" s="40"/>
      <c r="F108" s="40"/>
      <c r="G108" s="40"/>
      <c r="H108" s="40"/>
      <c r="I108" s="40"/>
      <c r="J108" s="40"/>
      <c r="K108" s="40"/>
      <c r="L108" s="40"/>
      <c r="M108" s="40"/>
      <c r="N108" s="40"/>
      <c r="O108" s="40"/>
      <c r="P108" s="40"/>
      <c r="Q108" s="40"/>
      <c r="R108" s="40"/>
      <c r="S108" s="40"/>
      <c r="T108" s="40"/>
      <c r="U108" s="40"/>
      <c r="V108" s="40"/>
      <c r="W108" s="40"/>
      <c r="X108" s="518"/>
      <c r="Y108" s="518"/>
      <c r="Z108" s="518"/>
      <c r="AA108" s="518"/>
      <c r="AB108" s="518"/>
      <c r="AC108" s="518"/>
      <c r="AD108" s="518"/>
      <c r="AE108" s="518"/>
      <c r="AF108" s="518"/>
      <c r="AG108" s="518"/>
      <c r="AH108" s="518"/>
      <c r="AI108" s="40"/>
      <c r="AJ108" s="40"/>
      <c r="AK108" s="517"/>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518"/>
      <c r="BH108" s="518"/>
      <c r="BI108" s="518"/>
      <c r="BJ108" s="518"/>
      <c r="BK108" s="518"/>
      <c r="BL108" s="518"/>
      <c r="BM108" s="518"/>
      <c r="BN108" s="518"/>
      <c r="BO108" s="518"/>
      <c r="BP108" s="518"/>
      <c r="BQ108" s="518"/>
      <c r="BR108" s="40"/>
      <c r="BS108" s="40"/>
    </row>
    <row r="109" ht="13.5" customHeight="1">
      <c r="A109" s="40"/>
      <c r="B109" s="517"/>
      <c r="C109" s="40"/>
      <c r="D109" s="40"/>
      <c r="E109" s="40"/>
      <c r="F109" s="40"/>
      <c r="G109" s="40"/>
      <c r="H109" s="40"/>
      <c r="I109" s="40"/>
      <c r="J109" s="40"/>
      <c r="K109" s="40"/>
      <c r="L109" s="40"/>
      <c r="M109" s="40"/>
      <c r="N109" s="40"/>
      <c r="O109" s="40"/>
      <c r="P109" s="40"/>
      <c r="Q109" s="40"/>
      <c r="R109" s="40"/>
      <c r="S109" s="40"/>
      <c r="T109" s="40"/>
      <c r="U109" s="40"/>
      <c r="V109" s="40"/>
      <c r="W109" s="40"/>
      <c r="X109" s="518"/>
      <c r="Y109" s="518"/>
      <c r="Z109" s="518"/>
      <c r="AA109" s="518"/>
      <c r="AB109" s="518"/>
      <c r="AC109" s="518"/>
      <c r="AD109" s="518"/>
      <c r="AE109" s="518"/>
      <c r="AF109" s="518"/>
      <c r="AG109" s="518"/>
      <c r="AH109" s="518"/>
      <c r="AI109" s="40"/>
      <c r="AJ109" s="40"/>
      <c r="AK109" s="517"/>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518"/>
      <c r="BH109" s="518"/>
      <c r="BI109" s="518"/>
      <c r="BJ109" s="518"/>
      <c r="BK109" s="518"/>
      <c r="BL109" s="518"/>
      <c r="BM109" s="518"/>
      <c r="BN109" s="518"/>
      <c r="BO109" s="518"/>
      <c r="BP109" s="518"/>
      <c r="BQ109" s="518"/>
      <c r="BR109" s="40"/>
      <c r="BS109" s="40"/>
    </row>
    <row r="110" ht="13.5" customHeight="1">
      <c r="A110" s="40"/>
      <c r="B110" s="517"/>
      <c r="C110" s="40"/>
      <c r="D110" s="40"/>
      <c r="E110" s="40"/>
      <c r="F110" s="40"/>
      <c r="G110" s="40"/>
      <c r="H110" s="40"/>
      <c r="I110" s="40"/>
      <c r="J110" s="40"/>
      <c r="K110" s="40"/>
      <c r="L110" s="40"/>
      <c r="M110" s="40"/>
      <c r="N110" s="40"/>
      <c r="O110" s="40"/>
      <c r="P110" s="40"/>
      <c r="Q110" s="40"/>
      <c r="R110" s="40"/>
      <c r="S110" s="40"/>
      <c r="T110" s="40"/>
      <c r="U110" s="40"/>
      <c r="V110" s="40"/>
      <c r="W110" s="40"/>
      <c r="X110" s="518"/>
      <c r="Y110" s="518"/>
      <c r="Z110" s="518"/>
      <c r="AA110" s="518"/>
      <c r="AB110" s="518"/>
      <c r="AC110" s="518"/>
      <c r="AD110" s="518"/>
      <c r="AE110" s="518"/>
      <c r="AF110" s="518"/>
      <c r="AG110" s="518"/>
      <c r="AH110" s="518"/>
      <c r="AI110" s="40"/>
      <c r="AJ110" s="40"/>
      <c r="AK110" s="517"/>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518"/>
      <c r="BH110" s="518"/>
      <c r="BI110" s="518"/>
      <c r="BJ110" s="518"/>
      <c r="BK110" s="518"/>
      <c r="BL110" s="518"/>
      <c r="BM110" s="518"/>
      <c r="BN110" s="518"/>
      <c r="BO110" s="518"/>
      <c r="BP110" s="518"/>
      <c r="BQ110" s="518"/>
      <c r="BR110" s="40"/>
      <c r="BS110" s="40"/>
    </row>
    <row r="111" ht="13.5" customHeight="1">
      <c r="A111" s="40"/>
      <c r="B111" s="517"/>
      <c r="C111" s="40"/>
      <c r="D111" s="40"/>
      <c r="E111" s="40"/>
      <c r="F111" s="40"/>
      <c r="G111" s="40"/>
      <c r="H111" s="40"/>
      <c r="I111" s="40"/>
      <c r="J111" s="40"/>
      <c r="K111" s="40"/>
      <c r="L111" s="40"/>
      <c r="M111" s="40"/>
      <c r="N111" s="40"/>
      <c r="O111" s="40"/>
      <c r="P111" s="40"/>
      <c r="Q111" s="40"/>
      <c r="R111" s="40"/>
      <c r="S111" s="40"/>
      <c r="T111" s="40"/>
      <c r="U111" s="40"/>
      <c r="V111" s="40"/>
      <c r="W111" s="40"/>
      <c r="X111" s="518"/>
      <c r="Y111" s="518"/>
      <c r="Z111" s="518"/>
      <c r="AA111" s="518"/>
      <c r="AB111" s="518"/>
      <c r="AC111" s="518"/>
      <c r="AD111" s="518"/>
      <c r="AE111" s="518"/>
      <c r="AF111" s="518"/>
      <c r="AG111" s="518"/>
      <c r="AH111" s="518"/>
      <c r="AI111" s="40"/>
      <c r="AJ111" s="40"/>
      <c r="AK111" s="517"/>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518"/>
      <c r="BH111" s="518"/>
      <c r="BI111" s="518"/>
      <c r="BJ111" s="518"/>
      <c r="BK111" s="518"/>
      <c r="BL111" s="518"/>
      <c r="BM111" s="518"/>
      <c r="BN111" s="518"/>
      <c r="BO111" s="518"/>
      <c r="BP111" s="518"/>
      <c r="BQ111" s="518"/>
      <c r="BR111" s="40"/>
      <c r="BS111" s="40"/>
    </row>
    <row r="112" ht="13.5" customHeight="1">
      <c r="A112" s="40"/>
      <c r="B112" s="517"/>
      <c r="C112" s="40"/>
      <c r="D112" s="40"/>
      <c r="E112" s="40"/>
      <c r="F112" s="40"/>
      <c r="G112" s="40"/>
      <c r="H112" s="40"/>
      <c r="I112" s="40"/>
      <c r="J112" s="40"/>
      <c r="K112" s="40"/>
      <c r="L112" s="40"/>
      <c r="M112" s="40"/>
      <c r="N112" s="40"/>
      <c r="O112" s="40"/>
      <c r="P112" s="40"/>
      <c r="Q112" s="40"/>
      <c r="R112" s="40"/>
      <c r="S112" s="40"/>
      <c r="T112" s="40"/>
      <c r="U112" s="40"/>
      <c r="V112" s="40"/>
      <c r="W112" s="40"/>
      <c r="X112" s="518"/>
      <c r="Y112" s="518"/>
      <c r="Z112" s="518"/>
      <c r="AA112" s="518"/>
      <c r="AB112" s="518"/>
      <c r="AC112" s="518"/>
      <c r="AD112" s="518"/>
      <c r="AE112" s="518"/>
      <c r="AF112" s="518"/>
      <c r="AG112" s="518"/>
      <c r="AH112" s="518"/>
      <c r="AI112" s="40"/>
      <c r="AJ112" s="40"/>
      <c r="AK112" s="517"/>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518"/>
      <c r="BH112" s="518"/>
      <c r="BI112" s="518"/>
      <c r="BJ112" s="518"/>
      <c r="BK112" s="518"/>
      <c r="BL112" s="518"/>
      <c r="BM112" s="518"/>
      <c r="BN112" s="518"/>
      <c r="BO112" s="518"/>
      <c r="BP112" s="518"/>
      <c r="BQ112" s="518"/>
      <c r="BR112" s="40"/>
      <c r="BS112" s="40"/>
    </row>
    <row r="113" ht="13.5" customHeight="1">
      <c r="A113" s="40"/>
      <c r="B113" s="517"/>
      <c r="C113" s="40"/>
      <c r="D113" s="40"/>
      <c r="E113" s="40"/>
      <c r="F113" s="40"/>
      <c r="G113" s="40"/>
      <c r="H113" s="40"/>
      <c r="I113" s="40"/>
      <c r="J113" s="40"/>
      <c r="K113" s="40"/>
      <c r="L113" s="40"/>
      <c r="M113" s="40"/>
      <c r="N113" s="40"/>
      <c r="O113" s="40"/>
      <c r="P113" s="40"/>
      <c r="Q113" s="40"/>
      <c r="R113" s="40"/>
      <c r="S113" s="40"/>
      <c r="T113" s="40"/>
      <c r="U113" s="40"/>
      <c r="V113" s="40"/>
      <c r="W113" s="40"/>
      <c r="X113" s="518"/>
      <c r="Y113" s="518"/>
      <c r="Z113" s="518"/>
      <c r="AA113" s="518"/>
      <c r="AB113" s="518"/>
      <c r="AC113" s="518"/>
      <c r="AD113" s="518"/>
      <c r="AE113" s="518"/>
      <c r="AF113" s="518"/>
      <c r="AG113" s="518"/>
      <c r="AH113" s="518"/>
      <c r="AI113" s="40"/>
      <c r="AJ113" s="40"/>
      <c r="AK113" s="517"/>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518"/>
      <c r="BH113" s="518"/>
      <c r="BI113" s="518"/>
      <c r="BJ113" s="518"/>
      <c r="BK113" s="518"/>
      <c r="BL113" s="518"/>
      <c r="BM113" s="518"/>
      <c r="BN113" s="518"/>
      <c r="BO113" s="518"/>
      <c r="BP113" s="518"/>
      <c r="BQ113" s="518"/>
      <c r="BR113" s="40"/>
      <c r="BS113" s="40"/>
    </row>
    <row r="114" ht="13.5" customHeight="1">
      <c r="A114" s="40"/>
      <c r="B114" s="517"/>
      <c r="C114" s="40"/>
      <c r="D114" s="40"/>
      <c r="E114" s="40"/>
      <c r="F114" s="40"/>
      <c r="G114" s="40"/>
      <c r="H114" s="40"/>
      <c r="I114" s="40"/>
      <c r="J114" s="40"/>
      <c r="K114" s="40"/>
      <c r="L114" s="40"/>
      <c r="M114" s="40"/>
      <c r="N114" s="40"/>
      <c r="O114" s="40"/>
      <c r="P114" s="40"/>
      <c r="Q114" s="40"/>
      <c r="R114" s="40"/>
      <c r="S114" s="40"/>
      <c r="T114" s="40"/>
      <c r="U114" s="40"/>
      <c r="V114" s="40"/>
      <c r="W114" s="40"/>
      <c r="X114" s="518"/>
      <c r="Y114" s="518"/>
      <c r="Z114" s="518"/>
      <c r="AA114" s="518"/>
      <c r="AB114" s="518"/>
      <c r="AC114" s="518"/>
      <c r="AD114" s="518"/>
      <c r="AE114" s="518"/>
      <c r="AF114" s="518"/>
      <c r="AG114" s="518"/>
      <c r="AH114" s="518"/>
      <c r="AI114" s="40"/>
      <c r="AJ114" s="40"/>
      <c r="AK114" s="517"/>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518"/>
      <c r="BH114" s="518"/>
      <c r="BI114" s="518"/>
      <c r="BJ114" s="518"/>
      <c r="BK114" s="518"/>
      <c r="BL114" s="518"/>
      <c r="BM114" s="518"/>
      <c r="BN114" s="518"/>
      <c r="BO114" s="518"/>
      <c r="BP114" s="518"/>
      <c r="BQ114" s="518"/>
      <c r="BR114" s="40"/>
      <c r="BS114" s="40"/>
    </row>
    <row r="115" ht="13.5" customHeight="1">
      <c r="A115" s="40"/>
      <c r="B115" s="517"/>
      <c r="C115" s="40"/>
      <c r="D115" s="40"/>
      <c r="E115" s="40"/>
      <c r="F115" s="40"/>
      <c r="G115" s="40"/>
      <c r="H115" s="40"/>
      <c r="I115" s="40"/>
      <c r="J115" s="40"/>
      <c r="K115" s="40"/>
      <c r="L115" s="40"/>
      <c r="M115" s="40"/>
      <c r="N115" s="40"/>
      <c r="O115" s="40"/>
      <c r="P115" s="40"/>
      <c r="Q115" s="40"/>
      <c r="R115" s="40"/>
      <c r="S115" s="40"/>
      <c r="T115" s="40"/>
      <c r="U115" s="40"/>
      <c r="V115" s="40"/>
      <c r="W115" s="40"/>
      <c r="X115" s="518"/>
      <c r="Y115" s="518"/>
      <c r="Z115" s="518"/>
      <c r="AA115" s="518"/>
      <c r="AB115" s="518"/>
      <c r="AC115" s="518"/>
      <c r="AD115" s="518"/>
      <c r="AE115" s="518"/>
      <c r="AF115" s="518"/>
      <c r="AG115" s="518"/>
      <c r="AH115" s="518"/>
      <c r="AI115" s="40"/>
      <c r="AJ115" s="40"/>
      <c r="AK115" s="517"/>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518"/>
      <c r="BH115" s="518"/>
      <c r="BI115" s="518"/>
      <c r="BJ115" s="518"/>
      <c r="BK115" s="518"/>
      <c r="BL115" s="518"/>
      <c r="BM115" s="518"/>
      <c r="BN115" s="518"/>
      <c r="BO115" s="518"/>
      <c r="BP115" s="518"/>
      <c r="BQ115" s="518"/>
      <c r="BR115" s="40"/>
      <c r="BS115" s="40"/>
    </row>
    <row r="116" ht="13.5" customHeight="1">
      <c r="A116" s="40"/>
      <c r="B116" s="517"/>
      <c r="C116" s="40"/>
      <c r="D116" s="40"/>
      <c r="E116" s="40"/>
      <c r="F116" s="40"/>
      <c r="G116" s="40"/>
      <c r="H116" s="40"/>
      <c r="I116" s="40"/>
      <c r="J116" s="40"/>
      <c r="K116" s="40"/>
      <c r="L116" s="40"/>
      <c r="M116" s="40"/>
      <c r="N116" s="40"/>
      <c r="O116" s="40"/>
      <c r="P116" s="40"/>
      <c r="Q116" s="40"/>
      <c r="R116" s="40"/>
      <c r="S116" s="40"/>
      <c r="T116" s="40"/>
      <c r="U116" s="40"/>
      <c r="V116" s="40"/>
      <c r="W116" s="40"/>
      <c r="X116" s="518"/>
      <c r="Y116" s="518"/>
      <c r="Z116" s="518"/>
      <c r="AA116" s="518"/>
      <c r="AB116" s="518"/>
      <c r="AC116" s="518"/>
      <c r="AD116" s="518"/>
      <c r="AE116" s="518"/>
      <c r="AF116" s="518"/>
      <c r="AG116" s="518"/>
      <c r="AH116" s="518"/>
      <c r="AI116" s="40"/>
      <c r="AJ116" s="40"/>
      <c r="AK116" s="517"/>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518"/>
      <c r="BH116" s="518"/>
      <c r="BI116" s="518"/>
      <c r="BJ116" s="518"/>
      <c r="BK116" s="518"/>
      <c r="BL116" s="518"/>
      <c r="BM116" s="518"/>
      <c r="BN116" s="518"/>
      <c r="BO116" s="518"/>
      <c r="BP116" s="518"/>
      <c r="BQ116" s="518"/>
      <c r="BR116" s="40"/>
      <c r="BS116" s="40"/>
    </row>
    <row r="117" ht="13.5" customHeight="1">
      <c r="A117" s="40"/>
      <c r="B117" s="517"/>
      <c r="C117" s="40"/>
      <c r="D117" s="40"/>
      <c r="E117" s="40"/>
      <c r="F117" s="40"/>
      <c r="G117" s="40"/>
      <c r="H117" s="40"/>
      <c r="I117" s="40"/>
      <c r="J117" s="40"/>
      <c r="K117" s="40"/>
      <c r="L117" s="40"/>
      <c r="M117" s="40"/>
      <c r="N117" s="40"/>
      <c r="O117" s="40"/>
      <c r="P117" s="40"/>
      <c r="Q117" s="40"/>
      <c r="R117" s="40"/>
      <c r="S117" s="40"/>
      <c r="T117" s="40"/>
      <c r="U117" s="40"/>
      <c r="V117" s="40"/>
      <c r="W117" s="40"/>
      <c r="X117" s="518"/>
      <c r="Y117" s="518"/>
      <c r="Z117" s="518"/>
      <c r="AA117" s="518"/>
      <c r="AB117" s="518"/>
      <c r="AC117" s="518"/>
      <c r="AD117" s="518"/>
      <c r="AE117" s="518"/>
      <c r="AF117" s="518"/>
      <c r="AG117" s="518"/>
      <c r="AH117" s="518"/>
      <c r="AI117" s="40"/>
      <c r="AJ117" s="40"/>
      <c r="AK117" s="517"/>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518"/>
      <c r="BH117" s="518"/>
      <c r="BI117" s="518"/>
      <c r="BJ117" s="518"/>
      <c r="BK117" s="518"/>
      <c r="BL117" s="518"/>
      <c r="BM117" s="518"/>
      <c r="BN117" s="518"/>
      <c r="BO117" s="518"/>
      <c r="BP117" s="518"/>
      <c r="BQ117" s="518"/>
      <c r="BR117" s="40"/>
      <c r="BS117" s="40"/>
    </row>
    <row r="118" ht="13.5" customHeight="1">
      <c r="A118" s="40"/>
      <c r="B118" s="517"/>
      <c r="C118" s="40"/>
      <c r="D118" s="40"/>
      <c r="E118" s="40"/>
      <c r="F118" s="40"/>
      <c r="G118" s="40"/>
      <c r="H118" s="40"/>
      <c r="I118" s="40"/>
      <c r="J118" s="40"/>
      <c r="K118" s="40"/>
      <c r="L118" s="40"/>
      <c r="M118" s="40"/>
      <c r="N118" s="40"/>
      <c r="O118" s="40"/>
      <c r="P118" s="40"/>
      <c r="Q118" s="40"/>
      <c r="R118" s="40"/>
      <c r="S118" s="40"/>
      <c r="T118" s="40"/>
      <c r="U118" s="40"/>
      <c r="V118" s="40"/>
      <c r="W118" s="40"/>
      <c r="X118" s="518"/>
      <c r="Y118" s="518"/>
      <c r="Z118" s="518"/>
      <c r="AA118" s="518"/>
      <c r="AB118" s="518"/>
      <c r="AC118" s="518"/>
      <c r="AD118" s="518"/>
      <c r="AE118" s="518"/>
      <c r="AF118" s="518"/>
      <c r="AG118" s="518"/>
      <c r="AH118" s="518"/>
      <c r="AI118" s="40"/>
      <c r="AJ118" s="40"/>
      <c r="AK118" s="517"/>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518"/>
      <c r="BH118" s="518"/>
      <c r="BI118" s="518"/>
      <c r="BJ118" s="518"/>
      <c r="BK118" s="518"/>
      <c r="BL118" s="518"/>
      <c r="BM118" s="518"/>
      <c r="BN118" s="518"/>
      <c r="BO118" s="518"/>
      <c r="BP118" s="518"/>
      <c r="BQ118" s="518"/>
      <c r="BR118" s="40"/>
      <c r="BS118" s="40"/>
    </row>
    <row r="119" ht="13.5" customHeight="1">
      <c r="A119" s="40"/>
      <c r="B119" s="517"/>
      <c r="C119" s="40"/>
      <c r="D119" s="40"/>
      <c r="E119" s="40"/>
      <c r="F119" s="40"/>
      <c r="G119" s="40"/>
      <c r="H119" s="40"/>
      <c r="I119" s="40"/>
      <c r="J119" s="40"/>
      <c r="K119" s="40"/>
      <c r="L119" s="40"/>
      <c r="M119" s="40"/>
      <c r="N119" s="40"/>
      <c r="O119" s="40"/>
      <c r="P119" s="40"/>
      <c r="Q119" s="40"/>
      <c r="R119" s="40"/>
      <c r="S119" s="40"/>
      <c r="T119" s="40"/>
      <c r="U119" s="40"/>
      <c r="V119" s="40"/>
      <c r="W119" s="40"/>
      <c r="X119" s="518"/>
      <c r="Y119" s="518"/>
      <c r="Z119" s="518"/>
      <c r="AA119" s="518"/>
      <c r="AB119" s="518"/>
      <c r="AC119" s="518"/>
      <c r="AD119" s="518"/>
      <c r="AE119" s="518"/>
      <c r="AF119" s="518"/>
      <c r="AG119" s="518"/>
      <c r="AH119" s="518"/>
      <c r="AI119" s="40"/>
      <c r="AJ119" s="40"/>
      <c r="AK119" s="517"/>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518"/>
      <c r="BH119" s="518"/>
      <c r="BI119" s="518"/>
      <c r="BJ119" s="518"/>
      <c r="BK119" s="518"/>
      <c r="BL119" s="518"/>
      <c r="BM119" s="518"/>
      <c r="BN119" s="518"/>
      <c r="BO119" s="518"/>
      <c r="BP119" s="518"/>
      <c r="BQ119" s="518"/>
      <c r="BR119" s="40"/>
      <c r="BS119" s="40"/>
    </row>
    <row r="120" ht="13.5" customHeight="1">
      <c r="A120" s="40"/>
      <c r="B120" s="517"/>
      <c r="C120" s="40"/>
      <c r="D120" s="40"/>
      <c r="E120" s="40"/>
      <c r="F120" s="40"/>
      <c r="G120" s="40"/>
      <c r="H120" s="40"/>
      <c r="I120" s="40"/>
      <c r="J120" s="40"/>
      <c r="K120" s="40"/>
      <c r="L120" s="40"/>
      <c r="M120" s="40"/>
      <c r="N120" s="40"/>
      <c r="O120" s="40"/>
      <c r="P120" s="40"/>
      <c r="Q120" s="40"/>
      <c r="R120" s="40"/>
      <c r="S120" s="40"/>
      <c r="T120" s="40"/>
      <c r="U120" s="40"/>
      <c r="V120" s="40"/>
      <c r="W120" s="40"/>
      <c r="X120" s="518"/>
      <c r="Y120" s="518"/>
      <c r="Z120" s="518"/>
      <c r="AA120" s="518"/>
      <c r="AB120" s="518"/>
      <c r="AC120" s="518"/>
      <c r="AD120" s="518"/>
      <c r="AE120" s="518"/>
      <c r="AF120" s="518"/>
      <c r="AG120" s="518"/>
      <c r="AH120" s="518"/>
      <c r="AI120" s="40"/>
      <c r="AJ120" s="40"/>
      <c r="AK120" s="517"/>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518"/>
      <c r="BH120" s="518"/>
      <c r="BI120" s="518"/>
      <c r="BJ120" s="518"/>
      <c r="BK120" s="518"/>
      <c r="BL120" s="518"/>
      <c r="BM120" s="518"/>
      <c r="BN120" s="518"/>
      <c r="BO120" s="518"/>
      <c r="BP120" s="518"/>
      <c r="BQ120" s="518"/>
      <c r="BR120" s="40"/>
      <c r="BS120" s="40"/>
    </row>
    <row r="121" ht="13.5" customHeight="1">
      <c r="A121" s="40"/>
      <c r="B121" s="517"/>
      <c r="C121" s="40"/>
      <c r="D121" s="40"/>
      <c r="E121" s="40"/>
      <c r="F121" s="40"/>
      <c r="G121" s="40"/>
      <c r="H121" s="40"/>
      <c r="I121" s="40"/>
      <c r="J121" s="40"/>
      <c r="K121" s="40"/>
      <c r="L121" s="40"/>
      <c r="M121" s="40"/>
      <c r="N121" s="40"/>
      <c r="O121" s="40"/>
      <c r="P121" s="40"/>
      <c r="Q121" s="40"/>
      <c r="R121" s="40"/>
      <c r="S121" s="40"/>
      <c r="T121" s="40"/>
      <c r="U121" s="40"/>
      <c r="V121" s="40"/>
      <c r="W121" s="40"/>
      <c r="X121" s="518"/>
      <c r="Y121" s="518"/>
      <c r="Z121" s="518"/>
      <c r="AA121" s="518"/>
      <c r="AB121" s="518"/>
      <c r="AC121" s="518"/>
      <c r="AD121" s="518"/>
      <c r="AE121" s="518"/>
      <c r="AF121" s="518"/>
      <c r="AG121" s="518"/>
      <c r="AH121" s="518"/>
      <c r="AI121" s="40"/>
      <c r="AJ121" s="40"/>
      <c r="AK121" s="517"/>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518"/>
      <c r="BH121" s="518"/>
      <c r="BI121" s="518"/>
      <c r="BJ121" s="518"/>
      <c r="BK121" s="518"/>
      <c r="BL121" s="518"/>
      <c r="BM121" s="518"/>
      <c r="BN121" s="518"/>
      <c r="BO121" s="518"/>
      <c r="BP121" s="518"/>
      <c r="BQ121" s="518"/>
      <c r="BR121" s="40"/>
      <c r="BS121" s="40"/>
    </row>
    <row r="122" ht="13.5" customHeight="1">
      <c r="A122" s="40"/>
      <c r="B122" s="517"/>
      <c r="C122" s="40"/>
      <c r="D122" s="40"/>
      <c r="E122" s="40"/>
      <c r="F122" s="40"/>
      <c r="G122" s="40"/>
      <c r="H122" s="40"/>
      <c r="I122" s="40"/>
      <c r="J122" s="40"/>
      <c r="K122" s="40"/>
      <c r="L122" s="40"/>
      <c r="M122" s="40"/>
      <c r="N122" s="40"/>
      <c r="O122" s="40"/>
      <c r="P122" s="40"/>
      <c r="Q122" s="40"/>
      <c r="R122" s="40"/>
      <c r="S122" s="40"/>
      <c r="T122" s="40"/>
      <c r="U122" s="40"/>
      <c r="V122" s="40"/>
      <c r="W122" s="40"/>
      <c r="X122" s="518"/>
      <c r="Y122" s="518"/>
      <c r="Z122" s="518"/>
      <c r="AA122" s="518"/>
      <c r="AB122" s="518"/>
      <c r="AC122" s="518"/>
      <c r="AD122" s="518"/>
      <c r="AE122" s="518"/>
      <c r="AF122" s="518"/>
      <c r="AG122" s="518"/>
      <c r="AH122" s="518"/>
      <c r="AI122" s="40"/>
      <c r="AJ122" s="40"/>
      <c r="AK122" s="517"/>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518"/>
      <c r="BH122" s="518"/>
      <c r="BI122" s="518"/>
      <c r="BJ122" s="518"/>
      <c r="BK122" s="518"/>
      <c r="BL122" s="518"/>
      <c r="BM122" s="518"/>
      <c r="BN122" s="518"/>
      <c r="BO122" s="518"/>
      <c r="BP122" s="518"/>
      <c r="BQ122" s="518"/>
      <c r="BR122" s="40"/>
      <c r="BS122" s="40"/>
    </row>
    <row r="123" ht="13.5" customHeight="1">
      <c r="A123" s="40"/>
      <c r="B123" s="517"/>
      <c r="C123" s="40"/>
      <c r="D123" s="40"/>
      <c r="E123" s="40"/>
      <c r="F123" s="40"/>
      <c r="G123" s="40"/>
      <c r="H123" s="40"/>
      <c r="I123" s="40"/>
      <c r="J123" s="40"/>
      <c r="K123" s="40"/>
      <c r="L123" s="40"/>
      <c r="M123" s="40"/>
      <c r="N123" s="40"/>
      <c r="O123" s="40"/>
      <c r="P123" s="40"/>
      <c r="Q123" s="40"/>
      <c r="R123" s="40"/>
      <c r="S123" s="40"/>
      <c r="T123" s="40"/>
      <c r="U123" s="40"/>
      <c r="V123" s="40"/>
      <c r="W123" s="40"/>
      <c r="X123" s="518"/>
      <c r="Y123" s="518"/>
      <c r="Z123" s="518"/>
      <c r="AA123" s="518"/>
      <c r="AB123" s="518"/>
      <c r="AC123" s="518"/>
      <c r="AD123" s="518"/>
      <c r="AE123" s="518"/>
      <c r="AF123" s="518"/>
      <c r="AG123" s="518"/>
      <c r="AH123" s="518"/>
      <c r="AI123" s="40"/>
      <c r="AJ123" s="40"/>
      <c r="AK123" s="517"/>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518"/>
      <c r="BH123" s="518"/>
      <c r="BI123" s="518"/>
      <c r="BJ123" s="518"/>
      <c r="BK123" s="518"/>
      <c r="BL123" s="518"/>
      <c r="BM123" s="518"/>
      <c r="BN123" s="518"/>
      <c r="BO123" s="518"/>
      <c r="BP123" s="518"/>
      <c r="BQ123" s="518"/>
      <c r="BR123" s="40"/>
      <c r="BS123" s="40"/>
    </row>
    <row r="124" ht="13.5" customHeight="1">
      <c r="A124" s="40"/>
      <c r="B124" s="517"/>
      <c r="C124" s="40"/>
      <c r="D124" s="40"/>
      <c r="E124" s="40"/>
      <c r="F124" s="40"/>
      <c r="G124" s="40"/>
      <c r="H124" s="40"/>
      <c r="I124" s="40"/>
      <c r="J124" s="40"/>
      <c r="K124" s="40"/>
      <c r="L124" s="40"/>
      <c r="M124" s="40"/>
      <c r="N124" s="40"/>
      <c r="O124" s="40"/>
      <c r="P124" s="40"/>
      <c r="Q124" s="40"/>
      <c r="R124" s="40"/>
      <c r="S124" s="40"/>
      <c r="T124" s="40"/>
      <c r="U124" s="40"/>
      <c r="V124" s="40"/>
      <c r="W124" s="40"/>
      <c r="X124" s="518"/>
      <c r="Y124" s="518"/>
      <c r="Z124" s="518"/>
      <c r="AA124" s="518"/>
      <c r="AB124" s="518"/>
      <c r="AC124" s="518"/>
      <c r="AD124" s="518"/>
      <c r="AE124" s="518"/>
      <c r="AF124" s="518"/>
      <c r="AG124" s="518"/>
      <c r="AH124" s="518"/>
      <c r="AI124" s="40"/>
      <c r="AJ124" s="40"/>
      <c r="AK124" s="517"/>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518"/>
      <c r="BH124" s="518"/>
      <c r="BI124" s="518"/>
      <c r="BJ124" s="518"/>
      <c r="BK124" s="518"/>
      <c r="BL124" s="518"/>
      <c r="BM124" s="518"/>
      <c r="BN124" s="518"/>
      <c r="BO124" s="518"/>
      <c r="BP124" s="518"/>
      <c r="BQ124" s="518"/>
      <c r="BR124" s="40"/>
      <c r="BS124" s="40"/>
    </row>
    <row r="125" ht="13.5" customHeight="1">
      <c r="A125" s="40"/>
      <c r="B125" s="517"/>
      <c r="C125" s="40"/>
      <c r="D125" s="40"/>
      <c r="E125" s="40"/>
      <c r="F125" s="40"/>
      <c r="G125" s="40"/>
      <c r="H125" s="40"/>
      <c r="I125" s="40"/>
      <c r="J125" s="40"/>
      <c r="K125" s="40"/>
      <c r="L125" s="40"/>
      <c r="M125" s="40"/>
      <c r="N125" s="40"/>
      <c r="O125" s="40"/>
      <c r="P125" s="40"/>
      <c r="Q125" s="40"/>
      <c r="R125" s="40"/>
      <c r="S125" s="40"/>
      <c r="T125" s="40"/>
      <c r="U125" s="40"/>
      <c r="V125" s="40"/>
      <c r="W125" s="40"/>
      <c r="X125" s="518"/>
      <c r="Y125" s="518"/>
      <c r="Z125" s="518"/>
      <c r="AA125" s="518"/>
      <c r="AB125" s="518"/>
      <c r="AC125" s="518"/>
      <c r="AD125" s="518"/>
      <c r="AE125" s="518"/>
      <c r="AF125" s="518"/>
      <c r="AG125" s="518"/>
      <c r="AH125" s="518"/>
      <c r="AI125" s="40"/>
      <c r="AJ125" s="40"/>
      <c r="AK125" s="517"/>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518"/>
      <c r="BH125" s="518"/>
      <c r="BI125" s="518"/>
      <c r="BJ125" s="518"/>
      <c r="BK125" s="518"/>
      <c r="BL125" s="518"/>
      <c r="BM125" s="518"/>
      <c r="BN125" s="518"/>
      <c r="BO125" s="518"/>
      <c r="BP125" s="518"/>
      <c r="BQ125" s="518"/>
      <c r="BR125" s="40"/>
      <c r="BS125" s="40"/>
    </row>
    <row r="126" ht="13.5" customHeight="1">
      <c r="A126" s="40"/>
      <c r="B126" s="517"/>
      <c r="C126" s="40"/>
      <c r="D126" s="40"/>
      <c r="E126" s="40"/>
      <c r="F126" s="40"/>
      <c r="G126" s="40"/>
      <c r="H126" s="40"/>
      <c r="I126" s="40"/>
      <c r="J126" s="40"/>
      <c r="K126" s="40"/>
      <c r="L126" s="40"/>
      <c r="M126" s="40"/>
      <c r="N126" s="40"/>
      <c r="O126" s="40"/>
      <c r="P126" s="40"/>
      <c r="Q126" s="40"/>
      <c r="R126" s="40"/>
      <c r="S126" s="40"/>
      <c r="T126" s="40"/>
      <c r="U126" s="40"/>
      <c r="V126" s="40"/>
      <c r="W126" s="40"/>
      <c r="X126" s="518"/>
      <c r="Y126" s="518"/>
      <c r="Z126" s="518"/>
      <c r="AA126" s="518"/>
      <c r="AB126" s="518"/>
      <c r="AC126" s="518"/>
      <c r="AD126" s="518"/>
      <c r="AE126" s="518"/>
      <c r="AF126" s="518"/>
      <c r="AG126" s="518"/>
      <c r="AH126" s="518"/>
      <c r="AI126" s="40"/>
      <c r="AJ126" s="40"/>
      <c r="AK126" s="517"/>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518"/>
      <c r="BH126" s="518"/>
      <c r="BI126" s="518"/>
      <c r="BJ126" s="518"/>
      <c r="BK126" s="518"/>
      <c r="BL126" s="518"/>
      <c r="BM126" s="518"/>
      <c r="BN126" s="518"/>
      <c r="BO126" s="518"/>
      <c r="BP126" s="518"/>
      <c r="BQ126" s="518"/>
      <c r="BR126" s="40"/>
      <c r="BS126" s="40"/>
    </row>
    <row r="127" ht="13.5" customHeight="1">
      <c r="A127" s="40"/>
      <c r="B127" s="517"/>
      <c r="C127" s="40"/>
      <c r="D127" s="40"/>
      <c r="E127" s="40"/>
      <c r="F127" s="40"/>
      <c r="G127" s="40"/>
      <c r="H127" s="40"/>
      <c r="I127" s="40"/>
      <c r="J127" s="40"/>
      <c r="K127" s="40"/>
      <c r="L127" s="40"/>
      <c r="M127" s="40"/>
      <c r="N127" s="40"/>
      <c r="O127" s="40"/>
      <c r="P127" s="40"/>
      <c r="Q127" s="40"/>
      <c r="R127" s="40"/>
      <c r="S127" s="40"/>
      <c r="T127" s="40"/>
      <c r="U127" s="40"/>
      <c r="V127" s="40"/>
      <c r="W127" s="40"/>
      <c r="X127" s="518"/>
      <c r="Y127" s="518"/>
      <c r="Z127" s="518"/>
      <c r="AA127" s="518"/>
      <c r="AB127" s="518"/>
      <c r="AC127" s="518"/>
      <c r="AD127" s="518"/>
      <c r="AE127" s="518"/>
      <c r="AF127" s="518"/>
      <c r="AG127" s="518"/>
      <c r="AH127" s="518"/>
      <c r="AI127" s="40"/>
      <c r="AJ127" s="40"/>
      <c r="AK127" s="517"/>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518"/>
      <c r="BH127" s="518"/>
      <c r="BI127" s="518"/>
      <c r="BJ127" s="518"/>
      <c r="BK127" s="518"/>
      <c r="BL127" s="518"/>
      <c r="BM127" s="518"/>
      <c r="BN127" s="518"/>
      <c r="BO127" s="518"/>
      <c r="BP127" s="518"/>
      <c r="BQ127" s="518"/>
      <c r="BR127" s="40"/>
      <c r="BS127" s="40"/>
    </row>
    <row r="128" ht="13.5" customHeight="1">
      <c r="A128" s="40"/>
      <c r="B128" s="517"/>
      <c r="C128" s="40"/>
      <c r="D128" s="40"/>
      <c r="E128" s="40"/>
      <c r="F128" s="40"/>
      <c r="G128" s="40"/>
      <c r="H128" s="40"/>
      <c r="I128" s="40"/>
      <c r="J128" s="40"/>
      <c r="K128" s="40"/>
      <c r="L128" s="40"/>
      <c r="M128" s="40"/>
      <c r="N128" s="40"/>
      <c r="O128" s="40"/>
      <c r="P128" s="40"/>
      <c r="Q128" s="40"/>
      <c r="R128" s="40"/>
      <c r="S128" s="40"/>
      <c r="T128" s="40"/>
      <c r="U128" s="40"/>
      <c r="V128" s="40"/>
      <c r="W128" s="40"/>
      <c r="X128" s="518"/>
      <c r="Y128" s="518"/>
      <c r="Z128" s="518"/>
      <c r="AA128" s="518"/>
      <c r="AB128" s="518"/>
      <c r="AC128" s="518"/>
      <c r="AD128" s="518"/>
      <c r="AE128" s="518"/>
      <c r="AF128" s="518"/>
      <c r="AG128" s="518"/>
      <c r="AH128" s="518"/>
      <c r="AI128" s="40"/>
      <c r="AJ128" s="40"/>
      <c r="AK128" s="517"/>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518"/>
      <c r="BH128" s="518"/>
      <c r="BI128" s="518"/>
      <c r="BJ128" s="518"/>
      <c r="BK128" s="518"/>
      <c r="BL128" s="518"/>
      <c r="BM128" s="518"/>
      <c r="BN128" s="518"/>
      <c r="BO128" s="518"/>
      <c r="BP128" s="518"/>
      <c r="BQ128" s="518"/>
      <c r="BR128" s="40"/>
      <c r="BS128" s="40"/>
    </row>
    <row r="129" ht="13.5" customHeight="1">
      <c r="A129" s="40"/>
      <c r="B129" s="517"/>
      <c r="C129" s="40"/>
      <c r="D129" s="40"/>
      <c r="E129" s="40"/>
      <c r="F129" s="40"/>
      <c r="G129" s="40"/>
      <c r="H129" s="40"/>
      <c r="I129" s="40"/>
      <c r="J129" s="40"/>
      <c r="K129" s="40"/>
      <c r="L129" s="40"/>
      <c r="M129" s="40"/>
      <c r="N129" s="40"/>
      <c r="O129" s="40"/>
      <c r="P129" s="40"/>
      <c r="Q129" s="40"/>
      <c r="R129" s="40"/>
      <c r="S129" s="40"/>
      <c r="T129" s="40"/>
      <c r="U129" s="40"/>
      <c r="V129" s="40"/>
      <c r="W129" s="40"/>
      <c r="X129" s="518"/>
      <c r="Y129" s="518"/>
      <c r="Z129" s="518"/>
      <c r="AA129" s="518"/>
      <c r="AB129" s="518"/>
      <c r="AC129" s="518"/>
      <c r="AD129" s="518"/>
      <c r="AE129" s="518"/>
      <c r="AF129" s="518"/>
      <c r="AG129" s="518"/>
      <c r="AH129" s="518"/>
      <c r="AI129" s="40"/>
      <c r="AJ129" s="40"/>
      <c r="AK129" s="517"/>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518"/>
      <c r="BH129" s="518"/>
      <c r="BI129" s="518"/>
      <c r="BJ129" s="518"/>
      <c r="BK129" s="518"/>
      <c r="BL129" s="518"/>
      <c r="BM129" s="518"/>
      <c r="BN129" s="518"/>
      <c r="BO129" s="518"/>
      <c r="BP129" s="518"/>
      <c r="BQ129" s="518"/>
      <c r="BR129" s="40"/>
      <c r="BS129" s="40"/>
    </row>
    <row r="130" ht="13.5" customHeight="1">
      <c r="A130" s="40"/>
      <c r="B130" s="517"/>
      <c r="C130" s="40"/>
      <c r="D130" s="40"/>
      <c r="E130" s="40"/>
      <c r="F130" s="40"/>
      <c r="G130" s="40"/>
      <c r="H130" s="40"/>
      <c r="I130" s="40"/>
      <c r="J130" s="40"/>
      <c r="K130" s="40"/>
      <c r="L130" s="40"/>
      <c r="M130" s="40"/>
      <c r="N130" s="40"/>
      <c r="O130" s="40"/>
      <c r="P130" s="40"/>
      <c r="Q130" s="40"/>
      <c r="R130" s="40"/>
      <c r="S130" s="40"/>
      <c r="T130" s="40"/>
      <c r="U130" s="40"/>
      <c r="V130" s="40"/>
      <c r="W130" s="40"/>
      <c r="X130" s="518"/>
      <c r="Y130" s="518"/>
      <c r="Z130" s="518"/>
      <c r="AA130" s="518"/>
      <c r="AB130" s="518"/>
      <c r="AC130" s="518"/>
      <c r="AD130" s="518"/>
      <c r="AE130" s="518"/>
      <c r="AF130" s="518"/>
      <c r="AG130" s="518"/>
      <c r="AH130" s="518"/>
      <c r="AI130" s="40"/>
      <c r="AJ130" s="40"/>
      <c r="AK130" s="517"/>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518"/>
      <c r="BH130" s="518"/>
      <c r="BI130" s="518"/>
      <c r="BJ130" s="518"/>
      <c r="BK130" s="518"/>
      <c r="BL130" s="518"/>
      <c r="BM130" s="518"/>
      <c r="BN130" s="518"/>
      <c r="BO130" s="518"/>
      <c r="BP130" s="518"/>
      <c r="BQ130" s="518"/>
      <c r="BR130" s="40"/>
      <c r="BS130" s="40"/>
    </row>
    <row r="131" ht="13.5" customHeight="1">
      <c r="A131" s="40"/>
      <c r="B131" s="517"/>
      <c r="C131" s="40"/>
      <c r="D131" s="40"/>
      <c r="E131" s="40"/>
      <c r="F131" s="40"/>
      <c r="G131" s="40"/>
      <c r="H131" s="40"/>
      <c r="I131" s="40"/>
      <c r="J131" s="40"/>
      <c r="K131" s="40"/>
      <c r="L131" s="40"/>
      <c r="M131" s="40"/>
      <c r="N131" s="40"/>
      <c r="O131" s="40"/>
      <c r="P131" s="40"/>
      <c r="Q131" s="40"/>
      <c r="R131" s="40"/>
      <c r="S131" s="40"/>
      <c r="T131" s="40"/>
      <c r="U131" s="40"/>
      <c r="V131" s="40"/>
      <c r="W131" s="40"/>
      <c r="X131" s="518"/>
      <c r="Y131" s="518"/>
      <c r="Z131" s="518"/>
      <c r="AA131" s="518"/>
      <c r="AB131" s="518"/>
      <c r="AC131" s="518"/>
      <c r="AD131" s="518"/>
      <c r="AE131" s="518"/>
      <c r="AF131" s="518"/>
      <c r="AG131" s="518"/>
      <c r="AH131" s="518"/>
      <c r="AI131" s="40"/>
      <c r="AJ131" s="40"/>
      <c r="AK131" s="517"/>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518"/>
      <c r="BH131" s="518"/>
      <c r="BI131" s="518"/>
      <c r="BJ131" s="518"/>
      <c r="BK131" s="518"/>
      <c r="BL131" s="518"/>
      <c r="BM131" s="518"/>
      <c r="BN131" s="518"/>
      <c r="BO131" s="518"/>
      <c r="BP131" s="518"/>
      <c r="BQ131" s="518"/>
      <c r="BR131" s="40"/>
      <c r="BS131" s="40"/>
    </row>
    <row r="132" ht="13.5" customHeight="1">
      <c r="A132" s="40"/>
      <c r="B132" s="517"/>
      <c r="C132" s="40"/>
      <c r="D132" s="40"/>
      <c r="E132" s="40"/>
      <c r="F132" s="40"/>
      <c r="G132" s="40"/>
      <c r="H132" s="40"/>
      <c r="I132" s="40"/>
      <c r="J132" s="40"/>
      <c r="K132" s="40"/>
      <c r="L132" s="40"/>
      <c r="M132" s="40"/>
      <c r="N132" s="40"/>
      <c r="O132" s="40"/>
      <c r="P132" s="40"/>
      <c r="Q132" s="40"/>
      <c r="R132" s="40"/>
      <c r="S132" s="40"/>
      <c r="T132" s="40"/>
      <c r="U132" s="40"/>
      <c r="V132" s="40"/>
      <c r="W132" s="40"/>
      <c r="X132" s="518"/>
      <c r="Y132" s="518"/>
      <c r="Z132" s="518"/>
      <c r="AA132" s="518"/>
      <c r="AB132" s="518"/>
      <c r="AC132" s="518"/>
      <c r="AD132" s="518"/>
      <c r="AE132" s="518"/>
      <c r="AF132" s="518"/>
      <c r="AG132" s="518"/>
      <c r="AH132" s="518"/>
      <c r="AI132" s="40"/>
      <c r="AJ132" s="40"/>
      <c r="AK132" s="517"/>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518"/>
      <c r="BH132" s="518"/>
      <c r="BI132" s="518"/>
      <c r="BJ132" s="518"/>
      <c r="BK132" s="518"/>
      <c r="BL132" s="518"/>
      <c r="BM132" s="518"/>
      <c r="BN132" s="518"/>
      <c r="BO132" s="518"/>
      <c r="BP132" s="518"/>
      <c r="BQ132" s="518"/>
      <c r="BR132" s="40"/>
      <c r="BS132" s="40"/>
    </row>
    <row r="133" ht="13.5" customHeight="1">
      <c r="A133" s="40"/>
      <c r="B133" s="517"/>
      <c r="C133" s="40"/>
      <c r="D133" s="40"/>
      <c r="E133" s="40"/>
      <c r="F133" s="40"/>
      <c r="G133" s="40"/>
      <c r="H133" s="40"/>
      <c r="I133" s="40"/>
      <c r="J133" s="40"/>
      <c r="K133" s="40"/>
      <c r="L133" s="40"/>
      <c r="M133" s="40"/>
      <c r="N133" s="40"/>
      <c r="O133" s="40"/>
      <c r="P133" s="40"/>
      <c r="Q133" s="40"/>
      <c r="R133" s="40"/>
      <c r="S133" s="40"/>
      <c r="T133" s="40"/>
      <c r="U133" s="40"/>
      <c r="V133" s="40"/>
      <c r="W133" s="40"/>
      <c r="X133" s="518"/>
      <c r="Y133" s="518"/>
      <c r="Z133" s="518"/>
      <c r="AA133" s="518"/>
      <c r="AB133" s="518"/>
      <c r="AC133" s="518"/>
      <c r="AD133" s="518"/>
      <c r="AE133" s="518"/>
      <c r="AF133" s="518"/>
      <c r="AG133" s="518"/>
      <c r="AH133" s="518"/>
      <c r="AI133" s="40"/>
      <c r="AJ133" s="40"/>
      <c r="AK133" s="517"/>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518"/>
      <c r="BH133" s="518"/>
      <c r="BI133" s="518"/>
      <c r="BJ133" s="518"/>
      <c r="BK133" s="518"/>
      <c r="BL133" s="518"/>
      <c r="BM133" s="518"/>
      <c r="BN133" s="518"/>
      <c r="BO133" s="518"/>
      <c r="BP133" s="518"/>
      <c r="BQ133" s="518"/>
      <c r="BR133" s="40"/>
      <c r="BS133" s="40"/>
    </row>
    <row r="134" ht="13.5" customHeight="1">
      <c r="A134" s="40"/>
      <c r="B134" s="517"/>
      <c r="C134" s="40"/>
      <c r="D134" s="40"/>
      <c r="E134" s="40"/>
      <c r="F134" s="40"/>
      <c r="G134" s="40"/>
      <c r="H134" s="40"/>
      <c r="I134" s="40"/>
      <c r="J134" s="40"/>
      <c r="K134" s="40"/>
      <c r="L134" s="40"/>
      <c r="M134" s="40"/>
      <c r="N134" s="40"/>
      <c r="O134" s="40"/>
      <c r="P134" s="40"/>
      <c r="Q134" s="40"/>
      <c r="R134" s="40"/>
      <c r="S134" s="40"/>
      <c r="T134" s="40"/>
      <c r="U134" s="40"/>
      <c r="V134" s="40"/>
      <c r="W134" s="40"/>
      <c r="X134" s="518"/>
      <c r="Y134" s="518"/>
      <c r="Z134" s="518"/>
      <c r="AA134" s="518"/>
      <c r="AB134" s="518"/>
      <c r="AC134" s="518"/>
      <c r="AD134" s="518"/>
      <c r="AE134" s="518"/>
      <c r="AF134" s="518"/>
      <c r="AG134" s="518"/>
      <c r="AH134" s="518"/>
      <c r="AI134" s="40"/>
      <c r="AJ134" s="40"/>
      <c r="AK134" s="517"/>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518"/>
      <c r="BH134" s="518"/>
      <c r="BI134" s="518"/>
      <c r="BJ134" s="518"/>
      <c r="BK134" s="518"/>
      <c r="BL134" s="518"/>
      <c r="BM134" s="518"/>
      <c r="BN134" s="518"/>
      <c r="BO134" s="518"/>
      <c r="BP134" s="518"/>
      <c r="BQ134" s="518"/>
      <c r="BR134" s="40"/>
      <c r="BS134" s="40"/>
    </row>
    <row r="135" ht="13.5" customHeight="1">
      <c r="A135" s="40"/>
      <c r="B135" s="517"/>
      <c r="C135" s="40"/>
      <c r="D135" s="40"/>
      <c r="E135" s="40"/>
      <c r="F135" s="40"/>
      <c r="G135" s="40"/>
      <c r="H135" s="40"/>
      <c r="I135" s="40"/>
      <c r="J135" s="40"/>
      <c r="K135" s="40"/>
      <c r="L135" s="40"/>
      <c r="M135" s="40"/>
      <c r="N135" s="40"/>
      <c r="O135" s="40"/>
      <c r="P135" s="40"/>
      <c r="Q135" s="40"/>
      <c r="R135" s="40"/>
      <c r="S135" s="40"/>
      <c r="T135" s="40"/>
      <c r="U135" s="40"/>
      <c r="V135" s="40"/>
      <c r="W135" s="40"/>
      <c r="X135" s="518"/>
      <c r="Y135" s="518"/>
      <c r="Z135" s="518"/>
      <c r="AA135" s="518"/>
      <c r="AB135" s="518"/>
      <c r="AC135" s="518"/>
      <c r="AD135" s="518"/>
      <c r="AE135" s="518"/>
      <c r="AF135" s="518"/>
      <c r="AG135" s="518"/>
      <c r="AH135" s="518"/>
      <c r="AI135" s="40"/>
      <c r="AJ135" s="40"/>
      <c r="AK135" s="517"/>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518"/>
      <c r="BH135" s="518"/>
      <c r="BI135" s="518"/>
      <c r="BJ135" s="518"/>
      <c r="BK135" s="518"/>
      <c r="BL135" s="518"/>
      <c r="BM135" s="518"/>
      <c r="BN135" s="518"/>
      <c r="BO135" s="518"/>
      <c r="BP135" s="518"/>
      <c r="BQ135" s="518"/>
      <c r="BR135" s="40"/>
      <c r="BS135" s="40"/>
    </row>
    <row r="136" ht="13.5" customHeight="1">
      <c r="A136" s="40"/>
      <c r="B136" s="517"/>
      <c r="C136" s="40"/>
      <c r="D136" s="40"/>
      <c r="E136" s="40"/>
      <c r="F136" s="40"/>
      <c r="G136" s="40"/>
      <c r="H136" s="40"/>
      <c r="I136" s="40"/>
      <c r="J136" s="40"/>
      <c r="K136" s="40"/>
      <c r="L136" s="40"/>
      <c r="M136" s="40"/>
      <c r="N136" s="40"/>
      <c r="O136" s="40"/>
      <c r="P136" s="40"/>
      <c r="Q136" s="40"/>
      <c r="R136" s="40"/>
      <c r="S136" s="40"/>
      <c r="T136" s="40"/>
      <c r="U136" s="40"/>
      <c r="V136" s="40"/>
      <c r="W136" s="40"/>
      <c r="X136" s="518"/>
      <c r="Y136" s="518"/>
      <c r="Z136" s="518"/>
      <c r="AA136" s="518"/>
      <c r="AB136" s="518"/>
      <c r="AC136" s="518"/>
      <c r="AD136" s="518"/>
      <c r="AE136" s="518"/>
      <c r="AF136" s="518"/>
      <c r="AG136" s="518"/>
      <c r="AH136" s="518"/>
      <c r="AI136" s="40"/>
      <c r="AJ136" s="40"/>
      <c r="AK136" s="517"/>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518"/>
      <c r="BH136" s="518"/>
      <c r="BI136" s="518"/>
      <c r="BJ136" s="518"/>
      <c r="BK136" s="518"/>
      <c r="BL136" s="518"/>
      <c r="BM136" s="518"/>
      <c r="BN136" s="518"/>
      <c r="BO136" s="518"/>
      <c r="BP136" s="518"/>
      <c r="BQ136" s="518"/>
      <c r="BR136" s="40"/>
      <c r="BS136" s="40"/>
    </row>
    <row r="137" ht="13.5" customHeight="1">
      <c r="A137" s="40"/>
      <c r="B137" s="517"/>
      <c r="C137" s="40"/>
      <c r="D137" s="40"/>
      <c r="E137" s="40"/>
      <c r="F137" s="40"/>
      <c r="G137" s="40"/>
      <c r="H137" s="40"/>
      <c r="I137" s="40"/>
      <c r="J137" s="40"/>
      <c r="K137" s="40"/>
      <c r="L137" s="40"/>
      <c r="M137" s="40"/>
      <c r="N137" s="40"/>
      <c r="O137" s="40"/>
      <c r="P137" s="40"/>
      <c r="Q137" s="40"/>
      <c r="R137" s="40"/>
      <c r="S137" s="40"/>
      <c r="T137" s="40"/>
      <c r="U137" s="40"/>
      <c r="V137" s="40"/>
      <c r="W137" s="40"/>
      <c r="X137" s="518"/>
      <c r="Y137" s="518"/>
      <c r="Z137" s="518"/>
      <c r="AA137" s="518"/>
      <c r="AB137" s="518"/>
      <c r="AC137" s="518"/>
      <c r="AD137" s="518"/>
      <c r="AE137" s="518"/>
      <c r="AF137" s="518"/>
      <c r="AG137" s="518"/>
      <c r="AH137" s="518"/>
      <c r="AI137" s="40"/>
      <c r="AJ137" s="40"/>
      <c r="AK137" s="517"/>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518"/>
      <c r="BH137" s="518"/>
      <c r="BI137" s="518"/>
      <c r="BJ137" s="518"/>
      <c r="BK137" s="518"/>
      <c r="BL137" s="518"/>
      <c r="BM137" s="518"/>
      <c r="BN137" s="518"/>
      <c r="BO137" s="518"/>
      <c r="BP137" s="518"/>
      <c r="BQ137" s="518"/>
      <c r="BR137" s="40"/>
      <c r="BS137" s="40"/>
    </row>
    <row r="138" ht="13.5" customHeight="1">
      <c r="A138" s="40"/>
      <c r="B138" s="517"/>
      <c r="C138" s="40"/>
      <c r="D138" s="40"/>
      <c r="E138" s="40"/>
      <c r="F138" s="40"/>
      <c r="G138" s="40"/>
      <c r="H138" s="40"/>
      <c r="I138" s="40"/>
      <c r="J138" s="40"/>
      <c r="K138" s="40"/>
      <c r="L138" s="40"/>
      <c r="M138" s="40"/>
      <c r="N138" s="40"/>
      <c r="O138" s="40"/>
      <c r="P138" s="40"/>
      <c r="Q138" s="40"/>
      <c r="R138" s="40"/>
      <c r="S138" s="40"/>
      <c r="T138" s="40"/>
      <c r="U138" s="40"/>
      <c r="V138" s="40"/>
      <c r="W138" s="40"/>
      <c r="X138" s="518"/>
      <c r="Y138" s="518"/>
      <c r="Z138" s="518"/>
      <c r="AA138" s="518"/>
      <c r="AB138" s="518"/>
      <c r="AC138" s="518"/>
      <c r="AD138" s="518"/>
      <c r="AE138" s="518"/>
      <c r="AF138" s="518"/>
      <c r="AG138" s="518"/>
      <c r="AH138" s="518"/>
      <c r="AI138" s="40"/>
      <c r="AJ138" s="40"/>
      <c r="AK138" s="517"/>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518"/>
      <c r="BH138" s="518"/>
      <c r="BI138" s="518"/>
      <c r="BJ138" s="518"/>
      <c r="BK138" s="518"/>
      <c r="BL138" s="518"/>
      <c r="BM138" s="518"/>
      <c r="BN138" s="518"/>
      <c r="BO138" s="518"/>
      <c r="BP138" s="518"/>
      <c r="BQ138" s="518"/>
      <c r="BR138" s="40"/>
      <c r="BS138" s="40"/>
    </row>
    <row r="139" ht="13.5" customHeight="1">
      <c r="A139" s="40"/>
      <c r="B139" s="517"/>
      <c r="C139" s="40"/>
      <c r="D139" s="40"/>
      <c r="E139" s="40"/>
      <c r="F139" s="40"/>
      <c r="G139" s="40"/>
      <c r="H139" s="40"/>
      <c r="I139" s="40"/>
      <c r="J139" s="40"/>
      <c r="K139" s="40"/>
      <c r="L139" s="40"/>
      <c r="M139" s="40"/>
      <c r="N139" s="40"/>
      <c r="O139" s="40"/>
      <c r="P139" s="40"/>
      <c r="Q139" s="40"/>
      <c r="R139" s="40"/>
      <c r="S139" s="40"/>
      <c r="T139" s="40"/>
      <c r="U139" s="40"/>
      <c r="V139" s="40"/>
      <c r="W139" s="40"/>
      <c r="X139" s="518"/>
      <c r="Y139" s="518"/>
      <c r="Z139" s="518"/>
      <c r="AA139" s="518"/>
      <c r="AB139" s="518"/>
      <c r="AC139" s="518"/>
      <c r="AD139" s="518"/>
      <c r="AE139" s="518"/>
      <c r="AF139" s="518"/>
      <c r="AG139" s="518"/>
      <c r="AH139" s="518"/>
      <c r="AI139" s="40"/>
      <c r="AJ139" s="40"/>
      <c r="AK139" s="517"/>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518"/>
      <c r="BH139" s="518"/>
      <c r="BI139" s="518"/>
      <c r="BJ139" s="518"/>
      <c r="BK139" s="518"/>
      <c r="BL139" s="518"/>
      <c r="BM139" s="518"/>
      <c r="BN139" s="518"/>
      <c r="BO139" s="518"/>
      <c r="BP139" s="518"/>
      <c r="BQ139" s="518"/>
      <c r="BR139" s="40"/>
      <c r="BS139" s="40"/>
    </row>
    <row r="140" ht="13.5" customHeight="1">
      <c r="A140" s="40"/>
      <c r="B140" s="517"/>
      <c r="C140" s="40"/>
      <c r="D140" s="40"/>
      <c r="E140" s="40"/>
      <c r="F140" s="40"/>
      <c r="G140" s="40"/>
      <c r="H140" s="40"/>
      <c r="I140" s="40"/>
      <c r="J140" s="40"/>
      <c r="K140" s="40"/>
      <c r="L140" s="40"/>
      <c r="M140" s="40"/>
      <c r="N140" s="40"/>
      <c r="O140" s="40"/>
      <c r="P140" s="40"/>
      <c r="Q140" s="40"/>
      <c r="R140" s="40"/>
      <c r="S140" s="40"/>
      <c r="T140" s="40"/>
      <c r="U140" s="40"/>
      <c r="V140" s="40"/>
      <c r="W140" s="40"/>
      <c r="X140" s="518"/>
      <c r="Y140" s="518"/>
      <c r="Z140" s="518"/>
      <c r="AA140" s="518"/>
      <c r="AB140" s="518"/>
      <c r="AC140" s="518"/>
      <c r="AD140" s="518"/>
      <c r="AE140" s="518"/>
      <c r="AF140" s="518"/>
      <c r="AG140" s="518"/>
      <c r="AH140" s="518"/>
      <c r="AI140" s="40"/>
      <c r="AJ140" s="40"/>
      <c r="AK140" s="517"/>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518"/>
      <c r="BH140" s="518"/>
      <c r="BI140" s="518"/>
      <c r="BJ140" s="518"/>
      <c r="BK140" s="518"/>
      <c r="BL140" s="518"/>
      <c r="BM140" s="518"/>
      <c r="BN140" s="518"/>
      <c r="BO140" s="518"/>
      <c r="BP140" s="518"/>
      <c r="BQ140" s="518"/>
      <c r="BR140" s="40"/>
      <c r="BS140" s="40"/>
    </row>
    <row r="141" ht="13.5" customHeight="1">
      <c r="A141" s="40"/>
      <c r="B141" s="517"/>
      <c r="C141" s="40"/>
      <c r="D141" s="40"/>
      <c r="E141" s="40"/>
      <c r="F141" s="40"/>
      <c r="G141" s="40"/>
      <c r="H141" s="40"/>
      <c r="I141" s="40"/>
      <c r="J141" s="40"/>
      <c r="K141" s="40"/>
      <c r="L141" s="40"/>
      <c r="M141" s="40"/>
      <c r="N141" s="40"/>
      <c r="O141" s="40"/>
      <c r="P141" s="40"/>
      <c r="Q141" s="40"/>
      <c r="R141" s="40"/>
      <c r="S141" s="40"/>
      <c r="T141" s="40"/>
      <c r="U141" s="40"/>
      <c r="V141" s="40"/>
      <c r="W141" s="40"/>
      <c r="X141" s="518"/>
      <c r="Y141" s="518"/>
      <c r="Z141" s="518"/>
      <c r="AA141" s="518"/>
      <c r="AB141" s="518"/>
      <c r="AC141" s="518"/>
      <c r="AD141" s="518"/>
      <c r="AE141" s="518"/>
      <c r="AF141" s="518"/>
      <c r="AG141" s="518"/>
      <c r="AH141" s="518"/>
      <c r="AI141" s="40"/>
      <c r="AJ141" s="40"/>
      <c r="AK141" s="517"/>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518"/>
      <c r="BH141" s="518"/>
      <c r="BI141" s="518"/>
      <c r="BJ141" s="518"/>
      <c r="BK141" s="518"/>
      <c r="BL141" s="518"/>
      <c r="BM141" s="518"/>
      <c r="BN141" s="518"/>
      <c r="BO141" s="518"/>
      <c r="BP141" s="518"/>
      <c r="BQ141" s="518"/>
      <c r="BR141" s="40"/>
      <c r="BS141" s="40"/>
    </row>
    <row r="142" ht="13.5" customHeight="1">
      <c r="A142" s="40"/>
      <c r="B142" s="517"/>
      <c r="C142" s="40"/>
      <c r="D142" s="40"/>
      <c r="E142" s="40"/>
      <c r="F142" s="40"/>
      <c r="G142" s="40"/>
      <c r="H142" s="40"/>
      <c r="I142" s="40"/>
      <c r="J142" s="40"/>
      <c r="K142" s="40"/>
      <c r="L142" s="40"/>
      <c r="M142" s="40"/>
      <c r="N142" s="40"/>
      <c r="O142" s="40"/>
      <c r="P142" s="40"/>
      <c r="Q142" s="40"/>
      <c r="R142" s="40"/>
      <c r="S142" s="40"/>
      <c r="T142" s="40"/>
      <c r="U142" s="40"/>
      <c r="V142" s="40"/>
      <c r="W142" s="40"/>
      <c r="X142" s="518"/>
      <c r="Y142" s="518"/>
      <c r="Z142" s="518"/>
      <c r="AA142" s="518"/>
      <c r="AB142" s="518"/>
      <c r="AC142" s="518"/>
      <c r="AD142" s="518"/>
      <c r="AE142" s="518"/>
      <c r="AF142" s="518"/>
      <c r="AG142" s="518"/>
      <c r="AH142" s="518"/>
      <c r="AI142" s="40"/>
      <c r="AJ142" s="40"/>
      <c r="AK142" s="517"/>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518"/>
      <c r="BH142" s="518"/>
      <c r="BI142" s="518"/>
      <c r="BJ142" s="518"/>
      <c r="BK142" s="518"/>
      <c r="BL142" s="518"/>
      <c r="BM142" s="518"/>
      <c r="BN142" s="518"/>
      <c r="BO142" s="518"/>
      <c r="BP142" s="518"/>
      <c r="BQ142" s="518"/>
      <c r="BR142" s="40"/>
      <c r="BS142" s="40"/>
    </row>
    <row r="143" ht="13.5" customHeight="1">
      <c r="A143" s="40"/>
      <c r="B143" s="517"/>
      <c r="C143" s="40"/>
      <c r="D143" s="40"/>
      <c r="E143" s="40"/>
      <c r="F143" s="40"/>
      <c r="G143" s="40"/>
      <c r="H143" s="40"/>
      <c r="I143" s="40"/>
      <c r="J143" s="40"/>
      <c r="K143" s="40"/>
      <c r="L143" s="40"/>
      <c r="M143" s="40"/>
      <c r="N143" s="40"/>
      <c r="O143" s="40"/>
      <c r="P143" s="40"/>
      <c r="Q143" s="40"/>
      <c r="R143" s="40"/>
      <c r="S143" s="40"/>
      <c r="T143" s="40"/>
      <c r="U143" s="40"/>
      <c r="V143" s="40"/>
      <c r="W143" s="40"/>
      <c r="X143" s="518"/>
      <c r="Y143" s="518"/>
      <c r="Z143" s="518"/>
      <c r="AA143" s="518"/>
      <c r="AB143" s="518"/>
      <c r="AC143" s="518"/>
      <c r="AD143" s="518"/>
      <c r="AE143" s="518"/>
      <c r="AF143" s="518"/>
      <c r="AG143" s="518"/>
      <c r="AH143" s="518"/>
      <c r="AI143" s="40"/>
      <c r="AJ143" s="40"/>
      <c r="AK143" s="517"/>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518"/>
      <c r="BH143" s="518"/>
      <c r="BI143" s="518"/>
      <c r="BJ143" s="518"/>
      <c r="BK143" s="518"/>
      <c r="BL143" s="518"/>
      <c r="BM143" s="518"/>
      <c r="BN143" s="518"/>
      <c r="BO143" s="518"/>
      <c r="BP143" s="518"/>
      <c r="BQ143" s="518"/>
      <c r="BR143" s="40"/>
      <c r="BS143" s="40"/>
    </row>
    <row r="144" ht="13.5" customHeight="1">
      <c r="A144" s="40"/>
      <c r="B144" s="517"/>
      <c r="C144" s="40"/>
      <c r="D144" s="40"/>
      <c r="E144" s="40"/>
      <c r="F144" s="40"/>
      <c r="G144" s="40"/>
      <c r="H144" s="40"/>
      <c r="I144" s="40"/>
      <c r="J144" s="40"/>
      <c r="K144" s="40"/>
      <c r="L144" s="40"/>
      <c r="M144" s="40"/>
      <c r="N144" s="40"/>
      <c r="O144" s="40"/>
      <c r="P144" s="40"/>
      <c r="Q144" s="40"/>
      <c r="R144" s="40"/>
      <c r="S144" s="40"/>
      <c r="T144" s="40"/>
      <c r="U144" s="40"/>
      <c r="V144" s="40"/>
      <c r="W144" s="40"/>
      <c r="X144" s="518"/>
      <c r="Y144" s="518"/>
      <c r="Z144" s="518"/>
      <c r="AA144" s="518"/>
      <c r="AB144" s="518"/>
      <c r="AC144" s="518"/>
      <c r="AD144" s="518"/>
      <c r="AE144" s="518"/>
      <c r="AF144" s="518"/>
      <c r="AG144" s="518"/>
      <c r="AH144" s="518"/>
      <c r="AI144" s="40"/>
      <c r="AJ144" s="40"/>
      <c r="AK144" s="517"/>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518"/>
      <c r="BH144" s="518"/>
      <c r="BI144" s="518"/>
      <c r="BJ144" s="518"/>
      <c r="BK144" s="518"/>
      <c r="BL144" s="518"/>
      <c r="BM144" s="518"/>
      <c r="BN144" s="518"/>
      <c r="BO144" s="518"/>
      <c r="BP144" s="518"/>
      <c r="BQ144" s="518"/>
      <c r="BR144" s="40"/>
      <c r="BS144" s="40"/>
    </row>
    <row r="145" ht="13.5" customHeight="1">
      <c r="A145" s="40"/>
      <c r="B145" s="517"/>
      <c r="C145" s="40"/>
      <c r="D145" s="40"/>
      <c r="E145" s="40"/>
      <c r="F145" s="40"/>
      <c r="G145" s="40"/>
      <c r="H145" s="40"/>
      <c r="I145" s="40"/>
      <c r="J145" s="40"/>
      <c r="K145" s="40"/>
      <c r="L145" s="40"/>
      <c r="M145" s="40"/>
      <c r="N145" s="40"/>
      <c r="O145" s="40"/>
      <c r="P145" s="40"/>
      <c r="Q145" s="40"/>
      <c r="R145" s="40"/>
      <c r="S145" s="40"/>
      <c r="T145" s="40"/>
      <c r="U145" s="40"/>
      <c r="V145" s="40"/>
      <c r="W145" s="40"/>
      <c r="X145" s="518"/>
      <c r="Y145" s="518"/>
      <c r="Z145" s="518"/>
      <c r="AA145" s="518"/>
      <c r="AB145" s="518"/>
      <c r="AC145" s="518"/>
      <c r="AD145" s="518"/>
      <c r="AE145" s="518"/>
      <c r="AF145" s="518"/>
      <c r="AG145" s="518"/>
      <c r="AH145" s="518"/>
      <c r="AI145" s="40"/>
      <c r="AJ145" s="40"/>
      <c r="AK145" s="517"/>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518"/>
      <c r="BH145" s="518"/>
      <c r="BI145" s="518"/>
      <c r="BJ145" s="518"/>
      <c r="BK145" s="518"/>
      <c r="BL145" s="518"/>
      <c r="BM145" s="518"/>
      <c r="BN145" s="518"/>
      <c r="BO145" s="518"/>
      <c r="BP145" s="518"/>
      <c r="BQ145" s="518"/>
      <c r="BR145" s="40"/>
      <c r="BS145" s="40"/>
    </row>
    <row r="146" ht="13.5" customHeight="1">
      <c r="A146" s="40"/>
      <c r="B146" s="517"/>
      <c r="C146" s="40"/>
      <c r="D146" s="40"/>
      <c r="E146" s="40"/>
      <c r="F146" s="40"/>
      <c r="G146" s="40"/>
      <c r="H146" s="40"/>
      <c r="I146" s="40"/>
      <c r="J146" s="40"/>
      <c r="K146" s="40"/>
      <c r="L146" s="40"/>
      <c r="M146" s="40"/>
      <c r="N146" s="40"/>
      <c r="O146" s="40"/>
      <c r="P146" s="40"/>
      <c r="Q146" s="40"/>
      <c r="R146" s="40"/>
      <c r="S146" s="40"/>
      <c r="T146" s="40"/>
      <c r="U146" s="40"/>
      <c r="V146" s="40"/>
      <c r="W146" s="40"/>
      <c r="X146" s="518"/>
      <c r="Y146" s="518"/>
      <c r="Z146" s="518"/>
      <c r="AA146" s="518"/>
      <c r="AB146" s="518"/>
      <c r="AC146" s="518"/>
      <c r="AD146" s="518"/>
      <c r="AE146" s="518"/>
      <c r="AF146" s="518"/>
      <c r="AG146" s="518"/>
      <c r="AH146" s="518"/>
      <c r="AI146" s="40"/>
      <c r="AJ146" s="40"/>
      <c r="AK146" s="517"/>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518"/>
      <c r="BH146" s="518"/>
      <c r="BI146" s="518"/>
      <c r="BJ146" s="518"/>
      <c r="BK146" s="518"/>
      <c r="BL146" s="518"/>
      <c r="BM146" s="518"/>
      <c r="BN146" s="518"/>
      <c r="BO146" s="518"/>
      <c r="BP146" s="518"/>
      <c r="BQ146" s="518"/>
      <c r="BR146" s="40"/>
      <c r="BS146" s="40"/>
    </row>
    <row r="147" ht="13.5" customHeight="1">
      <c r="A147" s="40"/>
      <c r="B147" s="517"/>
      <c r="C147" s="40"/>
      <c r="D147" s="40"/>
      <c r="E147" s="40"/>
      <c r="F147" s="40"/>
      <c r="G147" s="40"/>
      <c r="H147" s="40"/>
      <c r="I147" s="40"/>
      <c r="J147" s="40"/>
      <c r="K147" s="40"/>
      <c r="L147" s="40"/>
      <c r="M147" s="40"/>
      <c r="N147" s="40"/>
      <c r="O147" s="40"/>
      <c r="P147" s="40"/>
      <c r="Q147" s="40"/>
      <c r="R147" s="40"/>
      <c r="S147" s="40"/>
      <c r="T147" s="40"/>
      <c r="U147" s="40"/>
      <c r="V147" s="40"/>
      <c r="W147" s="40"/>
      <c r="X147" s="518"/>
      <c r="Y147" s="518"/>
      <c r="Z147" s="518"/>
      <c r="AA147" s="518"/>
      <c r="AB147" s="518"/>
      <c r="AC147" s="518"/>
      <c r="AD147" s="518"/>
      <c r="AE147" s="518"/>
      <c r="AF147" s="518"/>
      <c r="AG147" s="518"/>
      <c r="AH147" s="518"/>
      <c r="AI147" s="40"/>
      <c r="AJ147" s="40"/>
      <c r="AK147" s="517"/>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518"/>
      <c r="BH147" s="518"/>
      <c r="BI147" s="518"/>
      <c r="BJ147" s="518"/>
      <c r="BK147" s="518"/>
      <c r="BL147" s="518"/>
      <c r="BM147" s="518"/>
      <c r="BN147" s="518"/>
      <c r="BO147" s="518"/>
      <c r="BP147" s="518"/>
      <c r="BQ147" s="518"/>
      <c r="BR147" s="40"/>
      <c r="BS147" s="40"/>
    </row>
    <row r="148" ht="13.5" customHeight="1">
      <c r="A148" s="40"/>
      <c r="B148" s="517"/>
      <c r="C148" s="40"/>
      <c r="D148" s="40"/>
      <c r="E148" s="40"/>
      <c r="F148" s="40"/>
      <c r="G148" s="40"/>
      <c r="H148" s="40"/>
      <c r="I148" s="40"/>
      <c r="J148" s="40"/>
      <c r="K148" s="40"/>
      <c r="L148" s="40"/>
      <c r="M148" s="40"/>
      <c r="N148" s="40"/>
      <c r="O148" s="40"/>
      <c r="P148" s="40"/>
      <c r="Q148" s="40"/>
      <c r="R148" s="40"/>
      <c r="S148" s="40"/>
      <c r="T148" s="40"/>
      <c r="U148" s="40"/>
      <c r="V148" s="40"/>
      <c r="W148" s="40"/>
      <c r="X148" s="518"/>
      <c r="Y148" s="518"/>
      <c r="Z148" s="518"/>
      <c r="AA148" s="518"/>
      <c r="AB148" s="518"/>
      <c r="AC148" s="518"/>
      <c r="AD148" s="518"/>
      <c r="AE148" s="518"/>
      <c r="AF148" s="518"/>
      <c r="AG148" s="518"/>
      <c r="AH148" s="518"/>
      <c r="AI148" s="40"/>
      <c r="AJ148" s="40"/>
      <c r="AK148" s="517"/>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518"/>
      <c r="BH148" s="518"/>
      <c r="BI148" s="518"/>
      <c r="BJ148" s="518"/>
      <c r="BK148" s="518"/>
      <c r="BL148" s="518"/>
      <c r="BM148" s="518"/>
      <c r="BN148" s="518"/>
      <c r="BO148" s="518"/>
      <c r="BP148" s="518"/>
      <c r="BQ148" s="518"/>
      <c r="BR148" s="40"/>
      <c r="BS148" s="40"/>
    </row>
    <row r="149" ht="13.5" customHeight="1">
      <c r="A149" s="40"/>
      <c r="B149" s="517"/>
      <c r="C149" s="40"/>
      <c r="D149" s="40"/>
      <c r="E149" s="40"/>
      <c r="F149" s="40"/>
      <c r="G149" s="40"/>
      <c r="H149" s="40"/>
      <c r="I149" s="40"/>
      <c r="J149" s="40"/>
      <c r="K149" s="40"/>
      <c r="L149" s="40"/>
      <c r="M149" s="40"/>
      <c r="N149" s="40"/>
      <c r="O149" s="40"/>
      <c r="P149" s="40"/>
      <c r="Q149" s="40"/>
      <c r="R149" s="40"/>
      <c r="S149" s="40"/>
      <c r="T149" s="40"/>
      <c r="U149" s="40"/>
      <c r="V149" s="40"/>
      <c r="W149" s="40"/>
      <c r="X149" s="518"/>
      <c r="Y149" s="518"/>
      <c r="Z149" s="518"/>
      <c r="AA149" s="518"/>
      <c r="AB149" s="518"/>
      <c r="AC149" s="518"/>
      <c r="AD149" s="518"/>
      <c r="AE149" s="518"/>
      <c r="AF149" s="518"/>
      <c r="AG149" s="518"/>
      <c r="AH149" s="518"/>
      <c r="AI149" s="40"/>
      <c r="AJ149" s="40"/>
      <c r="AK149" s="517"/>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518"/>
      <c r="BH149" s="518"/>
      <c r="BI149" s="518"/>
      <c r="BJ149" s="518"/>
      <c r="BK149" s="518"/>
      <c r="BL149" s="518"/>
      <c r="BM149" s="518"/>
      <c r="BN149" s="518"/>
      <c r="BO149" s="518"/>
      <c r="BP149" s="518"/>
      <c r="BQ149" s="518"/>
      <c r="BR149" s="40"/>
      <c r="BS149" s="40"/>
    </row>
    <row r="150" ht="13.5" customHeight="1">
      <c r="A150" s="40"/>
      <c r="B150" s="517"/>
      <c r="C150" s="40"/>
      <c r="D150" s="40"/>
      <c r="E150" s="40"/>
      <c r="F150" s="40"/>
      <c r="G150" s="40"/>
      <c r="H150" s="40"/>
      <c r="I150" s="40"/>
      <c r="J150" s="40"/>
      <c r="K150" s="40"/>
      <c r="L150" s="40"/>
      <c r="M150" s="40"/>
      <c r="N150" s="40"/>
      <c r="O150" s="40"/>
      <c r="P150" s="40"/>
      <c r="Q150" s="40"/>
      <c r="R150" s="40"/>
      <c r="S150" s="40"/>
      <c r="T150" s="40"/>
      <c r="U150" s="40"/>
      <c r="V150" s="40"/>
      <c r="W150" s="40"/>
      <c r="X150" s="518"/>
      <c r="Y150" s="518"/>
      <c r="Z150" s="518"/>
      <c r="AA150" s="518"/>
      <c r="AB150" s="518"/>
      <c r="AC150" s="518"/>
      <c r="AD150" s="518"/>
      <c r="AE150" s="518"/>
      <c r="AF150" s="518"/>
      <c r="AG150" s="518"/>
      <c r="AH150" s="518"/>
      <c r="AI150" s="40"/>
      <c r="AJ150" s="40"/>
      <c r="AK150" s="517"/>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518"/>
      <c r="BH150" s="518"/>
      <c r="BI150" s="518"/>
      <c r="BJ150" s="518"/>
      <c r="BK150" s="518"/>
      <c r="BL150" s="518"/>
      <c r="BM150" s="518"/>
      <c r="BN150" s="518"/>
      <c r="BO150" s="518"/>
      <c r="BP150" s="518"/>
      <c r="BQ150" s="518"/>
      <c r="BR150" s="40"/>
      <c r="BS150" s="40"/>
    </row>
    <row r="151" ht="13.5" customHeight="1">
      <c r="A151" s="40"/>
      <c r="B151" s="517"/>
      <c r="C151" s="40"/>
      <c r="D151" s="40"/>
      <c r="E151" s="40"/>
      <c r="F151" s="40"/>
      <c r="G151" s="40"/>
      <c r="H151" s="40"/>
      <c r="I151" s="40"/>
      <c r="J151" s="40"/>
      <c r="K151" s="40"/>
      <c r="L151" s="40"/>
      <c r="M151" s="40"/>
      <c r="N151" s="40"/>
      <c r="O151" s="40"/>
      <c r="P151" s="40"/>
      <c r="Q151" s="40"/>
      <c r="R151" s="40"/>
      <c r="S151" s="40"/>
      <c r="T151" s="40"/>
      <c r="U151" s="40"/>
      <c r="V151" s="40"/>
      <c r="W151" s="40"/>
      <c r="X151" s="518"/>
      <c r="Y151" s="518"/>
      <c r="Z151" s="518"/>
      <c r="AA151" s="518"/>
      <c r="AB151" s="518"/>
      <c r="AC151" s="518"/>
      <c r="AD151" s="518"/>
      <c r="AE151" s="518"/>
      <c r="AF151" s="518"/>
      <c r="AG151" s="518"/>
      <c r="AH151" s="518"/>
      <c r="AI151" s="40"/>
      <c r="AJ151" s="40"/>
      <c r="AK151" s="517"/>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518"/>
      <c r="BH151" s="518"/>
      <c r="BI151" s="518"/>
      <c r="BJ151" s="518"/>
      <c r="BK151" s="518"/>
      <c r="BL151" s="518"/>
      <c r="BM151" s="518"/>
      <c r="BN151" s="518"/>
      <c r="BO151" s="518"/>
      <c r="BP151" s="518"/>
      <c r="BQ151" s="518"/>
      <c r="BR151" s="40"/>
      <c r="BS151" s="40"/>
    </row>
    <row r="152" ht="13.5" customHeight="1">
      <c r="A152" s="40"/>
      <c r="B152" s="517"/>
      <c r="C152" s="40"/>
      <c r="D152" s="40"/>
      <c r="E152" s="40"/>
      <c r="F152" s="40"/>
      <c r="G152" s="40"/>
      <c r="H152" s="40"/>
      <c r="I152" s="40"/>
      <c r="J152" s="40"/>
      <c r="K152" s="40"/>
      <c r="L152" s="40"/>
      <c r="M152" s="40"/>
      <c r="N152" s="40"/>
      <c r="O152" s="40"/>
      <c r="P152" s="40"/>
      <c r="Q152" s="40"/>
      <c r="R152" s="40"/>
      <c r="S152" s="40"/>
      <c r="T152" s="40"/>
      <c r="U152" s="40"/>
      <c r="V152" s="40"/>
      <c r="W152" s="40"/>
      <c r="X152" s="518"/>
      <c r="Y152" s="518"/>
      <c r="Z152" s="518"/>
      <c r="AA152" s="518"/>
      <c r="AB152" s="518"/>
      <c r="AC152" s="518"/>
      <c r="AD152" s="518"/>
      <c r="AE152" s="518"/>
      <c r="AF152" s="518"/>
      <c r="AG152" s="518"/>
      <c r="AH152" s="518"/>
      <c r="AI152" s="40"/>
      <c r="AJ152" s="40"/>
      <c r="AK152" s="517"/>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518"/>
      <c r="BH152" s="518"/>
      <c r="BI152" s="518"/>
      <c r="BJ152" s="518"/>
      <c r="BK152" s="518"/>
      <c r="BL152" s="518"/>
      <c r="BM152" s="518"/>
      <c r="BN152" s="518"/>
      <c r="BO152" s="518"/>
      <c r="BP152" s="518"/>
      <c r="BQ152" s="518"/>
      <c r="BR152" s="40"/>
      <c r="BS152" s="40"/>
    </row>
    <row r="153" ht="13.5" customHeight="1">
      <c r="A153" s="40"/>
      <c r="B153" s="517"/>
      <c r="C153" s="40"/>
      <c r="D153" s="40"/>
      <c r="E153" s="40"/>
      <c r="F153" s="40"/>
      <c r="G153" s="40"/>
      <c r="H153" s="40"/>
      <c r="I153" s="40"/>
      <c r="J153" s="40"/>
      <c r="K153" s="40"/>
      <c r="L153" s="40"/>
      <c r="M153" s="40"/>
      <c r="N153" s="40"/>
      <c r="O153" s="40"/>
      <c r="P153" s="40"/>
      <c r="Q153" s="40"/>
      <c r="R153" s="40"/>
      <c r="S153" s="40"/>
      <c r="T153" s="40"/>
      <c r="U153" s="40"/>
      <c r="V153" s="40"/>
      <c r="W153" s="40"/>
      <c r="X153" s="518"/>
      <c r="Y153" s="518"/>
      <c r="Z153" s="518"/>
      <c r="AA153" s="518"/>
      <c r="AB153" s="518"/>
      <c r="AC153" s="518"/>
      <c r="AD153" s="518"/>
      <c r="AE153" s="518"/>
      <c r="AF153" s="518"/>
      <c r="AG153" s="518"/>
      <c r="AH153" s="518"/>
      <c r="AI153" s="40"/>
      <c r="AJ153" s="40"/>
      <c r="AK153" s="517"/>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518"/>
      <c r="BH153" s="518"/>
      <c r="BI153" s="518"/>
      <c r="BJ153" s="518"/>
      <c r="BK153" s="518"/>
      <c r="BL153" s="518"/>
      <c r="BM153" s="518"/>
      <c r="BN153" s="518"/>
      <c r="BO153" s="518"/>
      <c r="BP153" s="518"/>
      <c r="BQ153" s="518"/>
      <c r="BR153" s="40"/>
      <c r="BS153" s="40"/>
    </row>
    <row r="154" ht="13.5" customHeight="1">
      <c r="A154" s="40"/>
      <c r="B154" s="517"/>
      <c r="C154" s="40"/>
      <c r="D154" s="40"/>
      <c r="E154" s="40"/>
      <c r="F154" s="40"/>
      <c r="G154" s="40"/>
      <c r="H154" s="40"/>
      <c r="I154" s="40"/>
      <c r="J154" s="40"/>
      <c r="K154" s="40"/>
      <c r="L154" s="40"/>
      <c r="M154" s="40"/>
      <c r="N154" s="40"/>
      <c r="O154" s="40"/>
      <c r="P154" s="40"/>
      <c r="Q154" s="40"/>
      <c r="R154" s="40"/>
      <c r="S154" s="40"/>
      <c r="T154" s="40"/>
      <c r="U154" s="40"/>
      <c r="V154" s="40"/>
      <c r="W154" s="40"/>
      <c r="X154" s="518"/>
      <c r="Y154" s="518"/>
      <c r="Z154" s="518"/>
      <c r="AA154" s="518"/>
      <c r="AB154" s="518"/>
      <c r="AC154" s="518"/>
      <c r="AD154" s="518"/>
      <c r="AE154" s="518"/>
      <c r="AF154" s="518"/>
      <c r="AG154" s="518"/>
      <c r="AH154" s="518"/>
      <c r="AI154" s="40"/>
      <c r="AJ154" s="40"/>
      <c r="AK154" s="517"/>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518"/>
      <c r="BH154" s="518"/>
      <c r="BI154" s="518"/>
      <c r="BJ154" s="518"/>
      <c r="BK154" s="518"/>
      <c r="BL154" s="518"/>
      <c r="BM154" s="518"/>
      <c r="BN154" s="518"/>
      <c r="BO154" s="518"/>
      <c r="BP154" s="518"/>
      <c r="BQ154" s="518"/>
      <c r="BR154" s="40"/>
      <c r="BS154" s="40"/>
    </row>
    <row r="155" ht="13.5" customHeight="1">
      <c r="A155" s="40"/>
      <c r="B155" s="517"/>
      <c r="C155" s="40"/>
      <c r="D155" s="40"/>
      <c r="E155" s="40"/>
      <c r="F155" s="40"/>
      <c r="G155" s="40"/>
      <c r="H155" s="40"/>
      <c r="I155" s="40"/>
      <c r="J155" s="40"/>
      <c r="K155" s="40"/>
      <c r="L155" s="40"/>
      <c r="M155" s="40"/>
      <c r="N155" s="40"/>
      <c r="O155" s="40"/>
      <c r="P155" s="40"/>
      <c r="Q155" s="40"/>
      <c r="R155" s="40"/>
      <c r="S155" s="40"/>
      <c r="T155" s="40"/>
      <c r="U155" s="40"/>
      <c r="V155" s="40"/>
      <c r="W155" s="40"/>
      <c r="X155" s="518"/>
      <c r="Y155" s="518"/>
      <c r="Z155" s="518"/>
      <c r="AA155" s="518"/>
      <c r="AB155" s="518"/>
      <c r="AC155" s="518"/>
      <c r="AD155" s="518"/>
      <c r="AE155" s="518"/>
      <c r="AF155" s="518"/>
      <c r="AG155" s="518"/>
      <c r="AH155" s="518"/>
      <c r="AI155" s="40"/>
      <c r="AJ155" s="40"/>
      <c r="AK155" s="517"/>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518"/>
      <c r="BH155" s="518"/>
      <c r="BI155" s="518"/>
      <c r="BJ155" s="518"/>
      <c r="BK155" s="518"/>
      <c r="BL155" s="518"/>
      <c r="BM155" s="518"/>
      <c r="BN155" s="518"/>
      <c r="BO155" s="518"/>
      <c r="BP155" s="518"/>
      <c r="BQ155" s="518"/>
      <c r="BR155" s="40"/>
      <c r="BS155" s="40"/>
    </row>
    <row r="156" ht="13.5" customHeight="1">
      <c r="A156" s="40"/>
      <c r="B156" s="517"/>
      <c r="C156" s="40"/>
      <c r="D156" s="40"/>
      <c r="E156" s="40"/>
      <c r="F156" s="40"/>
      <c r="G156" s="40"/>
      <c r="H156" s="40"/>
      <c r="I156" s="40"/>
      <c r="J156" s="40"/>
      <c r="K156" s="40"/>
      <c r="L156" s="40"/>
      <c r="M156" s="40"/>
      <c r="N156" s="40"/>
      <c r="O156" s="40"/>
      <c r="P156" s="40"/>
      <c r="Q156" s="40"/>
      <c r="R156" s="40"/>
      <c r="S156" s="40"/>
      <c r="T156" s="40"/>
      <c r="U156" s="40"/>
      <c r="V156" s="40"/>
      <c r="W156" s="40"/>
      <c r="X156" s="518"/>
      <c r="Y156" s="518"/>
      <c r="Z156" s="518"/>
      <c r="AA156" s="518"/>
      <c r="AB156" s="518"/>
      <c r="AC156" s="518"/>
      <c r="AD156" s="518"/>
      <c r="AE156" s="518"/>
      <c r="AF156" s="518"/>
      <c r="AG156" s="518"/>
      <c r="AH156" s="518"/>
      <c r="AI156" s="40"/>
      <c r="AJ156" s="40"/>
      <c r="AK156" s="517"/>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518"/>
      <c r="BH156" s="518"/>
      <c r="BI156" s="518"/>
      <c r="BJ156" s="518"/>
      <c r="BK156" s="518"/>
      <c r="BL156" s="518"/>
      <c r="BM156" s="518"/>
      <c r="BN156" s="518"/>
      <c r="BO156" s="518"/>
      <c r="BP156" s="518"/>
      <c r="BQ156" s="518"/>
      <c r="BR156" s="40"/>
      <c r="BS156" s="40"/>
    </row>
    <row r="157" ht="13.5" customHeight="1">
      <c r="A157" s="40"/>
      <c r="B157" s="517"/>
      <c r="C157" s="40"/>
      <c r="D157" s="40"/>
      <c r="E157" s="40"/>
      <c r="F157" s="40"/>
      <c r="G157" s="40"/>
      <c r="H157" s="40"/>
      <c r="I157" s="40"/>
      <c r="J157" s="40"/>
      <c r="K157" s="40"/>
      <c r="L157" s="40"/>
      <c r="M157" s="40"/>
      <c r="N157" s="40"/>
      <c r="O157" s="40"/>
      <c r="P157" s="40"/>
      <c r="Q157" s="40"/>
      <c r="R157" s="40"/>
      <c r="S157" s="40"/>
      <c r="T157" s="40"/>
      <c r="U157" s="40"/>
      <c r="V157" s="40"/>
      <c r="W157" s="40"/>
      <c r="X157" s="518"/>
      <c r="Y157" s="518"/>
      <c r="Z157" s="518"/>
      <c r="AA157" s="518"/>
      <c r="AB157" s="518"/>
      <c r="AC157" s="518"/>
      <c r="AD157" s="518"/>
      <c r="AE157" s="518"/>
      <c r="AF157" s="518"/>
      <c r="AG157" s="518"/>
      <c r="AH157" s="518"/>
      <c r="AI157" s="40"/>
      <c r="AJ157" s="40"/>
      <c r="AK157" s="517"/>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518"/>
      <c r="BH157" s="518"/>
      <c r="BI157" s="518"/>
      <c r="BJ157" s="518"/>
      <c r="BK157" s="518"/>
      <c r="BL157" s="518"/>
      <c r="BM157" s="518"/>
      <c r="BN157" s="518"/>
      <c r="BO157" s="518"/>
      <c r="BP157" s="518"/>
      <c r="BQ157" s="518"/>
      <c r="BR157" s="40"/>
      <c r="BS157" s="40"/>
    </row>
    <row r="158" ht="13.5" customHeight="1">
      <c r="A158" s="40"/>
      <c r="B158" s="517"/>
      <c r="C158" s="40"/>
      <c r="D158" s="40"/>
      <c r="E158" s="40"/>
      <c r="F158" s="40"/>
      <c r="G158" s="40"/>
      <c r="H158" s="40"/>
      <c r="I158" s="40"/>
      <c r="J158" s="40"/>
      <c r="K158" s="40"/>
      <c r="L158" s="40"/>
      <c r="M158" s="40"/>
      <c r="N158" s="40"/>
      <c r="O158" s="40"/>
      <c r="P158" s="40"/>
      <c r="Q158" s="40"/>
      <c r="R158" s="40"/>
      <c r="S158" s="40"/>
      <c r="T158" s="40"/>
      <c r="U158" s="40"/>
      <c r="V158" s="40"/>
      <c r="W158" s="40"/>
      <c r="X158" s="518"/>
      <c r="Y158" s="518"/>
      <c r="Z158" s="518"/>
      <c r="AA158" s="518"/>
      <c r="AB158" s="518"/>
      <c r="AC158" s="518"/>
      <c r="AD158" s="518"/>
      <c r="AE158" s="518"/>
      <c r="AF158" s="518"/>
      <c r="AG158" s="518"/>
      <c r="AH158" s="518"/>
      <c r="AI158" s="40"/>
      <c r="AJ158" s="40"/>
      <c r="AK158" s="517"/>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518"/>
      <c r="BH158" s="518"/>
      <c r="BI158" s="518"/>
      <c r="BJ158" s="518"/>
      <c r="BK158" s="518"/>
      <c r="BL158" s="518"/>
      <c r="BM158" s="518"/>
      <c r="BN158" s="518"/>
      <c r="BO158" s="518"/>
      <c r="BP158" s="518"/>
      <c r="BQ158" s="518"/>
      <c r="BR158" s="40"/>
      <c r="BS158" s="40"/>
    </row>
    <row r="159" ht="13.5" customHeight="1">
      <c r="A159" s="40"/>
      <c r="B159" s="517"/>
      <c r="C159" s="40"/>
      <c r="D159" s="40"/>
      <c r="E159" s="40"/>
      <c r="F159" s="40"/>
      <c r="G159" s="40"/>
      <c r="H159" s="40"/>
      <c r="I159" s="40"/>
      <c r="J159" s="40"/>
      <c r="K159" s="40"/>
      <c r="L159" s="40"/>
      <c r="M159" s="40"/>
      <c r="N159" s="40"/>
      <c r="O159" s="40"/>
      <c r="P159" s="40"/>
      <c r="Q159" s="40"/>
      <c r="R159" s="40"/>
      <c r="S159" s="40"/>
      <c r="T159" s="40"/>
      <c r="U159" s="40"/>
      <c r="V159" s="40"/>
      <c r="W159" s="40"/>
      <c r="X159" s="518"/>
      <c r="Y159" s="518"/>
      <c r="Z159" s="518"/>
      <c r="AA159" s="518"/>
      <c r="AB159" s="518"/>
      <c r="AC159" s="518"/>
      <c r="AD159" s="518"/>
      <c r="AE159" s="518"/>
      <c r="AF159" s="518"/>
      <c r="AG159" s="518"/>
      <c r="AH159" s="518"/>
      <c r="AI159" s="40"/>
      <c r="AJ159" s="40"/>
      <c r="AK159" s="517"/>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518"/>
      <c r="BH159" s="518"/>
      <c r="BI159" s="518"/>
      <c r="BJ159" s="518"/>
      <c r="BK159" s="518"/>
      <c r="BL159" s="518"/>
      <c r="BM159" s="518"/>
      <c r="BN159" s="518"/>
      <c r="BO159" s="518"/>
      <c r="BP159" s="518"/>
      <c r="BQ159" s="518"/>
      <c r="BR159" s="40"/>
      <c r="BS159" s="40"/>
    </row>
    <row r="160" ht="13.5" customHeight="1">
      <c r="A160" s="40"/>
      <c r="B160" s="517"/>
      <c r="C160" s="40"/>
      <c r="D160" s="40"/>
      <c r="E160" s="40"/>
      <c r="F160" s="40"/>
      <c r="G160" s="40"/>
      <c r="H160" s="40"/>
      <c r="I160" s="40"/>
      <c r="J160" s="40"/>
      <c r="K160" s="40"/>
      <c r="L160" s="40"/>
      <c r="M160" s="40"/>
      <c r="N160" s="40"/>
      <c r="O160" s="40"/>
      <c r="P160" s="40"/>
      <c r="Q160" s="40"/>
      <c r="R160" s="40"/>
      <c r="S160" s="40"/>
      <c r="T160" s="40"/>
      <c r="U160" s="40"/>
      <c r="V160" s="40"/>
      <c r="W160" s="40"/>
      <c r="X160" s="518"/>
      <c r="Y160" s="518"/>
      <c r="Z160" s="518"/>
      <c r="AA160" s="518"/>
      <c r="AB160" s="518"/>
      <c r="AC160" s="518"/>
      <c r="AD160" s="518"/>
      <c r="AE160" s="518"/>
      <c r="AF160" s="518"/>
      <c r="AG160" s="518"/>
      <c r="AH160" s="518"/>
      <c r="AI160" s="40"/>
      <c r="AJ160" s="40"/>
      <c r="AK160" s="517"/>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518"/>
      <c r="BH160" s="518"/>
      <c r="BI160" s="518"/>
      <c r="BJ160" s="518"/>
      <c r="BK160" s="518"/>
      <c r="BL160" s="518"/>
      <c r="BM160" s="518"/>
      <c r="BN160" s="518"/>
      <c r="BO160" s="518"/>
      <c r="BP160" s="518"/>
      <c r="BQ160" s="518"/>
      <c r="BR160" s="40"/>
      <c r="BS160" s="40"/>
    </row>
    <row r="161" ht="13.5" customHeight="1">
      <c r="A161" s="40"/>
      <c r="B161" s="517"/>
      <c r="C161" s="40"/>
      <c r="D161" s="40"/>
      <c r="E161" s="40"/>
      <c r="F161" s="40"/>
      <c r="G161" s="40"/>
      <c r="H161" s="40"/>
      <c r="I161" s="40"/>
      <c r="J161" s="40"/>
      <c r="K161" s="40"/>
      <c r="L161" s="40"/>
      <c r="M161" s="40"/>
      <c r="N161" s="40"/>
      <c r="O161" s="40"/>
      <c r="P161" s="40"/>
      <c r="Q161" s="40"/>
      <c r="R161" s="40"/>
      <c r="S161" s="40"/>
      <c r="T161" s="40"/>
      <c r="U161" s="40"/>
      <c r="V161" s="40"/>
      <c r="W161" s="40"/>
      <c r="X161" s="518"/>
      <c r="Y161" s="518"/>
      <c r="Z161" s="518"/>
      <c r="AA161" s="518"/>
      <c r="AB161" s="518"/>
      <c r="AC161" s="518"/>
      <c r="AD161" s="518"/>
      <c r="AE161" s="518"/>
      <c r="AF161" s="518"/>
      <c r="AG161" s="518"/>
      <c r="AH161" s="518"/>
      <c r="AI161" s="40"/>
      <c r="AJ161" s="40"/>
      <c r="AK161" s="517"/>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518"/>
      <c r="BH161" s="518"/>
      <c r="BI161" s="518"/>
      <c r="BJ161" s="518"/>
      <c r="BK161" s="518"/>
      <c r="BL161" s="518"/>
      <c r="BM161" s="518"/>
      <c r="BN161" s="518"/>
      <c r="BO161" s="518"/>
      <c r="BP161" s="518"/>
      <c r="BQ161" s="518"/>
      <c r="BR161" s="40"/>
      <c r="BS161" s="40"/>
    </row>
    <row r="162" ht="13.5" customHeight="1">
      <c r="A162" s="40"/>
      <c r="B162" s="517"/>
      <c r="C162" s="40"/>
      <c r="D162" s="40"/>
      <c r="E162" s="40"/>
      <c r="F162" s="40"/>
      <c r="G162" s="40"/>
      <c r="H162" s="40"/>
      <c r="I162" s="40"/>
      <c r="J162" s="40"/>
      <c r="K162" s="40"/>
      <c r="L162" s="40"/>
      <c r="M162" s="40"/>
      <c r="N162" s="40"/>
      <c r="O162" s="40"/>
      <c r="P162" s="40"/>
      <c r="Q162" s="40"/>
      <c r="R162" s="40"/>
      <c r="S162" s="40"/>
      <c r="T162" s="40"/>
      <c r="U162" s="40"/>
      <c r="V162" s="40"/>
      <c r="W162" s="40"/>
      <c r="X162" s="518"/>
      <c r="Y162" s="518"/>
      <c r="Z162" s="518"/>
      <c r="AA162" s="518"/>
      <c r="AB162" s="518"/>
      <c r="AC162" s="518"/>
      <c r="AD162" s="518"/>
      <c r="AE162" s="518"/>
      <c r="AF162" s="518"/>
      <c r="AG162" s="518"/>
      <c r="AH162" s="518"/>
      <c r="AI162" s="40"/>
      <c r="AJ162" s="40"/>
      <c r="AK162" s="517"/>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518"/>
      <c r="BH162" s="518"/>
      <c r="BI162" s="518"/>
      <c r="BJ162" s="518"/>
      <c r="BK162" s="518"/>
      <c r="BL162" s="518"/>
      <c r="BM162" s="518"/>
      <c r="BN162" s="518"/>
      <c r="BO162" s="518"/>
      <c r="BP162" s="518"/>
      <c r="BQ162" s="518"/>
      <c r="BR162" s="40"/>
      <c r="BS162" s="40"/>
    </row>
    <row r="163" ht="13.5" customHeight="1">
      <c r="A163" s="40"/>
      <c r="B163" s="517"/>
      <c r="C163" s="40"/>
      <c r="D163" s="40"/>
      <c r="E163" s="40"/>
      <c r="F163" s="40"/>
      <c r="G163" s="40"/>
      <c r="H163" s="40"/>
      <c r="I163" s="40"/>
      <c r="J163" s="40"/>
      <c r="K163" s="40"/>
      <c r="L163" s="40"/>
      <c r="M163" s="40"/>
      <c r="N163" s="40"/>
      <c r="O163" s="40"/>
      <c r="P163" s="40"/>
      <c r="Q163" s="40"/>
      <c r="R163" s="40"/>
      <c r="S163" s="40"/>
      <c r="T163" s="40"/>
      <c r="U163" s="40"/>
      <c r="V163" s="40"/>
      <c r="W163" s="40"/>
      <c r="X163" s="518"/>
      <c r="Y163" s="518"/>
      <c r="Z163" s="518"/>
      <c r="AA163" s="518"/>
      <c r="AB163" s="518"/>
      <c r="AC163" s="518"/>
      <c r="AD163" s="518"/>
      <c r="AE163" s="518"/>
      <c r="AF163" s="518"/>
      <c r="AG163" s="518"/>
      <c r="AH163" s="518"/>
      <c r="AI163" s="40"/>
      <c r="AJ163" s="40"/>
      <c r="AK163" s="517"/>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518"/>
      <c r="BH163" s="518"/>
      <c r="BI163" s="518"/>
      <c r="BJ163" s="518"/>
      <c r="BK163" s="518"/>
      <c r="BL163" s="518"/>
      <c r="BM163" s="518"/>
      <c r="BN163" s="518"/>
      <c r="BO163" s="518"/>
      <c r="BP163" s="518"/>
      <c r="BQ163" s="518"/>
      <c r="BR163" s="40"/>
      <c r="BS163" s="40"/>
    </row>
    <row r="164" ht="13.5" customHeight="1">
      <c r="A164" s="40"/>
      <c r="B164" s="517"/>
      <c r="C164" s="40"/>
      <c r="D164" s="40"/>
      <c r="E164" s="40"/>
      <c r="F164" s="40"/>
      <c r="G164" s="40"/>
      <c r="H164" s="40"/>
      <c r="I164" s="40"/>
      <c r="J164" s="40"/>
      <c r="K164" s="40"/>
      <c r="L164" s="40"/>
      <c r="M164" s="40"/>
      <c r="N164" s="40"/>
      <c r="O164" s="40"/>
      <c r="P164" s="40"/>
      <c r="Q164" s="40"/>
      <c r="R164" s="40"/>
      <c r="S164" s="40"/>
      <c r="T164" s="40"/>
      <c r="U164" s="40"/>
      <c r="V164" s="40"/>
      <c r="W164" s="40"/>
      <c r="X164" s="518"/>
      <c r="Y164" s="518"/>
      <c r="Z164" s="518"/>
      <c r="AA164" s="518"/>
      <c r="AB164" s="518"/>
      <c r="AC164" s="518"/>
      <c r="AD164" s="518"/>
      <c r="AE164" s="518"/>
      <c r="AF164" s="518"/>
      <c r="AG164" s="518"/>
      <c r="AH164" s="518"/>
      <c r="AI164" s="40"/>
      <c r="AJ164" s="40"/>
      <c r="AK164" s="517"/>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518"/>
      <c r="BH164" s="518"/>
      <c r="BI164" s="518"/>
      <c r="BJ164" s="518"/>
      <c r="BK164" s="518"/>
      <c r="BL164" s="518"/>
      <c r="BM164" s="518"/>
      <c r="BN164" s="518"/>
      <c r="BO164" s="518"/>
      <c r="BP164" s="518"/>
      <c r="BQ164" s="518"/>
      <c r="BR164" s="40"/>
      <c r="BS164" s="40"/>
    </row>
    <row r="165" ht="13.5" customHeight="1">
      <c r="A165" s="40"/>
      <c r="B165" s="517"/>
      <c r="C165" s="40"/>
      <c r="D165" s="40"/>
      <c r="E165" s="40"/>
      <c r="F165" s="40"/>
      <c r="G165" s="40"/>
      <c r="H165" s="40"/>
      <c r="I165" s="40"/>
      <c r="J165" s="40"/>
      <c r="K165" s="40"/>
      <c r="L165" s="40"/>
      <c r="M165" s="40"/>
      <c r="N165" s="40"/>
      <c r="O165" s="40"/>
      <c r="P165" s="40"/>
      <c r="Q165" s="40"/>
      <c r="R165" s="40"/>
      <c r="S165" s="40"/>
      <c r="T165" s="40"/>
      <c r="U165" s="40"/>
      <c r="V165" s="40"/>
      <c r="W165" s="40"/>
      <c r="X165" s="518"/>
      <c r="Y165" s="518"/>
      <c r="Z165" s="518"/>
      <c r="AA165" s="518"/>
      <c r="AB165" s="518"/>
      <c r="AC165" s="518"/>
      <c r="AD165" s="518"/>
      <c r="AE165" s="518"/>
      <c r="AF165" s="518"/>
      <c r="AG165" s="518"/>
      <c r="AH165" s="518"/>
      <c r="AI165" s="40"/>
      <c r="AJ165" s="40"/>
      <c r="AK165" s="517"/>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518"/>
      <c r="BH165" s="518"/>
      <c r="BI165" s="518"/>
      <c r="BJ165" s="518"/>
      <c r="BK165" s="518"/>
      <c r="BL165" s="518"/>
      <c r="BM165" s="518"/>
      <c r="BN165" s="518"/>
      <c r="BO165" s="518"/>
      <c r="BP165" s="518"/>
      <c r="BQ165" s="518"/>
      <c r="BR165" s="40"/>
      <c r="BS165" s="40"/>
    </row>
    <row r="166" ht="13.5" customHeight="1">
      <c r="A166" s="40"/>
      <c r="B166" s="517"/>
      <c r="C166" s="40"/>
      <c r="D166" s="40"/>
      <c r="E166" s="40"/>
      <c r="F166" s="40"/>
      <c r="G166" s="40"/>
      <c r="H166" s="40"/>
      <c r="I166" s="40"/>
      <c r="J166" s="40"/>
      <c r="K166" s="40"/>
      <c r="L166" s="40"/>
      <c r="M166" s="40"/>
      <c r="N166" s="40"/>
      <c r="O166" s="40"/>
      <c r="P166" s="40"/>
      <c r="Q166" s="40"/>
      <c r="R166" s="40"/>
      <c r="S166" s="40"/>
      <c r="T166" s="40"/>
      <c r="U166" s="40"/>
      <c r="V166" s="40"/>
      <c r="W166" s="40"/>
      <c r="X166" s="518"/>
      <c r="Y166" s="518"/>
      <c r="Z166" s="518"/>
      <c r="AA166" s="518"/>
      <c r="AB166" s="518"/>
      <c r="AC166" s="518"/>
      <c r="AD166" s="518"/>
      <c r="AE166" s="518"/>
      <c r="AF166" s="518"/>
      <c r="AG166" s="518"/>
      <c r="AH166" s="518"/>
      <c r="AI166" s="40"/>
      <c r="AJ166" s="40"/>
      <c r="AK166" s="517"/>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518"/>
      <c r="BH166" s="518"/>
      <c r="BI166" s="518"/>
      <c r="BJ166" s="518"/>
      <c r="BK166" s="518"/>
      <c r="BL166" s="518"/>
      <c r="BM166" s="518"/>
      <c r="BN166" s="518"/>
      <c r="BO166" s="518"/>
      <c r="BP166" s="518"/>
      <c r="BQ166" s="518"/>
      <c r="BR166" s="40"/>
      <c r="BS166" s="40"/>
    </row>
    <row r="167" ht="13.5" customHeight="1">
      <c r="A167" s="40"/>
      <c r="B167" s="517"/>
      <c r="C167" s="40"/>
      <c r="D167" s="40"/>
      <c r="E167" s="40"/>
      <c r="F167" s="40"/>
      <c r="G167" s="40"/>
      <c r="H167" s="40"/>
      <c r="I167" s="40"/>
      <c r="J167" s="40"/>
      <c r="K167" s="40"/>
      <c r="L167" s="40"/>
      <c r="M167" s="40"/>
      <c r="N167" s="40"/>
      <c r="O167" s="40"/>
      <c r="P167" s="40"/>
      <c r="Q167" s="40"/>
      <c r="R167" s="40"/>
      <c r="S167" s="40"/>
      <c r="T167" s="40"/>
      <c r="U167" s="40"/>
      <c r="V167" s="40"/>
      <c r="W167" s="40"/>
      <c r="X167" s="518"/>
      <c r="Y167" s="518"/>
      <c r="Z167" s="518"/>
      <c r="AA167" s="518"/>
      <c r="AB167" s="518"/>
      <c r="AC167" s="518"/>
      <c r="AD167" s="518"/>
      <c r="AE167" s="518"/>
      <c r="AF167" s="518"/>
      <c r="AG167" s="518"/>
      <c r="AH167" s="518"/>
      <c r="AI167" s="40"/>
      <c r="AJ167" s="40"/>
      <c r="AK167" s="517"/>
      <c r="AL167" s="40"/>
      <c r="AM167" s="40"/>
      <c r="AN167" s="40"/>
      <c r="AO167" s="40"/>
      <c r="AP167" s="40"/>
      <c r="AQ167" s="40"/>
      <c r="AR167" s="40"/>
      <c r="AS167" s="40"/>
      <c r="AT167" s="40"/>
      <c r="AU167" s="40"/>
      <c r="AV167" s="40"/>
      <c r="AW167" s="40"/>
      <c r="AX167" s="40"/>
      <c r="AY167" s="40"/>
      <c r="AZ167" s="40"/>
      <c r="BA167" s="40"/>
      <c r="BB167" s="40"/>
      <c r="BC167" s="40"/>
      <c r="BD167" s="40"/>
      <c r="BE167" s="40"/>
      <c r="BF167" s="40"/>
      <c r="BG167" s="518"/>
      <c r="BH167" s="518"/>
      <c r="BI167" s="518"/>
      <c r="BJ167" s="518"/>
      <c r="BK167" s="518"/>
      <c r="BL167" s="518"/>
      <c r="BM167" s="518"/>
      <c r="BN167" s="518"/>
      <c r="BO167" s="518"/>
      <c r="BP167" s="518"/>
      <c r="BQ167" s="518"/>
      <c r="BR167" s="40"/>
      <c r="BS167" s="40"/>
    </row>
    <row r="168" ht="13.5" customHeight="1">
      <c r="A168" s="40"/>
      <c r="B168" s="517"/>
      <c r="C168" s="40"/>
      <c r="D168" s="40"/>
      <c r="E168" s="40"/>
      <c r="F168" s="40"/>
      <c r="G168" s="40"/>
      <c r="H168" s="40"/>
      <c r="I168" s="40"/>
      <c r="J168" s="40"/>
      <c r="K168" s="40"/>
      <c r="L168" s="40"/>
      <c r="M168" s="40"/>
      <c r="N168" s="40"/>
      <c r="O168" s="40"/>
      <c r="P168" s="40"/>
      <c r="Q168" s="40"/>
      <c r="R168" s="40"/>
      <c r="S168" s="40"/>
      <c r="T168" s="40"/>
      <c r="U168" s="40"/>
      <c r="V168" s="40"/>
      <c r="W168" s="40"/>
      <c r="X168" s="518"/>
      <c r="Y168" s="518"/>
      <c r="Z168" s="518"/>
      <c r="AA168" s="518"/>
      <c r="AB168" s="518"/>
      <c r="AC168" s="518"/>
      <c r="AD168" s="518"/>
      <c r="AE168" s="518"/>
      <c r="AF168" s="518"/>
      <c r="AG168" s="518"/>
      <c r="AH168" s="518"/>
      <c r="AI168" s="40"/>
      <c r="AJ168" s="40"/>
      <c r="AK168" s="517"/>
      <c r="AL168" s="40"/>
      <c r="AM168" s="40"/>
      <c r="AN168" s="40"/>
      <c r="AO168" s="40"/>
      <c r="AP168" s="40"/>
      <c r="AQ168" s="40"/>
      <c r="AR168" s="40"/>
      <c r="AS168" s="40"/>
      <c r="AT168" s="40"/>
      <c r="AU168" s="40"/>
      <c r="AV168" s="40"/>
      <c r="AW168" s="40"/>
      <c r="AX168" s="40"/>
      <c r="AY168" s="40"/>
      <c r="AZ168" s="40"/>
      <c r="BA168" s="40"/>
      <c r="BB168" s="40"/>
      <c r="BC168" s="40"/>
      <c r="BD168" s="40"/>
      <c r="BE168" s="40"/>
      <c r="BF168" s="40"/>
      <c r="BG168" s="518"/>
      <c r="BH168" s="518"/>
      <c r="BI168" s="518"/>
      <c r="BJ168" s="518"/>
      <c r="BK168" s="518"/>
      <c r="BL168" s="518"/>
      <c r="BM168" s="518"/>
      <c r="BN168" s="518"/>
      <c r="BO168" s="518"/>
      <c r="BP168" s="518"/>
      <c r="BQ168" s="518"/>
      <c r="BR168" s="40"/>
      <c r="BS168" s="40"/>
    </row>
    <row r="169" ht="13.5" customHeight="1">
      <c r="A169" s="40"/>
      <c r="B169" s="517"/>
      <c r="C169" s="40"/>
      <c r="D169" s="40"/>
      <c r="E169" s="40"/>
      <c r="F169" s="40"/>
      <c r="G169" s="40"/>
      <c r="H169" s="40"/>
      <c r="I169" s="40"/>
      <c r="J169" s="40"/>
      <c r="K169" s="40"/>
      <c r="L169" s="40"/>
      <c r="M169" s="40"/>
      <c r="N169" s="40"/>
      <c r="O169" s="40"/>
      <c r="P169" s="40"/>
      <c r="Q169" s="40"/>
      <c r="R169" s="40"/>
      <c r="S169" s="40"/>
      <c r="T169" s="40"/>
      <c r="U169" s="40"/>
      <c r="V169" s="40"/>
      <c r="W169" s="40"/>
      <c r="X169" s="518"/>
      <c r="Y169" s="518"/>
      <c r="Z169" s="518"/>
      <c r="AA169" s="518"/>
      <c r="AB169" s="518"/>
      <c r="AC169" s="518"/>
      <c r="AD169" s="518"/>
      <c r="AE169" s="518"/>
      <c r="AF169" s="518"/>
      <c r="AG169" s="518"/>
      <c r="AH169" s="518"/>
      <c r="AI169" s="40"/>
      <c r="AJ169" s="40"/>
      <c r="AK169" s="517"/>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518"/>
      <c r="BH169" s="518"/>
      <c r="BI169" s="518"/>
      <c r="BJ169" s="518"/>
      <c r="BK169" s="518"/>
      <c r="BL169" s="518"/>
      <c r="BM169" s="518"/>
      <c r="BN169" s="518"/>
      <c r="BO169" s="518"/>
      <c r="BP169" s="518"/>
      <c r="BQ169" s="518"/>
      <c r="BR169" s="40"/>
      <c r="BS169" s="40"/>
    </row>
    <row r="170" ht="13.5" customHeight="1">
      <c r="A170" s="40"/>
      <c r="B170" s="517"/>
      <c r="C170" s="40"/>
      <c r="D170" s="40"/>
      <c r="E170" s="40"/>
      <c r="F170" s="40"/>
      <c r="G170" s="40"/>
      <c r="H170" s="40"/>
      <c r="I170" s="40"/>
      <c r="J170" s="40"/>
      <c r="K170" s="40"/>
      <c r="L170" s="40"/>
      <c r="M170" s="40"/>
      <c r="N170" s="40"/>
      <c r="O170" s="40"/>
      <c r="P170" s="40"/>
      <c r="Q170" s="40"/>
      <c r="R170" s="40"/>
      <c r="S170" s="40"/>
      <c r="T170" s="40"/>
      <c r="U170" s="40"/>
      <c r="V170" s="40"/>
      <c r="W170" s="40"/>
      <c r="X170" s="518"/>
      <c r="Y170" s="518"/>
      <c r="Z170" s="518"/>
      <c r="AA170" s="518"/>
      <c r="AB170" s="518"/>
      <c r="AC170" s="518"/>
      <c r="AD170" s="518"/>
      <c r="AE170" s="518"/>
      <c r="AF170" s="518"/>
      <c r="AG170" s="518"/>
      <c r="AH170" s="518"/>
      <c r="AI170" s="40"/>
      <c r="AJ170" s="40"/>
      <c r="AK170" s="517"/>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518"/>
      <c r="BH170" s="518"/>
      <c r="BI170" s="518"/>
      <c r="BJ170" s="518"/>
      <c r="BK170" s="518"/>
      <c r="BL170" s="518"/>
      <c r="BM170" s="518"/>
      <c r="BN170" s="518"/>
      <c r="BO170" s="518"/>
      <c r="BP170" s="518"/>
      <c r="BQ170" s="518"/>
      <c r="BR170" s="40"/>
      <c r="BS170" s="40"/>
    </row>
    <row r="171" ht="13.5" customHeight="1">
      <c r="A171" s="40"/>
      <c r="B171" s="517"/>
      <c r="C171" s="40"/>
      <c r="D171" s="40"/>
      <c r="E171" s="40"/>
      <c r="F171" s="40"/>
      <c r="G171" s="40"/>
      <c r="H171" s="40"/>
      <c r="I171" s="40"/>
      <c r="J171" s="40"/>
      <c r="K171" s="40"/>
      <c r="L171" s="40"/>
      <c r="M171" s="40"/>
      <c r="N171" s="40"/>
      <c r="O171" s="40"/>
      <c r="P171" s="40"/>
      <c r="Q171" s="40"/>
      <c r="R171" s="40"/>
      <c r="S171" s="40"/>
      <c r="T171" s="40"/>
      <c r="U171" s="40"/>
      <c r="V171" s="40"/>
      <c r="W171" s="40"/>
      <c r="X171" s="518"/>
      <c r="Y171" s="518"/>
      <c r="Z171" s="518"/>
      <c r="AA171" s="518"/>
      <c r="AB171" s="518"/>
      <c r="AC171" s="518"/>
      <c r="AD171" s="518"/>
      <c r="AE171" s="518"/>
      <c r="AF171" s="518"/>
      <c r="AG171" s="518"/>
      <c r="AH171" s="518"/>
      <c r="AI171" s="40"/>
      <c r="AJ171" s="40"/>
      <c r="AK171" s="517"/>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518"/>
      <c r="BH171" s="518"/>
      <c r="BI171" s="518"/>
      <c r="BJ171" s="518"/>
      <c r="BK171" s="518"/>
      <c r="BL171" s="518"/>
      <c r="BM171" s="518"/>
      <c r="BN171" s="518"/>
      <c r="BO171" s="518"/>
      <c r="BP171" s="518"/>
      <c r="BQ171" s="518"/>
      <c r="BR171" s="40"/>
      <c r="BS171" s="40"/>
    </row>
    <row r="172" ht="13.5" customHeight="1">
      <c r="A172" s="40"/>
      <c r="B172" s="517"/>
      <c r="C172" s="40"/>
      <c r="D172" s="40"/>
      <c r="E172" s="40"/>
      <c r="F172" s="40"/>
      <c r="G172" s="40"/>
      <c r="H172" s="40"/>
      <c r="I172" s="40"/>
      <c r="J172" s="40"/>
      <c r="K172" s="40"/>
      <c r="L172" s="40"/>
      <c r="M172" s="40"/>
      <c r="N172" s="40"/>
      <c r="O172" s="40"/>
      <c r="P172" s="40"/>
      <c r="Q172" s="40"/>
      <c r="R172" s="40"/>
      <c r="S172" s="40"/>
      <c r="T172" s="40"/>
      <c r="U172" s="40"/>
      <c r="V172" s="40"/>
      <c r="W172" s="40"/>
      <c r="X172" s="518"/>
      <c r="Y172" s="518"/>
      <c r="Z172" s="518"/>
      <c r="AA172" s="518"/>
      <c r="AB172" s="518"/>
      <c r="AC172" s="518"/>
      <c r="AD172" s="518"/>
      <c r="AE172" s="518"/>
      <c r="AF172" s="518"/>
      <c r="AG172" s="518"/>
      <c r="AH172" s="518"/>
      <c r="AI172" s="40"/>
      <c r="AJ172" s="40"/>
      <c r="AK172" s="517"/>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518"/>
      <c r="BH172" s="518"/>
      <c r="BI172" s="518"/>
      <c r="BJ172" s="518"/>
      <c r="BK172" s="518"/>
      <c r="BL172" s="518"/>
      <c r="BM172" s="518"/>
      <c r="BN172" s="518"/>
      <c r="BO172" s="518"/>
      <c r="BP172" s="518"/>
      <c r="BQ172" s="518"/>
      <c r="BR172" s="40"/>
      <c r="BS172" s="40"/>
    </row>
    <row r="173" ht="13.5" customHeight="1">
      <c r="A173" s="40"/>
      <c r="B173" s="517"/>
      <c r="C173" s="40"/>
      <c r="D173" s="40"/>
      <c r="E173" s="40"/>
      <c r="F173" s="40"/>
      <c r="G173" s="40"/>
      <c r="H173" s="40"/>
      <c r="I173" s="40"/>
      <c r="J173" s="40"/>
      <c r="K173" s="40"/>
      <c r="L173" s="40"/>
      <c r="M173" s="40"/>
      <c r="N173" s="40"/>
      <c r="O173" s="40"/>
      <c r="P173" s="40"/>
      <c r="Q173" s="40"/>
      <c r="R173" s="40"/>
      <c r="S173" s="40"/>
      <c r="T173" s="40"/>
      <c r="U173" s="40"/>
      <c r="V173" s="40"/>
      <c r="W173" s="40"/>
      <c r="X173" s="518"/>
      <c r="Y173" s="518"/>
      <c r="Z173" s="518"/>
      <c r="AA173" s="518"/>
      <c r="AB173" s="518"/>
      <c r="AC173" s="518"/>
      <c r="AD173" s="518"/>
      <c r="AE173" s="518"/>
      <c r="AF173" s="518"/>
      <c r="AG173" s="518"/>
      <c r="AH173" s="518"/>
      <c r="AI173" s="40"/>
      <c r="AJ173" s="40"/>
      <c r="AK173" s="517"/>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518"/>
      <c r="BH173" s="518"/>
      <c r="BI173" s="518"/>
      <c r="BJ173" s="518"/>
      <c r="BK173" s="518"/>
      <c r="BL173" s="518"/>
      <c r="BM173" s="518"/>
      <c r="BN173" s="518"/>
      <c r="BO173" s="518"/>
      <c r="BP173" s="518"/>
      <c r="BQ173" s="518"/>
      <c r="BR173" s="40"/>
      <c r="BS173" s="40"/>
    </row>
    <row r="174" ht="13.5" customHeight="1">
      <c r="A174" s="40"/>
      <c r="B174" s="517"/>
      <c r="C174" s="40"/>
      <c r="D174" s="40"/>
      <c r="E174" s="40"/>
      <c r="F174" s="40"/>
      <c r="G174" s="40"/>
      <c r="H174" s="40"/>
      <c r="I174" s="40"/>
      <c r="J174" s="40"/>
      <c r="K174" s="40"/>
      <c r="L174" s="40"/>
      <c r="M174" s="40"/>
      <c r="N174" s="40"/>
      <c r="O174" s="40"/>
      <c r="P174" s="40"/>
      <c r="Q174" s="40"/>
      <c r="R174" s="40"/>
      <c r="S174" s="40"/>
      <c r="T174" s="40"/>
      <c r="U174" s="40"/>
      <c r="V174" s="40"/>
      <c r="W174" s="40"/>
      <c r="X174" s="518"/>
      <c r="Y174" s="518"/>
      <c r="Z174" s="518"/>
      <c r="AA174" s="518"/>
      <c r="AB174" s="518"/>
      <c r="AC174" s="518"/>
      <c r="AD174" s="518"/>
      <c r="AE174" s="518"/>
      <c r="AF174" s="518"/>
      <c r="AG174" s="518"/>
      <c r="AH174" s="518"/>
      <c r="AI174" s="40"/>
      <c r="AJ174" s="40"/>
      <c r="AK174" s="517"/>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518"/>
      <c r="BH174" s="518"/>
      <c r="BI174" s="518"/>
      <c r="BJ174" s="518"/>
      <c r="BK174" s="518"/>
      <c r="BL174" s="518"/>
      <c r="BM174" s="518"/>
      <c r="BN174" s="518"/>
      <c r="BO174" s="518"/>
      <c r="BP174" s="518"/>
      <c r="BQ174" s="518"/>
      <c r="BR174" s="40"/>
      <c r="BS174" s="40"/>
    </row>
    <row r="175" ht="13.5" customHeight="1">
      <c r="A175" s="40"/>
      <c r="B175" s="517"/>
      <c r="C175" s="40"/>
      <c r="D175" s="40"/>
      <c r="E175" s="40"/>
      <c r="F175" s="40"/>
      <c r="G175" s="40"/>
      <c r="H175" s="40"/>
      <c r="I175" s="40"/>
      <c r="J175" s="40"/>
      <c r="K175" s="40"/>
      <c r="L175" s="40"/>
      <c r="M175" s="40"/>
      <c r="N175" s="40"/>
      <c r="O175" s="40"/>
      <c r="P175" s="40"/>
      <c r="Q175" s="40"/>
      <c r="R175" s="40"/>
      <c r="S175" s="40"/>
      <c r="T175" s="40"/>
      <c r="U175" s="40"/>
      <c r="V175" s="40"/>
      <c r="W175" s="40"/>
      <c r="X175" s="518"/>
      <c r="Y175" s="518"/>
      <c r="Z175" s="518"/>
      <c r="AA175" s="518"/>
      <c r="AB175" s="518"/>
      <c r="AC175" s="518"/>
      <c r="AD175" s="518"/>
      <c r="AE175" s="518"/>
      <c r="AF175" s="518"/>
      <c r="AG175" s="518"/>
      <c r="AH175" s="518"/>
      <c r="AI175" s="40"/>
      <c r="AJ175" s="40"/>
      <c r="AK175" s="517"/>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518"/>
      <c r="BH175" s="518"/>
      <c r="BI175" s="518"/>
      <c r="BJ175" s="518"/>
      <c r="BK175" s="518"/>
      <c r="BL175" s="518"/>
      <c r="BM175" s="518"/>
      <c r="BN175" s="518"/>
      <c r="BO175" s="518"/>
      <c r="BP175" s="518"/>
      <c r="BQ175" s="518"/>
      <c r="BR175" s="40"/>
      <c r="BS175" s="40"/>
    </row>
    <row r="176" ht="13.5" customHeight="1">
      <c r="A176" s="40"/>
      <c r="B176" s="517"/>
      <c r="C176" s="40"/>
      <c r="D176" s="40"/>
      <c r="E176" s="40"/>
      <c r="F176" s="40"/>
      <c r="G176" s="40"/>
      <c r="H176" s="40"/>
      <c r="I176" s="40"/>
      <c r="J176" s="40"/>
      <c r="K176" s="40"/>
      <c r="L176" s="40"/>
      <c r="M176" s="40"/>
      <c r="N176" s="40"/>
      <c r="O176" s="40"/>
      <c r="P176" s="40"/>
      <c r="Q176" s="40"/>
      <c r="R176" s="40"/>
      <c r="S176" s="40"/>
      <c r="T176" s="40"/>
      <c r="U176" s="40"/>
      <c r="V176" s="40"/>
      <c r="W176" s="40"/>
      <c r="X176" s="518"/>
      <c r="Y176" s="518"/>
      <c r="Z176" s="518"/>
      <c r="AA176" s="518"/>
      <c r="AB176" s="518"/>
      <c r="AC176" s="518"/>
      <c r="AD176" s="518"/>
      <c r="AE176" s="518"/>
      <c r="AF176" s="518"/>
      <c r="AG176" s="518"/>
      <c r="AH176" s="518"/>
      <c r="AI176" s="40"/>
      <c r="AJ176" s="40"/>
      <c r="AK176" s="517"/>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518"/>
      <c r="BH176" s="518"/>
      <c r="BI176" s="518"/>
      <c r="BJ176" s="518"/>
      <c r="BK176" s="518"/>
      <c r="BL176" s="518"/>
      <c r="BM176" s="518"/>
      <c r="BN176" s="518"/>
      <c r="BO176" s="518"/>
      <c r="BP176" s="518"/>
      <c r="BQ176" s="518"/>
      <c r="BR176" s="40"/>
      <c r="BS176" s="40"/>
    </row>
    <row r="177" ht="13.5" customHeight="1">
      <c r="A177" s="40"/>
      <c r="B177" s="517"/>
      <c r="C177" s="40"/>
      <c r="D177" s="40"/>
      <c r="E177" s="40"/>
      <c r="F177" s="40"/>
      <c r="G177" s="40"/>
      <c r="H177" s="40"/>
      <c r="I177" s="40"/>
      <c r="J177" s="40"/>
      <c r="K177" s="40"/>
      <c r="L177" s="40"/>
      <c r="M177" s="40"/>
      <c r="N177" s="40"/>
      <c r="O177" s="40"/>
      <c r="P177" s="40"/>
      <c r="Q177" s="40"/>
      <c r="R177" s="40"/>
      <c r="S177" s="40"/>
      <c r="T177" s="40"/>
      <c r="U177" s="40"/>
      <c r="V177" s="40"/>
      <c r="W177" s="40"/>
      <c r="X177" s="518"/>
      <c r="Y177" s="518"/>
      <c r="Z177" s="518"/>
      <c r="AA177" s="518"/>
      <c r="AB177" s="518"/>
      <c r="AC177" s="518"/>
      <c r="AD177" s="518"/>
      <c r="AE177" s="518"/>
      <c r="AF177" s="518"/>
      <c r="AG177" s="518"/>
      <c r="AH177" s="518"/>
      <c r="AI177" s="40"/>
      <c r="AJ177" s="40"/>
      <c r="AK177" s="517"/>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518"/>
      <c r="BH177" s="518"/>
      <c r="BI177" s="518"/>
      <c r="BJ177" s="518"/>
      <c r="BK177" s="518"/>
      <c r="BL177" s="518"/>
      <c r="BM177" s="518"/>
      <c r="BN177" s="518"/>
      <c r="BO177" s="518"/>
      <c r="BP177" s="518"/>
      <c r="BQ177" s="518"/>
      <c r="BR177" s="40"/>
      <c r="BS177" s="40"/>
    </row>
    <row r="178" ht="13.5" customHeight="1">
      <c r="A178" s="40"/>
      <c r="B178" s="517"/>
      <c r="C178" s="40"/>
      <c r="D178" s="40"/>
      <c r="E178" s="40"/>
      <c r="F178" s="40"/>
      <c r="G178" s="40"/>
      <c r="H178" s="40"/>
      <c r="I178" s="40"/>
      <c r="J178" s="40"/>
      <c r="K178" s="40"/>
      <c r="L178" s="40"/>
      <c r="M178" s="40"/>
      <c r="N178" s="40"/>
      <c r="O178" s="40"/>
      <c r="P178" s="40"/>
      <c r="Q178" s="40"/>
      <c r="R178" s="40"/>
      <c r="S178" s="40"/>
      <c r="T178" s="40"/>
      <c r="U178" s="40"/>
      <c r="V178" s="40"/>
      <c r="W178" s="40"/>
      <c r="X178" s="518"/>
      <c r="Y178" s="518"/>
      <c r="Z178" s="518"/>
      <c r="AA178" s="518"/>
      <c r="AB178" s="518"/>
      <c r="AC178" s="518"/>
      <c r="AD178" s="518"/>
      <c r="AE178" s="518"/>
      <c r="AF178" s="518"/>
      <c r="AG178" s="518"/>
      <c r="AH178" s="518"/>
      <c r="AI178" s="40"/>
      <c r="AJ178" s="40"/>
      <c r="AK178" s="517"/>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518"/>
      <c r="BH178" s="518"/>
      <c r="BI178" s="518"/>
      <c r="BJ178" s="518"/>
      <c r="BK178" s="518"/>
      <c r="BL178" s="518"/>
      <c r="BM178" s="518"/>
      <c r="BN178" s="518"/>
      <c r="BO178" s="518"/>
      <c r="BP178" s="518"/>
      <c r="BQ178" s="518"/>
      <c r="BR178" s="40"/>
      <c r="BS178" s="40"/>
    </row>
    <row r="179" ht="13.5" customHeight="1">
      <c r="A179" s="40"/>
      <c r="B179" s="517"/>
      <c r="C179" s="40"/>
      <c r="D179" s="40"/>
      <c r="E179" s="40"/>
      <c r="F179" s="40"/>
      <c r="G179" s="40"/>
      <c r="H179" s="40"/>
      <c r="I179" s="40"/>
      <c r="J179" s="40"/>
      <c r="K179" s="40"/>
      <c r="L179" s="40"/>
      <c r="M179" s="40"/>
      <c r="N179" s="40"/>
      <c r="O179" s="40"/>
      <c r="P179" s="40"/>
      <c r="Q179" s="40"/>
      <c r="R179" s="40"/>
      <c r="S179" s="40"/>
      <c r="T179" s="40"/>
      <c r="U179" s="40"/>
      <c r="V179" s="40"/>
      <c r="W179" s="40"/>
      <c r="X179" s="518"/>
      <c r="Y179" s="518"/>
      <c r="Z179" s="518"/>
      <c r="AA179" s="518"/>
      <c r="AB179" s="518"/>
      <c r="AC179" s="518"/>
      <c r="AD179" s="518"/>
      <c r="AE179" s="518"/>
      <c r="AF179" s="518"/>
      <c r="AG179" s="518"/>
      <c r="AH179" s="518"/>
      <c r="AI179" s="40"/>
      <c r="AJ179" s="40"/>
      <c r="AK179" s="517"/>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518"/>
      <c r="BH179" s="518"/>
      <c r="BI179" s="518"/>
      <c r="BJ179" s="518"/>
      <c r="BK179" s="518"/>
      <c r="BL179" s="518"/>
      <c r="BM179" s="518"/>
      <c r="BN179" s="518"/>
      <c r="BO179" s="518"/>
      <c r="BP179" s="518"/>
      <c r="BQ179" s="518"/>
      <c r="BR179" s="40"/>
      <c r="BS179" s="40"/>
    </row>
    <row r="180" ht="13.5" customHeight="1">
      <c r="A180" s="40"/>
      <c r="B180" s="517"/>
      <c r="C180" s="40"/>
      <c r="D180" s="40"/>
      <c r="E180" s="40"/>
      <c r="F180" s="40"/>
      <c r="G180" s="40"/>
      <c r="H180" s="40"/>
      <c r="I180" s="40"/>
      <c r="J180" s="40"/>
      <c r="K180" s="40"/>
      <c r="L180" s="40"/>
      <c r="M180" s="40"/>
      <c r="N180" s="40"/>
      <c r="O180" s="40"/>
      <c r="P180" s="40"/>
      <c r="Q180" s="40"/>
      <c r="R180" s="40"/>
      <c r="S180" s="40"/>
      <c r="T180" s="40"/>
      <c r="U180" s="40"/>
      <c r="V180" s="40"/>
      <c r="W180" s="40"/>
      <c r="X180" s="518"/>
      <c r="Y180" s="518"/>
      <c r="Z180" s="518"/>
      <c r="AA180" s="518"/>
      <c r="AB180" s="518"/>
      <c r="AC180" s="518"/>
      <c r="AD180" s="518"/>
      <c r="AE180" s="518"/>
      <c r="AF180" s="518"/>
      <c r="AG180" s="518"/>
      <c r="AH180" s="518"/>
      <c r="AI180" s="40"/>
      <c r="AJ180" s="40"/>
      <c r="AK180" s="517"/>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518"/>
      <c r="BH180" s="518"/>
      <c r="BI180" s="518"/>
      <c r="BJ180" s="518"/>
      <c r="BK180" s="518"/>
      <c r="BL180" s="518"/>
      <c r="BM180" s="518"/>
      <c r="BN180" s="518"/>
      <c r="BO180" s="518"/>
      <c r="BP180" s="518"/>
      <c r="BQ180" s="518"/>
      <c r="BR180" s="40"/>
      <c r="BS180" s="40"/>
    </row>
    <row r="181" ht="13.5" customHeight="1">
      <c r="A181" s="40"/>
      <c r="B181" s="517"/>
      <c r="C181" s="40"/>
      <c r="D181" s="40"/>
      <c r="E181" s="40"/>
      <c r="F181" s="40"/>
      <c r="G181" s="40"/>
      <c r="H181" s="40"/>
      <c r="I181" s="40"/>
      <c r="J181" s="40"/>
      <c r="K181" s="40"/>
      <c r="L181" s="40"/>
      <c r="M181" s="40"/>
      <c r="N181" s="40"/>
      <c r="O181" s="40"/>
      <c r="P181" s="40"/>
      <c r="Q181" s="40"/>
      <c r="R181" s="40"/>
      <c r="S181" s="40"/>
      <c r="T181" s="40"/>
      <c r="U181" s="40"/>
      <c r="V181" s="40"/>
      <c r="W181" s="40"/>
      <c r="X181" s="518"/>
      <c r="Y181" s="518"/>
      <c r="Z181" s="518"/>
      <c r="AA181" s="518"/>
      <c r="AB181" s="518"/>
      <c r="AC181" s="518"/>
      <c r="AD181" s="518"/>
      <c r="AE181" s="518"/>
      <c r="AF181" s="518"/>
      <c r="AG181" s="518"/>
      <c r="AH181" s="518"/>
      <c r="AI181" s="40"/>
      <c r="AJ181" s="40"/>
      <c r="AK181" s="517"/>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518"/>
      <c r="BH181" s="518"/>
      <c r="BI181" s="518"/>
      <c r="BJ181" s="518"/>
      <c r="BK181" s="518"/>
      <c r="BL181" s="518"/>
      <c r="BM181" s="518"/>
      <c r="BN181" s="518"/>
      <c r="BO181" s="518"/>
      <c r="BP181" s="518"/>
      <c r="BQ181" s="518"/>
      <c r="BR181" s="40"/>
      <c r="BS181" s="40"/>
    </row>
    <row r="182" ht="13.5" customHeight="1">
      <c r="A182" s="40"/>
      <c r="B182" s="517"/>
      <c r="C182" s="40"/>
      <c r="D182" s="40"/>
      <c r="E182" s="40"/>
      <c r="F182" s="40"/>
      <c r="G182" s="40"/>
      <c r="H182" s="40"/>
      <c r="I182" s="40"/>
      <c r="J182" s="40"/>
      <c r="K182" s="40"/>
      <c r="L182" s="40"/>
      <c r="M182" s="40"/>
      <c r="N182" s="40"/>
      <c r="O182" s="40"/>
      <c r="P182" s="40"/>
      <c r="Q182" s="40"/>
      <c r="R182" s="40"/>
      <c r="S182" s="40"/>
      <c r="T182" s="40"/>
      <c r="U182" s="40"/>
      <c r="V182" s="40"/>
      <c r="W182" s="40"/>
      <c r="X182" s="518"/>
      <c r="Y182" s="518"/>
      <c r="Z182" s="518"/>
      <c r="AA182" s="518"/>
      <c r="AB182" s="518"/>
      <c r="AC182" s="518"/>
      <c r="AD182" s="518"/>
      <c r="AE182" s="518"/>
      <c r="AF182" s="518"/>
      <c r="AG182" s="518"/>
      <c r="AH182" s="518"/>
      <c r="AI182" s="40"/>
      <c r="AJ182" s="40"/>
      <c r="AK182" s="517"/>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518"/>
      <c r="BH182" s="518"/>
      <c r="BI182" s="518"/>
      <c r="BJ182" s="518"/>
      <c r="BK182" s="518"/>
      <c r="BL182" s="518"/>
      <c r="BM182" s="518"/>
      <c r="BN182" s="518"/>
      <c r="BO182" s="518"/>
      <c r="BP182" s="518"/>
      <c r="BQ182" s="518"/>
      <c r="BR182" s="40"/>
      <c r="BS182" s="40"/>
    </row>
    <row r="183" ht="13.5" customHeight="1">
      <c r="A183" s="40"/>
      <c r="B183" s="517"/>
      <c r="C183" s="40"/>
      <c r="D183" s="40"/>
      <c r="E183" s="40"/>
      <c r="F183" s="40"/>
      <c r="G183" s="40"/>
      <c r="H183" s="40"/>
      <c r="I183" s="40"/>
      <c r="J183" s="40"/>
      <c r="K183" s="40"/>
      <c r="L183" s="40"/>
      <c r="M183" s="40"/>
      <c r="N183" s="40"/>
      <c r="O183" s="40"/>
      <c r="P183" s="40"/>
      <c r="Q183" s="40"/>
      <c r="R183" s="40"/>
      <c r="S183" s="40"/>
      <c r="T183" s="40"/>
      <c r="U183" s="40"/>
      <c r="V183" s="40"/>
      <c r="W183" s="40"/>
      <c r="X183" s="518"/>
      <c r="Y183" s="518"/>
      <c r="Z183" s="518"/>
      <c r="AA183" s="518"/>
      <c r="AB183" s="518"/>
      <c r="AC183" s="518"/>
      <c r="AD183" s="518"/>
      <c r="AE183" s="518"/>
      <c r="AF183" s="518"/>
      <c r="AG183" s="518"/>
      <c r="AH183" s="518"/>
      <c r="AI183" s="40"/>
      <c r="AJ183" s="40"/>
      <c r="AK183" s="517"/>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518"/>
      <c r="BH183" s="518"/>
      <c r="BI183" s="518"/>
      <c r="BJ183" s="518"/>
      <c r="BK183" s="518"/>
      <c r="BL183" s="518"/>
      <c r="BM183" s="518"/>
      <c r="BN183" s="518"/>
      <c r="BO183" s="518"/>
      <c r="BP183" s="518"/>
      <c r="BQ183" s="518"/>
      <c r="BR183" s="40"/>
      <c r="BS183" s="40"/>
    </row>
    <row r="184" ht="13.5" customHeight="1">
      <c r="A184" s="40"/>
      <c r="B184" s="517"/>
      <c r="C184" s="40"/>
      <c r="D184" s="40"/>
      <c r="E184" s="40"/>
      <c r="F184" s="40"/>
      <c r="G184" s="40"/>
      <c r="H184" s="40"/>
      <c r="I184" s="40"/>
      <c r="J184" s="40"/>
      <c r="K184" s="40"/>
      <c r="L184" s="40"/>
      <c r="M184" s="40"/>
      <c r="N184" s="40"/>
      <c r="O184" s="40"/>
      <c r="P184" s="40"/>
      <c r="Q184" s="40"/>
      <c r="R184" s="40"/>
      <c r="S184" s="40"/>
      <c r="T184" s="40"/>
      <c r="U184" s="40"/>
      <c r="V184" s="40"/>
      <c r="W184" s="40"/>
      <c r="X184" s="518"/>
      <c r="Y184" s="518"/>
      <c r="Z184" s="518"/>
      <c r="AA184" s="518"/>
      <c r="AB184" s="518"/>
      <c r="AC184" s="518"/>
      <c r="AD184" s="518"/>
      <c r="AE184" s="518"/>
      <c r="AF184" s="518"/>
      <c r="AG184" s="518"/>
      <c r="AH184" s="518"/>
      <c r="AI184" s="40"/>
      <c r="AJ184" s="40"/>
      <c r="AK184" s="517"/>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518"/>
      <c r="BH184" s="518"/>
      <c r="BI184" s="518"/>
      <c r="BJ184" s="518"/>
      <c r="BK184" s="518"/>
      <c r="BL184" s="518"/>
      <c r="BM184" s="518"/>
      <c r="BN184" s="518"/>
      <c r="BO184" s="518"/>
      <c r="BP184" s="518"/>
      <c r="BQ184" s="518"/>
      <c r="BR184" s="40"/>
      <c r="BS184" s="40"/>
    </row>
    <row r="185" ht="13.5" customHeight="1">
      <c r="A185" s="40"/>
      <c r="B185" s="517"/>
      <c r="C185" s="40"/>
      <c r="D185" s="40"/>
      <c r="E185" s="40"/>
      <c r="F185" s="40"/>
      <c r="G185" s="40"/>
      <c r="H185" s="40"/>
      <c r="I185" s="40"/>
      <c r="J185" s="40"/>
      <c r="K185" s="40"/>
      <c r="L185" s="40"/>
      <c r="M185" s="40"/>
      <c r="N185" s="40"/>
      <c r="O185" s="40"/>
      <c r="P185" s="40"/>
      <c r="Q185" s="40"/>
      <c r="R185" s="40"/>
      <c r="S185" s="40"/>
      <c r="T185" s="40"/>
      <c r="U185" s="40"/>
      <c r="V185" s="40"/>
      <c r="W185" s="40"/>
      <c r="X185" s="518"/>
      <c r="Y185" s="518"/>
      <c r="Z185" s="518"/>
      <c r="AA185" s="518"/>
      <c r="AB185" s="518"/>
      <c r="AC185" s="518"/>
      <c r="AD185" s="518"/>
      <c r="AE185" s="518"/>
      <c r="AF185" s="518"/>
      <c r="AG185" s="518"/>
      <c r="AH185" s="518"/>
      <c r="AI185" s="40"/>
      <c r="AJ185" s="40"/>
      <c r="AK185" s="517"/>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518"/>
      <c r="BH185" s="518"/>
      <c r="BI185" s="518"/>
      <c r="BJ185" s="518"/>
      <c r="BK185" s="518"/>
      <c r="BL185" s="518"/>
      <c r="BM185" s="518"/>
      <c r="BN185" s="518"/>
      <c r="BO185" s="518"/>
      <c r="BP185" s="518"/>
      <c r="BQ185" s="518"/>
      <c r="BR185" s="40"/>
      <c r="BS185" s="40"/>
    </row>
    <row r="186" ht="13.5" customHeight="1">
      <c r="A186" s="40"/>
      <c r="B186" s="517"/>
      <c r="C186" s="40"/>
      <c r="D186" s="40"/>
      <c r="E186" s="40"/>
      <c r="F186" s="40"/>
      <c r="G186" s="40"/>
      <c r="H186" s="40"/>
      <c r="I186" s="40"/>
      <c r="J186" s="40"/>
      <c r="K186" s="40"/>
      <c r="L186" s="40"/>
      <c r="M186" s="40"/>
      <c r="N186" s="40"/>
      <c r="O186" s="40"/>
      <c r="P186" s="40"/>
      <c r="Q186" s="40"/>
      <c r="R186" s="40"/>
      <c r="S186" s="40"/>
      <c r="T186" s="40"/>
      <c r="U186" s="40"/>
      <c r="V186" s="40"/>
      <c r="W186" s="40"/>
      <c r="X186" s="518"/>
      <c r="Y186" s="518"/>
      <c r="Z186" s="518"/>
      <c r="AA186" s="518"/>
      <c r="AB186" s="518"/>
      <c r="AC186" s="518"/>
      <c r="AD186" s="518"/>
      <c r="AE186" s="518"/>
      <c r="AF186" s="518"/>
      <c r="AG186" s="518"/>
      <c r="AH186" s="518"/>
      <c r="AI186" s="40"/>
      <c r="AJ186" s="40"/>
      <c r="AK186" s="517"/>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518"/>
      <c r="BH186" s="518"/>
      <c r="BI186" s="518"/>
      <c r="BJ186" s="518"/>
      <c r="BK186" s="518"/>
      <c r="BL186" s="518"/>
      <c r="BM186" s="518"/>
      <c r="BN186" s="518"/>
      <c r="BO186" s="518"/>
      <c r="BP186" s="518"/>
      <c r="BQ186" s="518"/>
      <c r="BR186" s="40"/>
      <c r="BS186" s="40"/>
    </row>
    <row r="187" ht="13.5" customHeight="1">
      <c r="A187" s="40"/>
      <c r="B187" s="517"/>
      <c r="C187" s="40"/>
      <c r="D187" s="40"/>
      <c r="E187" s="40"/>
      <c r="F187" s="40"/>
      <c r="G187" s="40"/>
      <c r="H187" s="40"/>
      <c r="I187" s="40"/>
      <c r="J187" s="40"/>
      <c r="K187" s="40"/>
      <c r="L187" s="40"/>
      <c r="M187" s="40"/>
      <c r="N187" s="40"/>
      <c r="O187" s="40"/>
      <c r="P187" s="40"/>
      <c r="Q187" s="40"/>
      <c r="R187" s="40"/>
      <c r="S187" s="40"/>
      <c r="T187" s="40"/>
      <c r="U187" s="40"/>
      <c r="V187" s="40"/>
      <c r="W187" s="40"/>
      <c r="X187" s="518"/>
      <c r="Y187" s="518"/>
      <c r="Z187" s="518"/>
      <c r="AA187" s="518"/>
      <c r="AB187" s="518"/>
      <c r="AC187" s="518"/>
      <c r="AD187" s="518"/>
      <c r="AE187" s="518"/>
      <c r="AF187" s="518"/>
      <c r="AG187" s="518"/>
      <c r="AH187" s="518"/>
      <c r="AI187" s="40"/>
      <c r="AJ187" s="40"/>
      <c r="AK187" s="517"/>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518"/>
      <c r="BH187" s="518"/>
      <c r="BI187" s="518"/>
      <c r="BJ187" s="518"/>
      <c r="BK187" s="518"/>
      <c r="BL187" s="518"/>
      <c r="BM187" s="518"/>
      <c r="BN187" s="518"/>
      <c r="BO187" s="518"/>
      <c r="BP187" s="518"/>
      <c r="BQ187" s="518"/>
      <c r="BR187" s="40"/>
      <c r="BS187" s="40"/>
    </row>
    <row r="188" ht="13.5" customHeight="1">
      <c r="A188" s="40"/>
      <c r="B188" s="517"/>
      <c r="C188" s="40"/>
      <c r="D188" s="40"/>
      <c r="E188" s="40"/>
      <c r="F188" s="40"/>
      <c r="G188" s="40"/>
      <c r="H188" s="40"/>
      <c r="I188" s="40"/>
      <c r="J188" s="40"/>
      <c r="K188" s="40"/>
      <c r="L188" s="40"/>
      <c r="M188" s="40"/>
      <c r="N188" s="40"/>
      <c r="O188" s="40"/>
      <c r="P188" s="40"/>
      <c r="Q188" s="40"/>
      <c r="R188" s="40"/>
      <c r="S188" s="40"/>
      <c r="T188" s="40"/>
      <c r="U188" s="40"/>
      <c r="V188" s="40"/>
      <c r="W188" s="40"/>
      <c r="X188" s="518"/>
      <c r="Y188" s="518"/>
      <c r="Z188" s="518"/>
      <c r="AA188" s="518"/>
      <c r="AB188" s="518"/>
      <c r="AC188" s="518"/>
      <c r="AD188" s="518"/>
      <c r="AE188" s="518"/>
      <c r="AF188" s="518"/>
      <c r="AG188" s="518"/>
      <c r="AH188" s="518"/>
      <c r="AI188" s="40"/>
      <c r="AJ188" s="40"/>
      <c r="AK188" s="517"/>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518"/>
      <c r="BH188" s="518"/>
      <c r="BI188" s="518"/>
      <c r="BJ188" s="518"/>
      <c r="BK188" s="518"/>
      <c r="BL188" s="518"/>
      <c r="BM188" s="518"/>
      <c r="BN188" s="518"/>
      <c r="BO188" s="518"/>
      <c r="BP188" s="518"/>
      <c r="BQ188" s="518"/>
      <c r="BR188" s="40"/>
      <c r="BS188" s="40"/>
    </row>
    <row r="189" ht="13.5" customHeight="1">
      <c r="A189" s="40"/>
      <c r="B189" s="517"/>
      <c r="C189" s="40"/>
      <c r="D189" s="40"/>
      <c r="E189" s="40"/>
      <c r="F189" s="40"/>
      <c r="G189" s="40"/>
      <c r="H189" s="40"/>
      <c r="I189" s="40"/>
      <c r="J189" s="40"/>
      <c r="K189" s="40"/>
      <c r="L189" s="40"/>
      <c r="M189" s="40"/>
      <c r="N189" s="40"/>
      <c r="O189" s="40"/>
      <c r="P189" s="40"/>
      <c r="Q189" s="40"/>
      <c r="R189" s="40"/>
      <c r="S189" s="40"/>
      <c r="T189" s="40"/>
      <c r="U189" s="40"/>
      <c r="V189" s="40"/>
      <c r="W189" s="40"/>
      <c r="X189" s="518"/>
      <c r="Y189" s="518"/>
      <c r="Z189" s="518"/>
      <c r="AA189" s="518"/>
      <c r="AB189" s="518"/>
      <c r="AC189" s="518"/>
      <c r="AD189" s="518"/>
      <c r="AE189" s="518"/>
      <c r="AF189" s="518"/>
      <c r="AG189" s="518"/>
      <c r="AH189" s="518"/>
      <c r="AI189" s="40"/>
      <c r="AJ189" s="40"/>
      <c r="AK189" s="517"/>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518"/>
      <c r="BH189" s="518"/>
      <c r="BI189" s="518"/>
      <c r="BJ189" s="518"/>
      <c r="BK189" s="518"/>
      <c r="BL189" s="518"/>
      <c r="BM189" s="518"/>
      <c r="BN189" s="518"/>
      <c r="BO189" s="518"/>
      <c r="BP189" s="518"/>
      <c r="BQ189" s="518"/>
      <c r="BR189" s="40"/>
      <c r="BS189" s="40"/>
    </row>
    <row r="190" ht="13.5" customHeight="1">
      <c r="A190" s="40"/>
      <c r="B190" s="517"/>
      <c r="C190" s="40"/>
      <c r="D190" s="40"/>
      <c r="E190" s="40"/>
      <c r="F190" s="40"/>
      <c r="G190" s="40"/>
      <c r="H190" s="40"/>
      <c r="I190" s="40"/>
      <c r="J190" s="40"/>
      <c r="K190" s="40"/>
      <c r="L190" s="40"/>
      <c r="M190" s="40"/>
      <c r="N190" s="40"/>
      <c r="O190" s="40"/>
      <c r="P190" s="40"/>
      <c r="Q190" s="40"/>
      <c r="R190" s="40"/>
      <c r="S190" s="40"/>
      <c r="T190" s="40"/>
      <c r="U190" s="40"/>
      <c r="V190" s="40"/>
      <c r="W190" s="40"/>
      <c r="X190" s="518"/>
      <c r="Y190" s="518"/>
      <c r="Z190" s="518"/>
      <c r="AA190" s="518"/>
      <c r="AB190" s="518"/>
      <c r="AC190" s="518"/>
      <c r="AD190" s="518"/>
      <c r="AE190" s="518"/>
      <c r="AF190" s="518"/>
      <c r="AG190" s="518"/>
      <c r="AH190" s="518"/>
      <c r="AI190" s="40"/>
      <c r="AJ190" s="40"/>
      <c r="AK190" s="517"/>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518"/>
      <c r="BH190" s="518"/>
      <c r="BI190" s="518"/>
      <c r="BJ190" s="518"/>
      <c r="BK190" s="518"/>
      <c r="BL190" s="518"/>
      <c r="BM190" s="518"/>
      <c r="BN190" s="518"/>
      <c r="BO190" s="518"/>
      <c r="BP190" s="518"/>
      <c r="BQ190" s="518"/>
      <c r="BR190" s="40"/>
      <c r="BS190" s="40"/>
    </row>
    <row r="191" ht="13.5" customHeight="1">
      <c r="A191" s="40"/>
      <c r="B191" s="517"/>
      <c r="C191" s="40"/>
      <c r="D191" s="40"/>
      <c r="E191" s="40"/>
      <c r="F191" s="40"/>
      <c r="G191" s="40"/>
      <c r="H191" s="40"/>
      <c r="I191" s="40"/>
      <c r="J191" s="40"/>
      <c r="K191" s="40"/>
      <c r="L191" s="40"/>
      <c r="M191" s="40"/>
      <c r="N191" s="40"/>
      <c r="O191" s="40"/>
      <c r="P191" s="40"/>
      <c r="Q191" s="40"/>
      <c r="R191" s="40"/>
      <c r="S191" s="40"/>
      <c r="T191" s="40"/>
      <c r="U191" s="40"/>
      <c r="V191" s="40"/>
      <c r="W191" s="40"/>
      <c r="X191" s="518"/>
      <c r="Y191" s="518"/>
      <c r="Z191" s="518"/>
      <c r="AA191" s="518"/>
      <c r="AB191" s="518"/>
      <c r="AC191" s="518"/>
      <c r="AD191" s="518"/>
      <c r="AE191" s="518"/>
      <c r="AF191" s="518"/>
      <c r="AG191" s="518"/>
      <c r="AH191" s="518"/>
      <c r="AI191" s="40"/>
      <c r="AJ191" s="40"/>
      <c r="AK191" s="517"/>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518"/>
      <c r="BH191" s="518"/>
      <c r="BI191" s="518"/>
      <c r="BJ191" s="518"/>
      <c r="BK191" s="518"/>
      <c r="BL191" s="518"/>
      <c r="BM191" s="518"/>
      <c r="BN191" s="518"/>
      <c r="BO191" s="518"/>
      <c r="BP191" s="518"/>
      <c r="BQ191" s="518"/>
      <c r="BR191" s="40"/>
      <c r="BS191" s="40"/>
    </row>
    <row r="192" ht="13.5" customHeight="1">
      <c r="A192" s="40"/>
      <c r="B192" s="517"/>
      <c r="C192" s="40"/>
      <c r="D192" s="40"/>
      <c r="E192" s="40"/>
      <c r="F192" s="40"/>
      <c r="G192" s="40"/>
      <c r="H192" s="40"/>
      <c r="I192" s="40"/>
      <c r="J192" s="40"/>
      <c r="K192" s="40"/>
      <c r="L192" s="40"/>
      <c r="M192" s="40"/>
      <c r="N192" s="40"/>
      <c r="O192" s="40"/>
      <c r="P192" s="40"/>
      <c r="Q192" s="40"/>
      <c r="R192" s="40"/>
      <c r="S192" s="40"/>
      <c r="T192" s="40"/>
      <c r="U192" s="40"/>
      <c r="V192" s="40"/>
      <c r="W192" s="40"/>
      <c r="X192" s="518"/>
      <c r="Y192" s="518"/>
      <c r="Z192" s="518"/>
      <c r="AA192" s="518"/>
      <c r="AB192" s="518"/>
      <c r="AC192" s="518"/>
      <c r="AD192" s="518"/>
      <c r="AE192" s="518"/>
      <c r="AF192" s="518"/>
      <c r="AG192" s="518"/>
      <c r="AH192" s="518"/>
      <c r="AI192" s="40"/>
      <c r="AJ192" s="40"/>
      <c r="AK192" s="517"/>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518"/>
      <c r="BH192" s="518"/>
      <c r="BI192" s="518"/>
      <c r="BJ192" s="518"/>
      <c r="BK192" s="518"/>
      <c r="BL192" s="518"/>
      <c r="BM192" s="518"/>
      <c r="BN192" s="518"/>
      <c r="BO192" s="518"/>
      <c r="BP192" s="518"/>
      <c r="BQ192" s="518"/>
      <c r="BR192" s="40"/>
      <c r="BS192" s="40"/>
    </row>
    <row r="193" ht="13.5" customHeight="1">
      <c r="A193" s="40"/>
      <c r="B193" s="517"/>
      <c r="C193" s="40"/>
      <c r="D193" s="40"/>
      <c r="E193" s="40"/>
      <c r="F193" s="40"/>
      <c r="G193" s="40"/>
      <c r="H193" s="40"/>
      <c r="I193" s="40"/>
      <c r="J193" s="40"/>
      <c r="K193" s="40"/>
      <c r="L193" s="40"/>
      <c r="M193" s="40"/>
      <c r="N193" s="40"/>
      <c r="O193" s="40"/>
      <c r="P193" s="40"/>
      <c r="Q193" s="40"/>
      <c r="R193" s="40"/>
      <c r="S193" s="40"/>
      <c r="T193" s="40"/>
      <c r="U193" s="40"/>
      <c r="V193" s="40"/>
      <c r="W193" s="40"/>
      <c r="X193" s="518"/>
      <c r="Y193" s="518"/>
      <c r="Z193" s="518"/>
      <c r="AA193" s="518"/>
      <c r="AB193" s="518"/>
      <c r="AC193" s="518"/>
      <c r="AD193" s="518"/>
      <c r="AE193" s="518"/>
      <c r="AF193" s="518"/>
      <c r="AG193" s="518"/>
      <c r="AH193" s="518"/>
      <c r="AI193" s="40"/>
      <c r="AJ193" s="40"/>
      <c r="AK193" s="517"/>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518"/>
      <c r="BH193" s="518"/>
      <c r="BI193" s="518"/>
      <c r="BJ193" s="518"/>
      <c r="BK193" s="518"/>
      <c r="BL193" s="518"/>
      <c r="BM193" s="518"/>
      <c r="BN193" s="518"/>
      <c r="BO193" s="518"/>
      <c r="BP193" s="518"/>
      <c r="BQ193" s="518"/>
      <c r="BR193" s="40"/>
      <c r="BS193" s="40"/>
    </row>
    <row r="194" ht="13.5" customHeight="1">
      <c r="A194" s="40"/>
      <c r="B194" s="517"/>
      <c r="C194" s="40"/>
      <c r="D194" s="40"/>
      <c r="E194" s="40"/>
      <c r="F194" s="40"/>
      <c r="G194" s="40"/>
      <c r="H194" s="40"/>
      <c r="I194" s="40"/>
      <c r="J194" s="40"/>
      <c r="K194" s="40"/>
      <c r="L194" s="40"/>
      <c r="M194" s="40"/>
      <c r="N194" s="40"/>
      <c r="O194" s="40"/>
      <c r="P194" s="40"/>
      <c r="Q194" s="40"/>
      <c r="R194" s="40"/>
      <c r="S194" s="40"/>
      <c r="T194" s="40"/>
      <c r="U194" s="40"/>
      <c r="V194" s="40"/>
      <c r="W194" s="40"/>
      <c r="X194" s="518"/>
      <c r="Y194" s="518"/>
      <c r="Z194" s="518"/>
      <c r="AA194" s="518"/>
      <c r="AB194" s="518"/>
      <c r="AC194" s="518"/>
      <c r="AD194" s="518"/>
      <c r="AE194" s="518"/>
      <c r="AF194" s="518"/>
      <c r="AG194" s="518"/>
      <c r="AH194" s="518"/>
      <c r="AI194" s="40"/>
      <c r="AJ194" s="40"/>
      <c r="AK194" s="517"/>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518"/>
      <c r="BH194" s="518"/>
      <c r="BI194" s="518"/>
      <c r="BJ194" s="518"/>
      <c r="BK194" s="518"/>
      <c r="BL194" s="518"/>
      <c r="BM194" s="518"/>
      <c r="BN194" s="518"/>
      <c r="BO194" s="518"/>
      <c r="BP194" s="518"/>
      <c r="BQ194" s="518"/>
      <c r="BR194" s="40"/>
      <c r="BS194" s="40"/>
    </row>
    <row r="195" ht="13.5" customHeight="1">
      <c r="A195" s="40"/>
      <c r="B195" s="517"/>
      <c r="C195" s="40"/>
      <c r="D195" s="40"/>
      <c r="E195" s="40"/>
      <c r="F195" s="40"/>
      <c r="G195" s="40"/>
      <c r="H195" s="40"/>
      <c r="I195" s="40"/>
      <c r="J195" s="40"/>
      <c r="K195" s="40"/>
      <c r="L195" s="40"/>
      <c r="M195" s="40"/>
      <c r="N195" s="40"/>
      <c r="O195" s="40"/>
      <c r="P195" s="40"/>
      <c r="Q195" s="40"/>
      <c r="R195" s="40"/>
      <c r="S195" s="40"/>
      <c r="T195" s="40"/>
      <c r="U195" s="40"/>
      <c r="V195" s="40"/>
      <c r="W195" s="40"/>
      <c r="X195" s="518"/>
      <c r="Y195" s="518"/>
      <c r="Z195" s="518"/>
      <c r="AA195" s="518"/>
      <c r="AB195" s="518"/>
      <c r="AC195" s="518"/>
      <c r="AD195" s="518"/>
      <c r="AE195" s="518"/>
      <c r="AF195" s="518"/>
      <c r="AG195" s="518"/>
      <c r="AH195" s="518"/>
      <c r="AI195" s="40"/>
      <c r="AJ195" s="40"/>
      <c r="AK195" s="517"/>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518"/>
      <c r="BH195" s="518"/>
      <c r="BI195" s="518"/>
      <c r="BJ195" s="518"/>
      <c r="BK195" s="518"/>
      <c r="BL195" s="518"/>
      <c r="BM195" s="518"/>
      <c r="BN195" s="518"/>
      <c r="BO195" s="518"/>
      <c r="BP195" s="518"/>
      <c r="BQ195" s="518"/>
      <c r="BR195" s="40"/>
      <c r="BS195" s="40"/>
    </row>
    <row r="196" ht="13.5" customHeight="1">
      <c r="A196" s="40"/>
      <c r="B196" s="517"/>
      <c r="C196" s="40"/>
      <c r="D196" s="40"/>
      <c r="E196" s="40"/>
      <c r="F196" s="40"/>
      <c r="G196" s="40"/>
      <c r="H196" s="40"/>
      <c r="I196" s="40"/>
      <c r="J196" s="40"/>
      <c r="K196" s="40"/>
      <c r="L196" s="40"/>
      <c r="M196" s="40"/>
      <c r="N196" s="40"/>
      <c r="O196" s="40"/>
      <c r="P196" s="40"/>
      <c r="Q196" s="40"/>
      <c r="R196" s="40"/>
      <c r="S196" s="40"/>
      <c r="T196" s="40"/>
      <c r="U196" s="40"/>
      <c r="V196" s="40"/>
      <c r="W196" s="40"/>
      <c r="X196" s="518"/>
      <c r="Y196" s="518"/>
      <c r="Z196" s="518"/>
      <c r="AA196" s="518"/>
      <c r="AB196" s="518"/>
      <c r="AC196" s="518"/>
      <c r="AD196" s="518"/>
      <c r="AE196" s="518"/>
      <c r="AF196" s="518"/>
      <c r="AG196" s="518"/>
      <c r="AH196" s="518"/>
      <c r="AI196" s="40"/>
      <c r="AJ196" s="40"/>
      <c r="AK196" s="517"/>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518"/>
      <c r="BH196" s="518"/>
      <c r="BI196" s="518"/>
      <c r="BJ196" s="518"/>
      <c r="BK196" s="518"/>
      <c r="BL196" s="518"/>
      <c r="BM196" s="518"/>
      <c r="BN196" s="518"/>
      <c r="BO196" s="518"/>
      <c r="BP196" s="518"/>
      <c r="BQ196" s="518"/>
      <c r="BR196" s="40"/>
      <c r="BS196" s="40"/>
    </row>
    <row r="197" ht="13.5" customHeight="1">
      <c r="A197" s="40"/>
      <c r="B197" s="517"/>
      <c r="C197" s="40"/>
      <c r="D197" s="40"/>
      <c r="E197" s="40"/>
      <c r="F197" s="40"/>
      <c r="G197" s="40"/>
      <c r="H197" s="40"/>
      <c r="I197" s="40"/>
      <c r="J197" s="40"/>
      <c r="K197" s="40"/>
      <c r="L197" s="40"/>
      <c r="M197" s="40"/>
      <c r="N197" s="40"/>
      <c r="O197" s="40"/>
      <c r="P197" s="40"/>
      <c r="Q197" s="40"/>
      <c r="R197" s="40"/>
      <c r="S197" s="40"/>
      <c r="T197" s="40"/>
      <c r="U197" s="40"/>
      <c r="V197" s="40"/>
      <c r="W197" s="40"/>
      <c r="X197" s="518"/>
      <c r="Y197" s="518"/>
      <c r="Z197" s="518"/>
      <c r="AA197" s="518"/>
      <c r="AB197" s="518"/>
      <c r="AC197" s="518"/>
      <c r="AD197" s="518"/>
      <c r="AE197" s="518"/>
      <c r="AF197" s="518"/>
      <c r="AG197" s="518"/>
      <c r="AH197" s="518"/>
      <c r="AI197" s="40"/>
      <c r="AJ197" s="40"/>
      <c r="AK197" s="517"/>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518"/>
      <c r="BH197" s="518"/>
      <c r="BI197" s="518"/>
      <c r="BJ197" s="518"/>
      <c r="BK197" s="518"/>
      <c r="BL197" s="518"/>
      <c r="BM197" s="518"/>
      <c r="BN197" s="518"/>
      <c r="BO197" s="518"/>
      <c r="BP197" s="518"/>
      <c r="BQ197" s="518"/>
      <c r="BR197" s="40"/>
      <c r="BS197" s="40"/>
    </row>
    <row r="198" ht="13.5" customHeight="1">
      <c r="A198" s="40"/>
      <c r="B198" s="517"/>
      <c r="C198" s="40"/>
      <c r="D198" s="40"/>
      <c r="E198" s="40"/>
      <c r="F198" s="40"/>
      <c r="G198" s="40"/>
      <c r="H198" s="40"/>
      <c r="I198" s="40"/>
      <c r="J198" s="40"/>
      <c r="K198" s="40"/>
      <c r="L198" s="40"/>
      <c r="M198" s="40"/>
      <c r="N198" s="40"/>
      <c r="O198" s="40"/>
      <c r="P198" s="40"/>
      <c r="Q198" s="40"/>
      <c r="R198" s="40"/>
      <c r="S198" s="40"/>
      <c r="T198" s="40"/>
      <c r="U198" s="40"/>
      <c r="V198" s="40"/>
      <c r="W198" s="40"/>
      <c r="X198" s="518"/>
      <c r="Y198" s="518"/>
      <c r="Z198" s="518"/>
      <c r="AA198" s="518"/>
      <c r="AB198" s="518"/>
      <c r="AC198" s="518"/>
      <c r="AD198" s="518"/>
      <c r="AE198" s="518"/>
      <c r="AF198" s="518"/>
      <c r="AG198" s="518"/>
      <c r="AH198" s="518"/>
      <c r="AI198" s="40"/>
      <c r="AJ198" s="40"/>
      <c r="AK198" s="517"/>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518"/>
      <c r="BH198" s="518"/>
      <c r="BI198" s="518"/>
      <c r="BJ198" s="518"/>
      <c r="BK198" s="518"/>
      <c r="BL198" s="518"/>
      <c r="BM198" s="518"/>
      <c r="BN198" s="518"/>
      <c r="BO198" s="518"/>
      <c r="BP198" s="518"/>
      <c r="BQ198" s="518"/>
      <c r="BR198" s="40"/>
      <c r="BS198" s="40"/>
    </row>
    <row r="199" ht="13.5" customHeight="1">
      <c r="A199" s="40"/>
      <c r="B199" s="517"/>
      <c r="C199" s="40"/>
      <c r="D199" s="40"/>
      <c r="E199" s="40"/>
      <c r="F199" s="40"/>
      <c r="G199" s="40"/>
      <c r="H199" s="40"/>
      <c r="I199" s="40"/>
      <c r="J199" s="40"/>
      <c r="K199" s="40"/>
      <c r="L199" s="40"/>
      <c r="M199" s="40"/>
      <c r="N199" s="40"/>
      <c r="O199" s="40"/>
      <c r="P199" s="40"/>
      <c r="Q199" s="40"/>
      <c r="R199" s="40"/>
      <c r="S199" s="40"/>
      <c r="T199" s="40"/>
      <c r="U199" s="40"/>
      <c r="V199" s="40"/>
      <c r="W199" s="40"/>
      <c r="X199" s="518"/>
      <c r="Y199" s="518"/>
      <c r="Z199" s="518"/>
      <c r="AA199" s="518"/>
      <c r="AB199" s="518"/>
      <c r="AC199" s="518"/>
      <c r="AD199" s="518"/>
      <c r="AE199" s="518"/>
      <c r="AF199" s="518"/>
      <c r="AG199" s="518"/>
      <c r="AH199" s="518"/>
      <c r="AI199" s="40"/>
      <c r="AJ199" s="40"/>
      <c r="AK199" s="517"/>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518"/>
      <c r="BH199" s="518"/>
      <c r="BI199" s="518"/>
      <c r="BJ199" s="518"/>
      <c r="BK199" s="518"/>
      <c r="BL199" s="518"/>
      <c r="BM199" s="518"/>
      <c r="BN199" s="518"/>
      <c r="BO199" s="518"/>
      <c r="BP199" s="518"/>
      <c r="BQ199" s="518"/>
      <c r="BR199" s="40"/>
      <c r="BS199" s="40"/>
    </row>
    <row r="200" ht="13.5" customHeight="1">
      <c r="A200" s="40"/>
      <c r="B200" s="517"/>
      <c r="C200" s="40"/>
      <c r="D200" s="40"/>
      <c r="E200" s="40"/>
      <c r="F200" s="40"/>
      <c r="G200" s="40"/>
      <c r="H200" s="40"/>
      <c r="I200" s="40"/>
      <c r="J200" s="40"/>
      <c r="K200" s="40"/>
      <c r="L200" s="40"/>
      <c r="M200" s="40"/>
      <c r="N200" s="40"/>
      <c r="O200" s="40"/>
      <c r="P200" s="40"/>
      <c r="Q200" s="40"/>
      <c r="R200" s="40"/>
      <c r="S200" s="40"/>
      <c r="T200" s="40"/>
      <c r="U200" s="40"/>
      <c r="V200" s="40"/>
      <c r="W200" s="40"/>
      <c r="X200" s="518"/>
      <c r="Y200" s="518"/>
      <c r="Z200" s="518"/>
      <c r="AA200" s="518"/>
      <c r="AB200" s="518"/>
      <c r="AC200" s="518"/>
      <c r="AD200" s="518"/>
      <c r="AE200" s="518"/>
      <c r="AF200" s="518"/>
      <c r="AG200" s="518"/>
      <c r="AH200" s="518"/>
      <c r="AI200" s="40"/>
      <c r="AJ200" s="40"/>
      <c r="AK200" s="517"/>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518"/>
      <c r="BH200" s="518"/>
      <c r="BI200" s="518"/>
      <c r="BJ200" s="518"/>
      <c r="BK200" s="518"/>
      <c r="BL200" s="518"/>
      <c r="BM200" s="518"/>
      <c r="BN200" s="518"/>
      <c r="BO200" s="518"/>
      <c r="BP200" s="518"/>
      <c r="BQ200" s="518"/>
      <c r="BR200" s="40"/>
      <c r="BS200" s="40"/>
    </row>
    <row r="201" ht="13.5" customHeight="1">
      <c r="A201" s="40"/>
      <c r="B201" s="517"/>
      <c r="C201" s="40"/>
      <c r="D201" s="40"/>
      <c r="E201" s="40"/>
      <c r="F201" s="40"/>
      <c r="G201" s="40"/>
      <c r="H201" s="40"/>
      <c r="I201" s="40"/>
      <c r="J201" s="40"/>
      <c r="K201" s="40"/>
      <c r="L201" s="40"/>
      <c r="M201" s="40"/>
      <c r="N201" s="40"/>
      <c r="O201" s="40"/>
      <c r="P201" s="40"/>
      <c r="Q201" s="40"/>
      <c r="R201" s="40"/>
      <c r="S201" s="40"/>
      <c r="T201" s="40"/>
      <c r="U201" s="40"/>
      <c r="V201" s="40"/>
      <c r="W201" s="40"/>
      <c r="X201" s="518"/>
      <c r="Y201" s="518"/>
      <c r="Z201" s="518"/>
      <c r="AA201" s="518"/>
      <c r="AB201" s="518"/>
      <c r="AC201" s="518"/>
      <c r="AD201" s="518"/>
      <c r="AE201" s="518"/>
      <c r="AF201" s="518"/>
      <c r="AG201" s="518"/>
      <c r="AH201" s="518"/>
      <c r="AI201" s="40"/>
      <c r="AJ201" s="40"/>
      <c r="AK201" s="517"/>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518"/>
      <c r="BH201" s="518"/>
      <c r="BI201" s="518"/>
      <c r="BJ201" s="518"/>
      <c r="BK201" s="518"/>
      <c r="BL201" s="518"/>
      <c r="BM201" s="518"/>
      <c r="BN201" s="518"/>
      <c r="BO201" s="518"/>
      <c r="BP201" s="518"/>
      <c r="BQ201" s="518"/>
      <c r="BR201" s="40"/>
      <c r="BS201" s="40"/>
    </row>
    <row r="202" ht="13.5" customHeight="1">
      <c r="A202" s="40"/>
      <c r="B202" s="517"/>
      <c r="C202" s="40"/>
      <c r="D202" s="40"/>
      <c r="E202" s="40"/>
      <c r="F202" s="40"/>
      <c r="G202" s="40"/>
      <c r="H202" s="40"/>
      <c r="I202" s="40"/>
      <c r="J202" s="40"/>
      <c r="K202" s="40"/>
      <c r="L202" s="40"/>
      <c r="M202" s="40"/>
      <c r="N202" s="40"/>
      <c r="O202" s="40"/>
      <c r="P202" s="40"/>
      <c r="Q202" s="40"/>
      <c r="R202" s="40"/>
      <c r="S202" s="40"/>
      <c r="T202" s="40"/>
      <c r="U202" s="40"/>
      <c r="V202" s="40"/>
      <c r="W202" s="40"/>
      <c r="X202" s="518"/>
      <c r="Y202" s="518"/>
      <c r="Z202" s="518"/>
      <c r="AA202" s="518"/>
      <c r="AB202" s="518"/>
      <c r="AC202" s="518"/>
      <c r="AD202" s="518"/>
      <c r="AE202" s="518"/>
      <c r="AF202" s="518"/>
      <c r="AG202" s="518"/>
      <c r="AH202" s="518"/>
      <c r="AI202" s="40"/>
      <c r="AJ202" s="40"/>
      <c r="AK202" s="517"/>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518"/>
      <c r="BH202" s="518"/>
      <c r="BI202" s="518"/>
      <c r="BJ202" s="518"/>
      <c r="BK202" s="518"/>
      <c r="BL202" s="518"/>
      <c r="BM202" s="518"/>
      <c r="BN202" s="518"/>
      <c r="BO202" s="518"/>
      <c r="BP202" s="518"/>
      <c r="BQ202" s="518"/>
      <c r="BR202" s="40"/>
      <c r="BS202" s="40"/>
    </row>
    <row r="203" ht="13.5" customHeight="1">
      <c r="A203" s="40"/>
      <c r="B203" s="517"/>
      <c r="C203" s="40"/>
      <c r="D203" s="40"/>
      <c r="E203" s="40"/>
      <c r="F203" s="40"/>
      <c r="G203" s="40"/>
      <c r="H203" s="40"/>
      <c r="I203" s="40"/>
      <c r="J203" s="40"/>
      <c r="K203" s="40"/>
      <c r="L203" s="40"/>
      <c r="M203" s="40"/>
      <c r="N203" s="40"/>
      <c r="O203" s="40"/>
      <c r="P203" s="40"/>
      <c r="Q203" s="40"/>
      <c r="R203" s="40"/>
      <c r="S203" s="40"/>
      <c r="T203" s="40"/>
      <c r="U203" s="40"/>
      <c r="V203" s="40"/>
      <c r="W203" s="40"/>
      <c r="X203" s="518"/>
      <c r="Y203" s="518"/>
      <c r="Z203" s="518"/>
      <c r="AA203" s="518"/>
      <c r="AB203" s="518"/>
      <c r="AC203" s="518"/>
      <c r="AD203" s="518"/>
      <c r="AE203" s="518"/>
      <c r="AF203" s="518"/>
      <c r="AG203" s="518"/>
      <c r="AH203" s="518"/>
      <c r="AI203" s="40"/>
      <c r="AJ203" s="40"/>
      <c r="AK203" s="517"/>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518"/>
      <c r="BH203" s="518"/>
      <c r="BI203" s="518"/>
      <c r="BJ203" s="518"/>
      <c r="BK203" s="518"/>
      <c r="BL203" s="518"/>
      <c r="BM203" s="518"/>
      <c r="BN203" s="518"/>
      <c r="BO203" s="518"/>
      <c r="BP203" s="518"/>
      <c r="BQ203" s="518"/>
      <c r="BR203" s="40"/>
      <c r="BS203" s="40"/>
    </row>
    <row r="204" ht="13.5" customHeight="1">
      <c r="A204" s="40"/>
      <c r="B204" s="517"/>
      <c r="C204" s="40"/>
      <c r="D204" s="40"/>
      <c r="E204" s="40"/>
      <c r="F204" s="40"/>
      <c r="G204" s="40"/>
      <c r="H204" s="40"/>
      <c r="I204" s="40"/>
      <c r="J204" s="40"/>
      <c r="K204" s="40"/>
      <c r="L204" s="40"/>
      <c r="M204" s="40"/>
      <c r="N204" s="40"/>
      <c r="O204" s="40"/>
      <c r="P204" s="40"/>
      <c r="Q204" s="40"/>
      <c r="R204" s="40"/>
      <c r="S204" s="40"/>
      <c r="T204" s="40"/>
      <c r="U204" s="40"/>
      <c r="V204" s="40"/>
      <c r="W204" s="40"/>
      <c r="X204" s="518"/>
      <c r="Y204" s="518"/>
      <c r="Z204" s="518"/>
      <c r="AA204" s="518"/>
      <c r="AB204" s="518"/>
      <c r="AC204" s="518"/>
      <c r="AD204" s="518"/>
      <c r="AE204" s="518"/>
      <c r="AF204" s="518"/>
      <c r="AG204" s="518"/>
      <c r="AH204" s="518"/>
      <c r="AI204" s="40"/>
      <c r="AJ204" s="40"/>
      <c r="AK204" s="517"/>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518"/>
      <c r="BH204" s="518"/>
      <c r="BI204" s="518"/>
      <c r="BJ204" s="518"/>
      <c r="BK204" s="518"/>
      <c r="BL204" s="518"/>
      <c r="BM204" s="518"/>
      <c r="BN204" s="518"/>
      <c r="BO204" s="518"/>
      <c r="BP204" s="518"/>
      <c r="BQ204" s="518"/>
      <c r="BR204" s="40"/>
      <c r="BS204" s="40"/>
    </row>
    <row r="205" ht="13.5" customHeight="1">
      <c r="A205" s="40"/>
      <c r="B205" s="517"/>
      <c r="C205" s="40"/>
      <c r="D205" s="40"/>
      <c r="E205" s="40"/>
      <c r="F205" s="40"/>
      <c r="G205" s="40"/>
      <c r="H205" s="40"/>
      <c r="I205" s="40"/>
      <c r="J205" s="40"/>
      <c r="K205" s="40"/>
      <c r="L205" s="40"/>
      <c r="M205" s="40"/>
      <c r="N205" s="40"/>
      <c r="O205" s="40"/>
      <c r="P205" s="40"/>
      <c r="Q205" s="40"/>
      <c r="R205" s="40"/>
      <c r="S205" s="40"/>
      <c r="T205" s="40"/>
      <c r="U205" s="40"/>
      <c r="V205" s="40"/>
      <c r="W205" s="40"/>
      <c r="X205" s="518"/>
      <c r="Y205" s="518"/>
      <c r="Z205" s="518"/>
      <c r="AA205" s="518"/>
      <c r="AB205" s="518"/>
      <c r="AC205" s="518"/>
      <c r="AD205" s="518"/>
      <c r="AE205" s="518"/>
      <c r="AF205" s="518"/>
      <c r="AG205" s="518"/>
      <c r="AH205" s="518"/>
      <c r="AI205" s="40"/>
      <c r="AJ205" s="40"/>
      <c r="AK205" s="517"/>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518"/>
      <c r="BH205" s="518"/>
      <c r="BI205" s="518"/>
      <c r="BJ205" s="518"/>
      <c r="BK205" s="518"/>
      <c r="BL205" s="518"/>
      <c r="BM205" s="518"/>
      <c r="BN205" s="518"/>
      <c r="BO205" s="518"/>
      <c r="BP205" s="518"/>
      <c r="BQ205" s="518"/>
      <c r="BR205" s="40"/>
      <c r="BS205" s="40"/>
    </row>
    <row r="206" ht="13.5" customHeight="1">
      <c r="A206" s="40"/>
      <c r="B206" s="517"/>
      <c r="C206" s="40"/>
      <c r="D206" s="40"/>
      <c r="E206" s="40"/>
      <c r="F206" s="40"/>
      <c r="G206" s="40"/>
      <c r="H206" s="40"/>
      <c r="I206" s="40"/>
      <c r="J206" s="40"/>
      <c r="K206" s="40"/>
      <c r="L206" s="40"/>
      <c r="M206" s="40"/>
      <c r="N206" s="40"/>
      <c r="O206" s="40"/>
      <c r="P206" s="40"/>
      <c r="Q206" s="40"/>
      <c r="R206" s="40"/>
      <c r="S206" s="40"/>
      <c r="T206" s="40"/>
      <c r="U206" s="40"/>
      <c r="V206" s="40"/>
      <c r="W206" s="40"/>
      <c r="X206" s="518"/>
      <c r="Y206" s="518"/>
      <c r="Z206" s="518"/>
      <c r="AA206" s="518"/>
      <c r="AB206" s="518"/>
      <c r="AC206" s="518"/>
      <c r="AD206" s="518"/>
      <c r="AE206" s="518"/>
      <c r="AF206" s="518"/>
      <c r="AG206" s="518"/>
      <c r="AH206" s="518"/>
      <c r="AI206" s="40"/>
      <c r="AJ206" s="40"/>
      <c r="AK206" s="517"/>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518"/>
      <c r="BH206" s="518"/>
      <c r="BI206" s="518"/>
      <c r="BJ206" s="518"/>
      <c r="BK206" s="518"/>
      <c r="BL206" s="518"/>
      <c r="BM206" s="518"/>
      <c r="BN206" s="518"/>
      <c r="BO206" s="518"/>
      <c r="BP206" s="518"/>
      <c r="BQ206" s="518"/>
      <c r="BR206" s="40"/>
      <c r="BS206" s="40"/>
    </row>
    <row r="207" ht="13.5" customHeight="1">
      <c r="A207" s="40"/>
      <c r="B207" s="517"/>
      <c r="C207" s="40"/>
      <c r="D207" s="40"/>
      <c r="E207" s="40"/>
      <c r="F207" s="40"/>
      <c r="G207" s="40"/>
      <c r="H207" s="40"/>
      <c r="I207" s="40"/>
      <c r="J207" s="40"/>
      <c r="K207" s="40"/>
      <c r="L207" s="40"/>
      <c r="M207" s="40"/>
      <c r="N207" s="40"/>
      <c r="O207" s="40"/>
      <c r="P207" s="40"/>
      <c r="Q207" s="40"/>
      <c r="R207" s="40"/>
      <c r="S207" s="40"/>
      <c r="T207" s="40"/>
      <c r="U207" s="40"/>
      <c r="V207" s="40"/>
      <c r="W207" s="40"/>
      <c r="X207" s="518"/>
      <c r="Y207" s="518"/>
      <c r="Z207" s="518"/>
      <c r="AA207" s="518"/>
      <c r="AB207" s="518"/>
      <c r="AC207" s="518"/>
      <c r="AD207" s="518"/>
      <c r="AE207" s="518"/>
      <c r="AF207" s="518"/>
      <c r="AG207" s="518"/>
      <c r="AH207" s="518"/>
      <c r="AI207" s="40"/>
      <c r="AJ207" s="40"/>
      <c r="AK207" s="517"/>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518"/>
      <c r="BH207" s="518"/>
      <c r="BI207" s="518"/>
      <c r="BJ207" s="518"/>
      <c r="BK207" s="518"/>
      <c r="BL207" s="518"/>
      <c r="BM207" s="518"/>
      <c r="BN207" s="518"/>
      <c r="BO207" s="518"/>
      <c r="BP207" s="518"/>
      <c r="BQ207" s="518"/>
      <c r="BR207" s="40"/>
      <c r="BS207" s="40"/>
    </row>
    <row r="208" ht="13.5" customHeight="1">
      <c r="A208" s="40"/>
      <c r="B208" s="517"/>
      <c r="C208" s="40"/>
      <c r="D208" s="40"/>
      <c r="E208" s="40"/>
      <c r="F208" s="40"/>
      <c r="G208" s="40"/>
      <c r="H208" s="40"/>
      <c r="I208" s="40"/>
      <c r="J208" s="40"/>
      <c r="K208" s="40"/>
      <c r="L208" s="40"/>
      <c r="M208" s="40"/>
      <c r="N208" s="40"/>
      <c r="O208" s="40"/>
      <c r="P208" s="40"/>
      <c r="Q208" s="40"/>
      <c r="R208" s="40"/>
      <c r="S208" s="40"/>
      <c r="T208" s="40"/>
      <c r="U208" s="40"/>
      <c r="V208" s="40"/>
      <c r="W208" s="40"/>
      <c r="X208" s="518"/>
      <c r="Y208" s="518"/>
      <c r="Z208" s="518"/>
      <c r="AA208" s="518"/>
      <c r="AB208" s="518"/>
      <c r="AC208" s="518"/>
      <c r="AD208" s="518"/>
      <c r="AE208" s="518"/>
      <c r="AF208" s="518"/>
      <c r="AG208" s="518"/>
      <c r="AH208" s="518"/>
      <c r="AI208" s="40"/>
      <c r="AJ208" s="40"/>
      <c r="AK208" s="517"/>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518"/>
      <c r="BH208" s="518"/>
      <c r="BI208" s="518"/>
      <c r="BJ208" s="518"/>
      <c r="BK208" s="518"/>
      <c r="BL208" s="518"/>
      <c r="BM208" s="518"/>
      <c r="BN208" s="518"/>
      <c r="BO208" s="518"/>
      <c r="BP208" s="518"/>
      <c r="BQ208" s="518"/>
      <c r="BR208" s="40"/>
      <c r="BS208" s="40"/>
    </row>
    <row r="209" ht="13.5" customHeight="1">
      <c r="A209" s="40"/>
      <c r="B209" s="517"/>
      <c r="C209" s="40"/>
      <c r="D209" s="40"/>
      <c r="E209" s="40"/>
      <c r="F209" s="40"/>
      <c r="G209" s="40"/>
      <c r="H209" s="40"/>
      <c r="I209" s="40"/>
      <c r="J209" s="40"/>
      <c r="K209" s="40"/>
      <c r="L209" s="40"/>
      <c r="M209" s="40"/>
      <c r="N209" s="40"/>
      <c r="O209" s="40"/>
      <c r="P209" s="40"/>
      <c r="Q209" s="40"/>
      <c r="R209" s="40"/>
      <c r="S209" s="40"/>
      <c r="T209" s="40"/>
      <c r="U209" s="40"/>
      <c r="V209" s="40"/>
      <c r="W209" s="40"/>
      <c r="X209" s="518"/>
      <c r="Y209" s="518"/>
      <c r="Z209" s="518"/>
      <c r="AA209" s="518"/>
      <c r="AB209" s="518"/>
      <c r="AC209" s="518"/>
      <c r="AD209" s="518"/>
      <c r="AE209" s="518"/>
      <c r="AF209" s="518"/>
      <c r="AG209" s="518"/>
      <c r="AH209" s="518"/>
      <c r="AI209" s="40"/>
      <c r="AJ209" s="40"/>
      <c r="AK209" s="517"/>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518"/>
      <c r="BH209" s="518"/>
      <c r="BI209" s="518"/>
      <c r="BJ209" s="518"/>
      <c r="BK209" s="518"/>
      <c r="BL209" s="518"/>
      <c r="BM209" s="518"/>
      <c r="BN209" s="518"/>
      <c r="BO209" s="518"/>
      <c r="BP209" s="518"/>
      <c r="BQ209" s="518"/>
      <c r="BR209" s="40"/>
      <c r="BS209" s="40"/>
    </row>
    <row r="210" ht="13.5" customHeight="1">
      <c r="A210" s="40"/>
      <c r="B210" s="517"/>
      <c r="C210" s="40"/>
      <c r="D210" s="40"/>
      <c r="E210" s="40"/>
      <c r="F210" s="40"/>
      <c r="G210" s="40"/>
      <c r="H210" s="40"/>
      <c r="I210" s="40"/>
      <c r="J210" s="40"/>
      <c r="K210" s="40"/>
      <c r="L210" s="40"/>
      <c r="M210" s="40"/>
      <c r="N210" s="40"/>
      <c r="O210" s="40"/>
      <c r="P210" s="40"/>
      <c r="Q210" s="40"/>
      <c r="R210" s="40"/>
      <c r="S210" s="40"/>
      <c r="T210" s="40"/>
      <c r="U210" s="40"/>
      <c r="V210" s="40"/>
      <c r="W210" s="40"/>
      <c r="X210" s="518"/>
      <c r="Y210" s="518"/>
      <c r="Z210" s="518"/>
      <c r="AA210" s="518"/>
      <c r="AB210" s="518"/>
      <c r="AC210" s="518"/>
      <c r="AD210" s="518"/>
      <c r="AE210" s="518"/>
      <c r="AF210" s="518"/>
      <c r="AG210" s="518"/>
      <c r="AH210" s="518"/>
      <c r="AI210" s="40"/>
      <c r="AJ210" s="40"/>
      <c r="AK210" s="517"/>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518"/>
      <c r="BH210" s="518"/>
      <c r="BI210" s="518"/>
      <c r="BJ210" s="518"/>
      <c r="BK210" s="518"/>
      <c r="BL210" s="518"/>
      <c r="BM210" s="518"/>
      <c r="BN210" s="518"/>
      <c r="BO210" s="518"/>
      <c r="BP210" s="518"/>
      <c r="BQ210" s="518"/>
      <c r="BR210" s="40"/>
      <c r="BS210" s="40"/>
    </row>
    <row r="211" ht="13.5" customHeight="1">
      <c r="A211" s="40"/>
      <c r="B211" s="517"/>
      <c r="C211" s="40"/>
      <c r="D211" s="40"/>
      <c r="E211" s="40"/>
      <c r="F211" s="40"/>
      <c r="G211" s="40"/>
      <c r="H211" s="40"/>
      <c r="I211" s="40"/>
      <c r="J211" s="40"/>
      <c r="K211" s="40"/>
      <c r="L211" s="40"/>
      <c r="M211" s="40"/>
      <c r="N211" s="40"/>
      <c r="O211" s="40"/>
      <c r="P211" s="40"/>
      <c r="Q211" s="40"/>
      <c r="R211" s="40"/>
      <c r="S211" s="40"/>
      <c r="T211" s="40"/>
      <c r="U211" s="40"/>
      <c r="V211" s="40"/>
      <c r="W211" s="40"/>
      <c r="X211" s="518"/>
      <c r="Y211" s="518"/>
      <c r="Z211" s="518"/>
      <c r="AA211" s="518"/>
      <c r="AB211" s="518"/>
      <c r="AC211" s="518"/>
      <c r="AD211" s="518"/>
      <c r="AE211" s="518"/>
      <c r="AF211" s="518"/>
      <c r="AG211" s="518"/>
      <c r="AH211" s="518"/>
      <c r="AI211" s="40"/>
      <c r="AJ211" s="40"/>
      <c r="AK211" s="517"/>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518"/>
      <c r="BH211" s="518"/>
      <c r="BI211" s="518"/>
      <c r="BJ211" s="518"/>
      <c r="BK211" s="518"/>
      <c r="BL211" s="518"/>
      <c r="BM211" s="518"/>
      <c r="BN211" s="518"/>
      <c r="BO211" s="518"/>
      <c r="BP211" s="518"/>
      <c r="BQ211" s="518"/>
      <c r="BR211" s="40"/>
      <c r="BS211" s="40"/>
    </row>
    <row r="212" ht="13.5" customHeight="1">
      <c r="A212" s="40"/>
      <c r="B212" s="517"/>
      <c r="C212" s="40"/>
      <c r="D212" s="40"/>
      <c r="E212" s="40"/>
      <c r="F212" s="40"/>
      <c r="G212" s="40"/>
      <c r="H212" s="40"/>
      <c r="I212" s="40"/>
      <c r="J212" s="40"/>
      <c r="K212" s="40"/>
      <c r="L212" s="40"/>
      <c r="M212" s="40"/>
      <c r="N212" s="40"/>
      <c r="O212" s="40"/>
      <c r="P212" s="40"/>
      <c r="Q212" s="40"/>
      <c r="R212" s="40"/>
      <c r="S212" s="40"/>
      <c r="T212" s="40"/>
      <c r="U212" s="40"/>
      <c r="V212" s="40"/>
      <c r="W212" s="40"/>
      <c r="X212" s="518"/>
      <c r="Y212" s="518"/>
      <c r="Z212" s="518"/>
      <c r="AA212" s="518"/>
      <c r="AB212" s="518"/>
      <c r="AC212" s="518"/>
      <c r="AD212" s="518"/>
      <c r="AE212" s="518"/>
      <c r="AF212" s="518"/>
      <c r="AG212" s="518"/>
      <c r="AH212" s="518"/>
      <c r="AI212" s="40"/>
      <c r="AJ212" s="40"/>
      <c r="AK212" s="517"/>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518"/>
      <c r="BH212" s="518"/>
      <c r="BI212" s="518"/>
      <c r="BJ212" s="518"/>
      <c r="BK212" s="518"/>
      <c r="BL212" s="518"/>
      <c r="BM212" s="518"/>
      <c r="BN212" s="518"/>
      <c r="BO212" s="518"/>
      <c r="BP212" s="518"/>
      <c r="BQ212" s="518"/>
      <c r="BR212" s="40"/>
      <c r="BS212" s="40"/>
    </row>
    <row r="213" ht="13.5" customHeight="1">
      <c r="A213" s="40"/>
      <c r="B213" s="517"/>
      <c r="C213" s="40"/>
      <c r="D213" s="40"/>
      <c r="E213" s="40"/>
      <c r="F213" s="40"/>
      <c r="G213" s="40"/>
      <c r="H213" s="40"/>
      <c r="I213" s="40"/>
      <c r="J213" s="40"/>
      <c r="K213" s="40"/>
      <c r="L213" s="40"/>
      <c r="M213" s="40"/>
      <c r="N213" s="40"/>
      <c r="O213" s="40"/>
      <c r="P213" s="40"/>
      <c r="Q213" s="40"/>
      <c r="R213" s="40"/>
      <c r="S213" s="40"/>
      <c r="T213" s="40"/>
      <c r="U213" s="40"/>
      <c r="V213" s="40"/>
      <c r="W213" s="40"/>
      <c r="X213" s="518"/>
      <c r="Y213" s="518"/>
      <c r="Z213" s="518"/>
      <c r="AA213" s="518"/>
      <c r="AB213" s="518"/>
      <c r="AC213" s="518"/>
      <c r="AD213" s="518"/>
      <c r="AE213" s="518"/>
      <c r="AF213" s="518"/>
      <c r="AG213" s="518"/>
      <c r="AH213" s="518"/>
      <c r="AI213" s="40"/>
      <c r="AJ213" s="40"/>
      <c r="AK213" s="517"/>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518"/>
      <c r="BH213" s="518"/>
      <c r="BI213" s="518"/>
      <c r="BJ213" s="518"/>
      <c r="BK213" s="518"/>
      <c r="BL213" s="518"/>
      <c r="BM213" s="518"/>
      <c r="BN213" s="518"/>
      <c r="BO213" s="518"/>
      <c r="BP213" s="518"/>
      <c r="BQ213" s="518"/>
      <c r="BR213" s="40"/>
      <c r="BS213" s="40"/>
    </row>
    <row r="214" ht="13.5" customHeight="1">
      <c r="A214" s="40"/>
      <c r="B214" s="517"/>
      <c r="C214" s="40"/>
      <c r="D214" s="40"/>
      <c r="E214" s="40"/>
      <c r="F214" s="40"/>
      <c r="G214" s="40"/>
      <c r="H214" s="40"/>
      <c r="I214" s="40"/>
      <c r="J214" s="40"/>
      <c r="K214" s="40"/>
      <c r="L214" s="40"/>
      <c r="M214" s="40"/>
      <c r="N214" s="40"/>
      <c r="O214" s="40"/>
      <c r="P214" s="40"/>
      <c r="Q214" s="40"/>
      <c r="R214" s="40"/>
      <c r="S214" s="40"/>
      <c r="T214" s="40"/>
      <c r="U214" s="40"/>
      <c r="V214" s="40"/>
      <c r="W214" s="40"/>
      <c r="X214" s="518"/>
      <c r="Y214" s="518"/>
      <c r="Z214" s="518"/>
      <c r="AA214" s="518"/>
      <c r="AB214" s="518"/>
      <c r="AC214" s="518"/>
      <c r="AD214" s="518"/>
      <c r="AE214" s="518"/>
      <c r="AF214" s="518"/>
      <c r="AG214" s="518"/>
      <c r="AH214" s="518"/>
      <c r="AI214" s="40"/>
      <c r="AJ214" s="40"/>
      <c r="AK214" s="517"/>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518"/>
      <c r="BH214" s="518"/>
      <c r="BI214" s="518"/>
      <c r="BJ214" s="518"/>
      <c r="BK214" s="518"/>
      <c r="BL214" s="518"/>
      <c r="BM214" s="518"/>
      <c r="BN214" s="518"/>
      <c r="BO214" s="518"/>
      <c r="BP214" s="518"/>
      <c r="BQ214" s="518"/>
      <c r="BR214" s="40"/>
      <c r="BS214" s="40"/>
    </row>
    <row r="215" ht="13.5" customHeight="1">
      <c r="A215" s="40"/>
      <c r="B215" s="517"/>
      <c r="C215" s="40"/>
      <c r="D215" s="40"/>
      <c r="E215" s="40"/>
      <c r="F215" s="40"/>
      <c r="G215" s="40"/>
      <c r="H215" s="40"/>
      <c r="I215" s="40"/>
      <c r="J215" s="40"/>
      <c r="K215" s="40"/>
      <c r="L215" s="40"/>
      <c r="M215" s="40"/>
      <c r="N215" s="40"/>
      <c r="O215" s="40"/>
      <c r="P215" s="40"/>
      <c r="Q215" s="40"/>
      <c r="R215" s="40"/>
      <c r="S215" s="40"/>
      <c r="T215" s="40"/>
      <c r="U215" s="40"/>
      <c r="V215" s="40"/>
      <c r="W215" s="40"/>
      <c r="X215" s="518"/>
      <c r="Y215" s="518"/>
      <c r="Z215" s="518"/>
      <c r="AA215" s="518"/>
      <c r="AB215" s="518"/>
      <c r="AC215" s="518"/>
      <c r="AD215" s="518"/>
      <c r="AE215" s="518"/>
      <c r="AF215" s="518"/>
      <c r="AG215" s="518"/>
      <c r="AH215" s="518"/>
      <c r="AI215" s="40"/>
      <c r="AJ215" s="40"/>
      <c r="AK215" s="517"/>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518"/>
      <c r="BH215" s="518"/>
      <c r="BI215" s="518"/>
      <c r="BJ215" s="518"/>
      <c r="BK215" s="518"/>
      <c r="BL215" s="518"/>
      <c r="BM215" s="518"/>
      <c r="BN215" s="518"/>
      <c r="BO215" s="518"/>
      <c r="BP215" s="518"/>
      <c r="BQ215" s="518"/>
      <c r="BR215" s="40"/>
      <c r="BS215" s="40"/>
    </row>
    <row r="216" ht="13.5" customHeight="1">
      <c r="A216" s="40"/>
      <c r="B216" s="517"/>
      <c r="C216" s="40"/>
      <c r="D216" s="40"/>
      <c r="E216" s="40"/>
      <c r="F216" s="40"/>
      <c r="G216" s="40"/>
      <c r="H216" s="40"/>
      <c r="I216" s="40"/>
      <c r="J216" s="40"/>
      <c r="K216" s="40"/>
      <c r="L216" s="40"/>
      <c r="M216" s="40"/>
      <c r="N216" s="40"/>
      <c r="O216" s="40"/>
      <c r="P216" s="40"/>
      <c r="Q216" s="40"/>
      <c r="R216" s="40"/>
      <c r="S216" s="40"/>
      <c r="T216" s="40"/>
      <c r="U216" s="40"/>
      <c r="V216" s="40"/>
      <c r="W216" s="40"/>
      <c r="X216" s="518"/>
      <c r="Y216" s="518"/>
      <c r="Z216" s="518"/>
      <c r="AA216" s="518"/>
      <c r="AB216" s="518"/>
      <c r="AC216" s="518"/>
      <c r="AD216" s="518"/>
      <c r="AE216" s="518"/>
      <c r="AF216" s="518"/>
      <c r="AG216" s="518"/>
      <c r="AH216" s="518"/>
      <c r="AI216" s="40"/>
      <c r="AJ216" s="40"/>
      <c r="AK216" s="517"/>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518"/>
      <c r="BH216" s="518"/>
      <c r="BI216" s="518"/>
      <c r="BJ216" s="518"/>
      <c r="BK216" s="518"/>
      <c r="BL216" s="518"/>
      <c r="BM216" s="518"/>
      <c r="BN216" s="518"/>
      <c r="BO216" s="518"/>
      <c r="BP216" s="518"/>
      <c r="BQ216" s="518"/>
      <c r="BR216" s="40"/>
      <c r="BS216" s="40"/>
    </row>
    <row r="217" ht="13.5" customHeight="1">
      <c r="A217" s="40"/>
      <c r="B217" s="517"/>
      <c r="C217" s="40"/>
      <c r="D217" s="40"/>
      <c r="E217" s="40"/>
      <c r="F217" s="40"/>
      <c r="G217" s="40"/>
      <c r="H217" s="40"/>
      <c r="I217" s="40"/>
      <c r="J217" s="40"/>
      <c r="K217" s="40"/>
      <c r="L217" s="40"/>
      <c r="M217" s="40"/>
      <c r="N217" s="40"/>
      <c r="O217" s="40"/>
      <c r="P217" s="40"/>
      <c r="Q217" s="40"/>
      <c r="R217" s="40"/>
      <c r="S217" s="40"/>
      <c r="T217" s="40"/>
      <c r="U217" s="40"/>
      <c r="V217" s="40"/>
      <c r="W217" s="40"/>
      <c r="X217" s="518"/>
      <c r="Y217" s="518"/>
      <c r="Z217" s="518"/>
      <c r="AA217" s="518"/>
      <c r="AB217" s="518"/>
      <c r="AC217" s="518"/>
      <c r="AD217" s="518"/>
      <c r="AE217" s="518"/>
      <c r="AF217" s="518"/>
      <c r="AG217" s="518"/>
      <c r="AH217" s="518"/>
      <c r="AI217" s="40"/>
      <c r="AJ217" s="40"/>
      <c r="AK217" s="517"/>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518"/>
      <c r="BH217" s="518"/>
      <c r="BI217" s="518"/>
      <c r="BJ217" s="518"/>
      <c r="BK217" s="518"/>
      <c r="BL217" s="518"/>
      <c r="BM217" s="518"/>
      <c r="BN217" s="518"/>
      <c r="BO217" s="518"/>
      <c r="BP217" s="518"/>
      <c r="BQ217" s="518"/>
      <c r="BR217" s="40"/>
      <c r="BS217" s="40"/>
    </row>
    <row r="218" ht="13.5" customHeight="1">
      <c r="A218" s="40"/>
      <c r="B218" s="517"/>
      <c r="C218" s="40"/>
      <c r="D218" s="40"/>
      <c r="E218" s="40"/>
      <c r="F218" s="40"/>
      <c r="G218" s="40"/>
      <c r="H218" s="40"/>
      <c r="I218" s="40"/>
      <c r="J218" s="40"/>
      <c r="K218" s="40"/>
      <c r="L218" s="40"/>
      <c r="M218" s="40"/>
      <c r="N218" s="40"/>
      <c r="O218" s="40"/>
      <c r="P218" s="40"/>
      <c r="Q218" s="40"/>
      <c r="R218" s="40"/>
      <c r="S218" s="40"/>
      <c r="T218" s="40"/>
      <c r="U218" s="40"/>
      <c r="V218" s="40"/>
      <c r="W218" s="40"/>
      <c r="X218" s="518"/>
      <c r="Y218" s="518"/>
      <c r="Z218" s="518"/>
      <c r="AA218" s="518"/>
      <c r="AB218" s="518"/>
      <c r="AC218" s="518"/>
      <c r="AD218" s="518"/>
      <c r="AE218" s="518"/>
      <c r="AF218" s="518"/>
      <c r="AG218" s="518"/>
      <c r="AH218" s="518"/>
      <c r="AI218" s="40"/>
      <c r="AJ218" s="40"/>
      <c r="AK218" s="517"/>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518"/>
      <c r="BH218" s="518"/>
      <c r="BI218" s="518"/>
      <c r="BJ218" s="518"/>
      <c r="BK218" s="518"/>
      <c r="BL218" s="518"/>
      <c r="BM218" s="518"/>
      <c r="BN218" s="518"/>
      <c r="BO218" s="518"/>
      <c r="BP218" s="518"/>
      <c r="BQ218" s="518"/>
      <c r="BR218" s="40"/>
      <c r="BS218" s="40"/>
    </row>
    <row r="219" ht="13.5" customHeight="1">
      <c r="A219" s="40"/>
      <c r="B219" s="517"/>
      <c r="C219" s="40"/>
      <c r="D219" s="40"/>
      <c r="E219" s="40"/>
      <c r="F219" s="40"/>
      <c r="G219" s="40"/>
      <c r="H219" s="40"/>
      <c r="I219" s="40"/>
      <c r="J219" s="40"/>
      <c r="K219" s="40"/>
      <c r="L219" s="40"/>
      <c r="M219" s="40"/>
      <c r="N219" s="40"/>
      <c r="O219" s="40"/>
      <c r="P219" s="40"/>
      <c r="Q219" s="40"/>
      <c r="R219" s="40"/>
      <c r="S219" s="40"/>
      <c r="T219" s="40"/>
      <c r="U219" s="40"/>
      <c r="V219" s="40"/>
      <c r="W219" s="40"/>
      <c r="X219" s="518"/>
      <c r="Y219" s="518"/>
      <c r="Z219" s="518"/>
      <c r="AA219" s="518"/>
      <c r="AB219" s="518"/>
      <c r="AC219" s="518"/>
      <c r="AD219" s="518"/>
      <c r="AE219" s="518"/>
      <c r="AF219" s="518"/>
      <c r="AG219" s="518"/>
      <c r="AH219" s="518"/>
      <c r="AI219" s="40"/>
      <c r="AJ219" s="40"/>
      <c r="AK219" s="517"/>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518"/>
      <c r="BH219" s="518"/>
      <c r="BI219" s="518"/>
      <c r="BJ219" s="518"/>
      <c r="BK219" s="518"/>
      <c r="BL219" s="518"/>
      <c r="BM219" s="518"/>
      <c r="BN219" s="518"/>
      <c r="BO219" s="518"/>
      <c r="BP219" s="518"/>
      <c r="BQ219" s="518"/>
      <c r="BR219" s="40"/>
      <c r="BS219" s="40"/>
    </row>
    <row r="220" ht="13.5" customHeight="1">
      <c r="A220" s="40"/>
      <c r="B220" s="517"/>
      <c r="C220" s="40"/>
      <c r="D220" s="40"/>
      <c r="E220" s="40"/>
      <c r="F220" s="40"/>
      <c r="G220" s="40"/>
      <c r="H220" s="40"/>
      <c r="I220" s="40"/>
      <c r="J220" s="40"/>
      <c r="K220" s="40"/>
      <c r="L220" s="40"/>
      <c r="M220" s="40"/>
      <c r="N220" s="40"/>
      <c r="O220" s="40"/>
      <c r="P220" s="40"/>
      <c r="Q220" s="40"/>
      <c r="R220" s="40"/>
      <c r="S220" s="40"/>
      <c r="T220" s="40"/>
      <c r="U220" s="40"/>
      <c r="V220" s="40"/>
      <c r="W220" s="40"/>
      <c r="X220" s="518"/>
      <c r="Y220" s="518"/>
      <c r="Z220" s="518"/>
      <c r="AA220" s="518"/>
      <c r="AB220" s="518"/>
      <c r="AC220" s="518"/>
      <c r="AD220" s="518"/>
      <c r="AE220" s="518"/>
      <c r="AF220" s="518"/>
      <c r="AG220" s="518"/>
      <c r="AH220" s="518"/>
      <c r="AI220" s="40"/>
      <c r="AJ220" s="40"/>
      <c r="AK220" s="517"/>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518"/>
      <c r="BH220" s="518"/>
      <c r="BI220" s="518"/>
      <c r="BJ220" s="518"/>
      <c r="BK220" s="518"/>
      <c r="BL220" s="518"/>
      <c r="BM220" s="518"/>
      <c r="BN220" s="518"/>
      <c r="BO220" s="518"/>
      <c r="BP220" s="518"/>
      <c r="BQ220" s="518"/>
      <c r="BR220" s="40"/>
      <c r="BS220" s="40"/>
    </row>
    <row r="221" ht="13.5" customHeight="1">
      <c r="A221" s="40"/>
      <c r="B221" s="517"/>
      <c r="C221" s="40"/>
      <c r="D221" s="40"/>
      <c r="E221" s="40"/>
      <c r="F221" s="40"/>
      <c r="G221" s="40"/>
      <c r="H221" s="40"/>
      <c r="I221" s="40"/>
      <c r="J221" s="40"/>
      <c r="K221" s="40"/>
      <c r="L221" s="40"/>
      <c r="M221" s="40"/>
      <c r="N221" s="40"/>
      <c r="O221" s="40"/>
      <c r="P221" s="40"/>
      <c r="Q221" s="40"/>
      <c r="R221" s="40"/>
      <c r="S221" s="40"/>
      <c r="T221" s="40"/>
      <c r="U221" s="40"/>
      <c r="V221" s="40"/>
      <c r="W221" s="40"/>
      <c r="X221" s="518"/>
      <c r="Y221" s="518"/>
      <c r="Z221" s="518"/>
      <c r="AA221" s="518"/>
      <c r="AB221" s="518"/>
      <c r="AC221" s="518"/>
      <c r="AD221" s="518"/>
      <c r="AE221" s="518"/>
      <c r="AF221" s="518"/>
      <c r="AG221" s="518"/>
      <c r="AH221" s="518"/>
      <c r="AI221" s="40"/>
      <c r="AJ221" s="40"/>
      <c r="AK221" s="517"/>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518"/>
      <c r="BH221" s="518"/>
      <c r="BI221" s="518"/>
      <c r="BJ221" s="518"/>
      <c r="BK221" s="518"/>
      <c r="BL221" s="518"/>
      <c r="BM221" s="518"/>
      <c r="BN221" s="518"/>
      <c r="BO221" s="518"/>
      <c r="BP221" s="518"/>
      <c r="BQ221" s="518"/>
      <c r="BR221" s="40"/>
      <c r="BS221" s="40"/>
    </row>
    <row r="222" ht="13.5" customHeight="1">
      <c r="A222" s="40"/>
      <c r="B222" s="517"/>
      <c r="C222" s="40"/>
      <c r="D222" s="40"/>
      <c r="E222" s="40"/>
      <c r="F222" s="40"/>
      <c r="G222" s="40"/>
      <c r="H222" s="40"/>
      <c r="I222" s="40"/>
      <c r="J222" s="40"/>
      <c r="K222" s="40"/>
      <c r="L222" s="40"/>
      <c r="M222" s="40"/>
      <c r="N222" s="40"/>
      <c r="O222" s="40"/>
      <c r="P222" s="40"/>
      <c r="Q222" s="40"/>
      <c r="R222" s="40"/>
      <c r="S222" s="40"/>
      <c r="T222" s="40"/>
      <c r="U222" s="40"/>
      <c r="V222" s="40"/>
      <c r="W222" s="40"/>
      <c r="X222" s="518"/>
      <c r="Y222" s="518"/>
      <c r="Z222" s="518"/>
      <c r="AA222" s="518"/>
      <c r="AB222" s="518"/>
      <c r="AC222" s="518"/>
      <c r="AD222" s="518"/>
      <c r="AE222" s="518"/>
      <c r="AF222" s="518"/>
      <c r="AG222" s="518"/>
      <c r="AH222" s="518"/>
      <c r="AI222" s="40"/>
      <c r="AJ222" s="40"/>
      <c r="AK222" s="517"/>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518"/>
      <c r="BH222" s="518"/>
      <c r="BI222" s="518"/>
      <c r="BJ222" s="518"/>
      <c r="BK222" s="518"/>
      <c r="BL222" s="518"/>
      <c r="BM222" s="518"/>
      <c r="BN222" s="518"/>
      <c r="BO222" s="518"/>
      <c r="BP222" s="518"/>
      <c r="BQ222" s="518"/>
      <c r="BR222" s="40"/>
      <c r="BS222" s="40"/>
    </row>
    <row r="223" ht="13.5" customHeight="1">
      <c r="A223" s="40"/>
      <c r="B223" s="517"/>
      <c r="C223" s="40"/>
      <c r="D223" s="40"/>
      <c r="E223" s="40"/>
      <c r="F223" s="40"/>
      <c r="G223" s="40"/>
      <c r="H223" s="40"/>
      <c r="I223" s="40"/>
      <c r="J223" s="40"/>
      <c r="K223" s="40"/>
      <c r="L223" s="40"/>
      <c r="M223" s="40"/>
      <c r="N223" s="40"/>
      <c r="O223" s="40"/>
      <c r="P223" s="40"/>
      <c r="Q223" s="40"/>
      <c r="R223" s="40"/>
      <c r="S223" s="40"/>
      <c r="T223" s="40"/>
      <c r="U223" s="40"/>
      <c r="V223" s="40"/>
      <c r="W223" s="40"/>
      <c r="X223" s="518"/>
      <c r="Y223" s="518"/>
      <c r="Z223" s="518"/>
      <c r="AA223" s="518"/>
      <c r="AB223" s="518"/>
      <c r="AC223" s="518"/>
      <c r="AD223" s="518"/>
      <c r="AE223" s="518"/>
      <c r="AF223" s="518"/>
      <c r="AG223" s="518"/>
      <c r="AH223" s="518"/>
      <c r="AI223" s="40"/>
      <c r="AJ223" s="40"/>
      <c r="AK223" s="517"/>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518"/>
      <c r="BH223" s="518"/>
      <c r="BI223" s="518"/>
      <c r="BJ223" s="518"/>
      <c r="BK223" s="518"/>
      <c r="BL223" s="518"/>
      <c r="BM223" s="518"/>
      <c r="BN223" s="518"/>
      <c r="BO223" s="518"/>
      <c r="BP223" s="518"/>
      <c r="BQ223" s="518"/>
      <c r="BR223" s="40"/>
      <c r="BS223" s="40"/>
    </row>
    <row r="224" ht="13.5" customHeight="1">
      <c r="A224" s="40"/>
      <c r="B224" s="517"/>
      <c r="C224" s="40"/>
      <c r="D224" s="40"/>
      <c r="E224" s="40"/>
      <c r="F224" s="40"/>
      <c r="G224" s="40"/>
      <c r="H224" s="40"/>
      <c r="I224" s="40"/>
      <c r="J224" s="40"/>
      <c r="K224" s="40"/>
      <c r="L224" s="40"/>
      <c r="M224" s="40"/>
      <c r="N224" s="40"/>
      <c r="O224" s="40"/>
      <c r="P224" s="40"/>
      <c r="Q224" s="40"/>
      <c r="R224" s="40"/>
      <c r="S224" s="40"/>
      <c r="T224" s="40"/>
      <c r="U224" s="40"/>
      <c r="V224" s="40"/>
      <c r="W224" s="40"/>
      <c r="X224" s="518"/>
      <c r="Y224" s="518"/>
      <c r="Z224" s="518"/>
      <c r="AA224" s="518"/>
      <c r="AB224" s="518"/>
      <c r="AC224" s="518"/>
      <c r="AD224" s="518"/>
      <c r="AE224" s="518"/>
      <c r="AF224" s="518"/>
      <c r="AG224" s="518"/>
      <c r="AH224" s="518"/>
      <c r="AI224" s="40"/>
      <c r="AJ224" s="40"/>
      <c r="AK224" s="517"/>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518"/>
      <c r="BH224" s="518"/>
      <c r="BI224" s="518"/>
      <c r="BJ224" s="518"/>
      <c r="BK224" s="518"/>
      <c r="BL224" s="518"/>
      <c r="BM224" s="518"/>
      <c r="BN224" s="518"/>
      <c r="BO224" s="518"/>
      <c r="BP224" s="518"/>
      <c r="BQ224" s="518"/>
      <c r="BR224" s="40"/>
      <c r="BS224" s="40"/>
    </row>
    <row r="225" ht="13.5" customHeight="1">
      <c r="A225" s="40"/>
      <c r="B225" s="517"/>
      <c r="C225" s="40"/>
      <c r="D225" s="40"/>
      <c r="E225" s="40"/>
      <c r="F225" s="40"/>
      <c r="G225" s="40"/>
      <c r="H225" s="40"/>
      <c r="I225" s="40"/>
      <c r="J225" s="40"/>
      <c r="K225" s="40"/>
      <c r="L225" s="40"/>
      <c r="M225" s="40"/>
      <c r="N225" s="40"/>
      <c r="O225" s="40"/>
      <c r="P225" s="40"/>
      <c r="Q225" s="40"/>
      <c r="R225" s="40"/>
      <c r="S225" s="40"/>
      <c r="T225" s="40"/>
      <c r="U225" s="40"/>
      <c r="V225" s="40"/>
      <c r="W225" s="40"/>
      <c r="X225" s="518"/>
      <c r="Y225" s="518"/>
      <c r="Z225" s="518"/>
      <c r="AA225" s="518"/>
      <c r="AB225" s="518"/>
      <c r="AC225" s="518"/>
      <c r="AD225" s="518"/>
      <c r="AE225" s="518"/>
      <c r="AF225" s="518"/>
      <c r="AG225" s="518"/>
      <c r="AH225" s="518"/>
      <c r="AI225" s="40"/>
      <c r="AJ225" s="40"/>
      <c r="AK225" s="517"/>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518"/>
      <c r="BH225" s="518"/>
      <c r="BI225" s="518"/>
      <c r="BJ225" s="518"/>
      <c r="BK225" s="518"/>
      <c r="BL225" s="518"/>
      <c r="BM225" s="518"/>
      <c r="BN225" s="518"/>
      <c r="BO225" s="518"/>
      <c r="BP225" s="518"/>
      <c r="BQ225" s="518"/>
      <c r="BR225" s="40"/>
      <c r="BS225" s="40"/>
    </row>
    <row r="226" ht="13.5" customHeight="1">
      <c r="A226" s="40"/>
      <c r="B226" s="517"/>
      <c r="C226" s="40"/>
      <c r="D226" s="40"/>
      <c r="E226" s="40"/>
      <c r="F226" s="40"/>
      <c r="G226" s="40"/>
      <c r="H226" s="40"/>
      <c r="I226" s="40"/>
      <c r="J226" s="40"/>
      <c r="K226" s="40"/>
      <c r="L226" s="40"/>
      <c r="M226" s="40"/>
      <c r="N226" s="40"/>
      <c r="O226" s="40"/>
      <c r="P226" s="40"/>
      <c r="Q226" s="40"/>
      <c r="R226" s="40"/>
      <c r="S226" s="40"/>
      <c r="T226" s="40"/>
      <c r="U226" s="40"/>
      <c r="V226" s="40"/>
      <c r="W226" s="40"/>
      <c r="X226" s="518"/>
      <c r="Y226" s="518"/>
      <c r="Z226" s="518"/>
      <c r="AA226" s="518"/>
      <c r="AB226" s="518"/>
      <c r="AC226" s="518"/>
      <c r="AD226" s="518"/>
      <c r="AE226" s="518"/>
      <c r="AF226" s="518"/>
      <c r="AG226" s="518"/>
      <c r="AH226" s="518"/>
      <c r="AI226" s="40"/>
      <c r="AJ226" s="40"/>
      <c r="AK226" s="517"/>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518"/>
      <c r="BH226" s="518"/>
      <c r="BI226" s="518"/>
      <c r="BJ226" s="518"/>
      <c r="BK226" s="518"/>
      <c r="BL226" s="518"/>
      <c r="BM226" s="518"/>
      <c r="BN226" s="518"/>
      <c r="BO226" s="518"/>
      <c r="BP226" s="518"/>
      <c r="BQ226" s="518"/>
      <c r="BR226" s="40"/>
      <c r="BS226" s="40"/>
    </row>
    <row r="227" ht="13.5" customHeight="1">
      <c r="A227" s="40"/>
      <c r="B227" s="517"/>
      <c r="C227" s="40"/>
      <c r="D227" s="40"/>
      <c r="E227" s="40"/>
      <c r="F227" s="40"/>
      <c r="G227" s="40"/>
      <c r="H227" s="40"/>
      <c r="I227" s="40"/>
      <c r="J227" s="40"/>
      <c r="K227" s="40"/>
      <c r="L227" s="40"/>
      <c r="M227" s="40"/>
      <c r="N227" s="40"/>
      <c r="O227" s="40"/>
      <c r="P227" s="40"/>
      <c r="Q227" s="40"/>
      <c r="R227" s="40"/>
      <c r="S227" s="40"/>
      <c r="T227" s="40"/>
      <c r="U227" s="40"/>
      <c r="V227" s="40"/>
      <c r="W227" s="40"/>
      <c r="X227" s="518"/>
      <c r="Y227" s="518"/>
      <c r="Z227" s="518"/>
      <c r="AA227" s="518"/>
      <c r="AB227" s="518"/>
      <c r="AC227" s="518"/>
      <c r="AD227" s="518"/>
      <c r="AE227" s="518"/>
      <c r="AF227" s="518"/>
      <c r="AG227" s="518"/>
      <c r="AH227" s="518"/>
      <c r="AI227" s="40"/>
      <c r="AJ227" s="40"/>
      <c r="AK227" s="517"/>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518"/>
      <c r="BH227" s="518"/>
      <c r="BI227" s="518"/>
      <c r="BJ227" s="518"/>
      <c r="BK227" s="518"/>
      <c r="BL227" s="518"/>
      <c r="BM227" s="518"/>
      <c r="BN227" s="518"/>
      <c r="BO227" s="518"/>
      <c r="BP227" s="518"/>
      <c r="BQ227" s="518"/>
      <c r="BR227" s="40"/>
      <c r="BS227" s="40"/>
    </row>
    <row r="228" ht="13.5" customHeight="1">
      <c r="A228" s="40"/>
      <c r="B228" s="517"/>
      <c r="C228" s="40"/>
      <c r="D228" s="40"/>
      <c r="E228" s="40"/>
      <c r="F228" s="40"/>
      <c r="G228" s="40"/>
      <c r="H228" s="40"/>
      <c r="I228" s="40"/>
      <c r="J228" s="40"/>
      <c r="K228" s="40"/>
      <c r="L228" s="40"/>
      <c r="M228" s="40"/>
      <c r="N228" s="40"/>
      <c r="O228" s="40"/>
      <c r="P228" s="40"/>
      <c r="Q228" s="40"/>
      <c r="R228" s="40"/>
      <c r="S228" s="40"/>
      <c r="T228" s="40"/>
      <c r="U228" s="40"/>
      <c r="V228" s="40"/>
      <c r="W228" s="40"/>
      <c r="X228" s="518"/>
      <c r="Y228" s="518"/>
      <c r="Z228" s="518"/>
      <c r="AA228" s="518"/>
      <c r="AB228" s="518"/>
      <c r="AC228" s="518"/>
      <c r="AD228" s="518"/>
      <c r="AE228" s="518"/>
      <c r="AF228" s="518"/>
      <c r="AG228" s="518"/>
      <c r="AH228" s="518"/>
      <c r="AI228" s="40"/>
      <c r="AJ228" s="40"/>
      <c r="AK228" s="517"/>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518"/>
      <c r="BH228" s="518"/>
      <c r="BI228" s="518"/>
      <c r="BJ228" s="518"/>
      <c r="BK228" s="518"/>
      <c r="BL228" s="518"/>
      <c r="BM228" s="518"/>
      <c r="BN228" s="518"/>
      <c r="BO228" s="518"/>
      <c r="BP228" s="518"/>
      <c r="BQ228" s="518"/>
      <c r="BR228" s="40"/>
      <c r="BS228" s="40"/>
    </row>
    <row r="229" ht="13.5" customHeight="1">
      <c r="A229" s="40"/>
      <c r="B229" s="517"/>
      <c r="C229" s="40"/>
      <c r="D229" s="40"/>
      <c r="E229" s="40"/>
      <c r="F229" s="40"/>
      <c r="G229" s="40"/>
      <c r="H229" s="40"/>
      <c r="I229" s="40"/>
      <c r="J229" s="40"/>
      <c r="K229" s="40"/>
      <c r="L229" s="40"/>
      <c r="M229" s="40"/>
      <c r="N229" s="40"/>
      <c r="O229" s="40"/>
      <c r="P229" s="40"/>
      <c r="Q229" s="40"/>
      <c r="R229" s="40"/>
      <c r="S229" s="40"/>
      <c r="T229" s="40"/>
      <c r="U229" s="40"/>
      <c r="V229" s="40"/>
      <c r="W229" s="40"/>
      <c r="X229" s="518"/>
      <c r="Y229" s="518"/>
      <c r="Z229" s="518"/>
      <c r="AA229" s="518"/>
      <c r="AB229" s="518"/>
      <c r="AC229" s="518"/>
      <c r="AD229" s="518"/>
      <c r="AE229" s="518"/>
      <c r="AF229" s="518"/>
      <c r="AG229" s="518"/>
      <c r="AH229" s="518"/>
      <c r="AI229" s="40"/>
      <c r="AJ229" s="40"/>
      <c r="AK229" s="517"/>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518"/>
      <c r="BH229" s="518"/>
      <c r="BI229" s="518"/>
      <c r="BJ229" s="518"/>
      <c r="BK229" s="518"/>
      <c r="BL229" s="518"/>
      <c r="BM229" s="518"/>
      <c r="BN229" s="518"/>
      <c r="BO229" s="518"/>
      <c r="BP229" s="518"/>
      <c r="BQ229" s="518"/>
      <c r="BR229" s="40"/>
      <c r="BS229" s="40"/>
    </row>
    <row r="230" ht="13.5" customHeight="1">
      <c r="A230" s="40"/>
      <c r="B230" s="517"/>
      <c r="C230" s="40"/>
      <c r="D230" s="40"/>
      <c r="E230" s="40"/>
      <c r="F230" s="40"/>
      <c r="G230" s="40"/>
      <c r="H230" s="40"/>
      <c r="I230" s="40"/>
      <c r="J230" s="40"/>
      <c r="K230" s="40"/>
      <c r="L230" s="40"/>
      <c r="M230" s="40"/>
      <c r="N230" s="40"/>
      <c r="O230" s="40"/>
      <c r="P230" s="40"/>
      <c r="Q230" s="40"/>
      <c r="R230" s="40"/>
      <c r="S230" s="40"/>
      <c r="T230" s="40"/>
      <c r="U230" s="40"/>
      <c r="V230" s="40"/>
      <c r="W230" s="40"/>
      <c r="X230" s="518"/>
      <c r="Y230" s="518"/>
      <c r="Z230" s="518"/>
      <c r="AA230" s="518"/>
      <c r="AB230" s="518"/>
      <c r="AC230" s="518"/>
      <c r="AD230" s="518"/>
      <c r="AE230" s="518"/>
      <c r="AF230" s="518"/>
      <c r="AG230" s="518"/>
      <c r="AH230" s="518"/>
      <c r="AI230" s="40"/>
      <c r="AJ230" s="40"/>
      <c r="AK230" s="517"/>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518"/>
      <c r="BH230" s="518"/>
      <c r="BI230" s="518"/>
      <c r="BJ230" s="518"/>
      <c r="BK230" s="518"/>
      <c r="BL230" s="518"/>
      <c r="BM230" s="518"/>
      <c r="BN230" s="518"/>
      <c r="BO230" s="518"/>
      <c r="BP230" s="518"/>
      <c r="BQ230" s="518"/>
      <c r="BR230" s="40"/>
      <c r="BS230" s="40"/>
    </row>
    <row r="231" ht="13.5" customHeight="1">
      <c r="A231" s="40"/>
      <c r="B231" s="517"/>
      <c r="C231" s="40"/>
      <c r="D231" s="40"/>
      <c r="E231" s="40"/>
      <c r="F231" s="40"/>
      <c r="G231" s="40"/>
      <c r="H231" s="40"/>
      <c r="I231" s="40"/>
      <c r="J231" s="40"/>
      <c r="K231" s="40"/>
      <c r="L231" s="40"/>
      <c r="M231" s="40"/>
      <c r="N231" s="40"/>
      <c r="O231" s="40"/>
      <c r="P231" s="40"/>
      <c r="Q231" s="40"/>
      <c r="R231" s="40"/>
      <c r="S231" s="40"/>
      <c r="T231" s="40"/>
      <c r="U231" s="40"/>
      <c r="V231" s="40"/>
      <c r="W231" s="40"/>
      <c r="X231" s="518"/>
      <c r="Y231" s="518"/>
      <c r="Z231" s="518"/>
      <c r="AA231" s="518"/>
      <c r="AB231" s="518"/>
      <c r="AC231" s="518"/>
      <c r="AD231" s="518"/>
      <c r="AE231" s="518"/>
      <c r="AF231" s="518"/>
      <c r="AG231" s="518"/>
      <c r="AH231" s="518"/>
      <c r="AI231" s="40"/>
      <c r="AJ231" s="40"/>
      <c r="AK231" s="517"/>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518"/>
      <c r="BH231" s="518"/>
      <c r="BI231" s="518"/>
      <c r="BJ231" s="518"/>
      <c r="BK231" s="518"/>
      <c r="BL231" s="518"/>
      <c r="BM231" s="518"/>
      <c r="BN231" s="518"/>
      <c r="BO231" s="518"/>
      <c r="BP231" s="518"/>
      <c r="BQ231" s="518"/>
      <c r="BR231" s="40"/>
      <c r="BS231" s="40"/>
    </row>
    <row r="232" ht="13.5" customHeight="1">
      <c r="A232" s="40"/>
      <c r="B232" s="517"/>
      <c r="C232" s="40"/>
      <c r="D232" s="40"/>
      <c r="E232" s="40"/>
      <c r="F232" s="40"/>
      <c r="G232" s="40"/>
      <c r="H232" s="40"/>
      <c r="I232" s="40"/>
      <c r="J232" s="40"/>
      <c r="K232" s="40"/>
      <c r="L232" s="40"/>
      <c r="M232" s="40"/>
      <c r="N232" s="40"/>
      <c r="O232" s="40"/>
      <c r="P232" s="40"/>
      <c r="Q232" s="40"/>
      <c r="R232" s="40"/>
      <c r="S232" s="40"/>
      <c r="T232" s="40"/>
      <c r="U232" s="40"/>
      <c r="V232" s="40"/>
      <c r="W232" s="40"/>
      <c r="X232" s="518"/>
      <c r="Y232" s="518"/>
      <c r="Z232" s="518"/>
      <c r="AA232" s="518"/>
      <c r="AB232" s="518"/>
      <c r="AC232" s="518"/>
      <c r="AD232" s="518"/>
      <c r="AE232" s="518"/>
      <c r="AF232" s="518"/>
      <c r="AG232" s="518"/>
      <c r="AH232" s="518"/>
      <c r="AI232" s="40"/>
      <c r="AJ232" s="40"/>
      <c r="AK232" s="517"/>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518"/>
      <c r="BH232" s="518"/>
      <c r="BI232" s="518"/>
      <c r="BJ232" s="518"/>
      <c r="BK232" s="518"/>
      <c r="BL232" s="518"/>
      <c r="BM232" s="518"/>
      <c r="BN232" s="518"/>
      <c r="BO232" s="518"/>
      <c r="BP232" s="518"/>
      <c r="BQ232" s="518"/>
      <c r="BR232" s="40"/>
      <c r="BS232" s="40"/>
    </row>
    <row r="233" ht="13.5" customHeight="1">
      <c r="A233" s="40"/>
      <c r="B233" s="517"/>
      <c r="C233" s="40"/>
      <c r="D233" s="40"/>
      <c r="E233" s="40"/>
      <c r="F233" s="40"/>
      <c r="G233" s="40"/>
      <c r="H233" s="40"/>
      <c r="I233" s="40"/>
      <c r="J233" s="40"/>
      <c r="K233" s="40"/>
      <c r="L233" s="40"/>
      <c r="M233" s="40"/>
      <c r="N233" s="40"/>
      <c r="O233" s="40"/>
      <c r="P233" s="40"/>
      <c r="Q233" s="40"/>
      <c r="R233" s="40"/>
      <c r="S233" s="40"/>
      <c r="T233" s="40"/>
      <c r="U233" s="40"/>
      <c r="V233" s="40"/>
      <c r="W233" s="40"/>
      <c r="X233" s="518"/>
      <c r="Y233" s="518"/>
      <c r="Z233" s="518"/>
      <c r="AA233" s="518"/>
      <c r="AB233" s="518"/>
      <c r="AC233" s="518"/>
      <c r="AD233" s="518"/>
      <c r="AE233" s="518"/>
      <c r="AF233" s="518"/>
      <c r="AG233" s="518"/>
      <c r="AH233" s="518"/>
      <c r="AI233" s="40"/>
      <c r="AJ233" s="40"/>
      <c r="AK233" s="517"/>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518"/>
      <c r="BH233" s="518"/>
      <c r="BI233" s="518"/>
      <c r="BJ233" s="518"/>
      <c r="BK233" s="518"/>
      <c r="BL233" s="518"/>
      <c r="BM233" s="518"/>
      <c r="BN233" s="518"/>
      <c r="BO233" s="518"/>
      <c r="BP233" s="518"/>
      <c r="BQ233" s="518"/>
      <c r="BR233" s="40"/>
      <c r="BS233" s="40"/>
    </row>
    <row r="234" ht="13.5" customHeight="1">
      <c r="A234" s="40"/>
      <c r="B234" s="517"/>
      <c r="C234" s="40"/>
      <c r="D234" s="40"/>
      <c r="E234" s="40"/>
      <c r="F234" s="40"/>
      <c r="G234" s="40"/>
      <c r="H234" s="40"/>
      <c r="I234" s="40"/>
      <c r="J234" s="40"/>
      <c r="K234" s="40"/>
      <c r="L234" s="40"/>
      <c r="M234" s="40"/>
      <c r="N234" s="40"/>
      <c r="O234" s="40"/>
      <c r="P234" s="40"/>
      <c r="Q234" s="40"/>
      <c r="R234" s="40"/>
      <c r="S234" s="40"/>
      <c r="T234" s="40"/>
      <c r="U234" s="40"/>
      <c r="V234" s="40"/>
      <c r="W234" s="40"/>
      <c r="X234" s="518"/>
      <c r="Y234" s="518"/>
      <c r="Z234" s="518"/>
      <c r="AA234" s="518"/>
      <c r="AB234" s="518"/>
      <c r="AC234" s="518"/>
      <c r="AD234" s="518"/>
      <c r="AE234" s="518"/>
      <c r="AF234" s="518"/>
      <c r="AG234" s="518"/>
      <c r="AH234" s="518"/>
      <c r="AI234" s="40"/>
      <c r="AJ234" s="40"/>
      <c r="AK234" s="517"/>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518"/>
      <c r="BH234" s="518"/>
      <c r="BI234" s="518"/>
      <c r="BJ234" s="518"/>
      <c r="BK234" s="518"/>
      <c r="BL234" s="518"/>
      <c r="BM234" s="518"/>
      <c r="BN234" s="518"/>
      <c r="BO234" s="518"/>
      <c r="BP234" s="518"/>
      <c r="BQ234" s="518"/>
      <c r="BR234" s="40"/>
      <c r="BS234" s="40"/>
    </row>
    <row r="235" ht="13.5" customHeight="1">
      <c r="A235" s="40"/>
      <c r="B235" s="517"/>
      <c r="C235" s="40"/>
      <c r="D235" s="40"/>
      <c r="E235" s="40"/>
      <c r="F235" s="40"/>
      <c r="G235" s="40"/>
      <c r="H235" s="40"/>
      <c r="I235" s="40"/>
      <c r="J235" s="40"/>
      <c r="K235" s="40"/>
      <c r="L235" s="40"/>
      <c r="M235" s="40"/>
      <c r="N235" s="40"/>
      <c r="O235" s="40"/>
      <c r="P235" s="40"/>
      <c r="Q235" s="40"/>
      <c r="R235" s="40"/>
      <c r="S235" s="40"/>
      <c r="T235" s="40"/>
      <c r="U235" s="40"/>
      <c r="V235" s="40"/>
      <c r="W235" s="40"/>
      <c r="X235" s="518"/>
      <c r="Y235" s="518"/>
      <c r="Z235" s="518"/>
      <c r="AA235" s="518"/>
      <c r="AB235" s="518"/>
      <c r="AC235" s="518"/>
      <c r="AD235" s="518"/>
      <c r="AE235" s="518"/>
      <c r="AF235" s="518"/>
      <c r="AG235" s="518"/>
      <c r="AH235" s="518"/>
      <c r="AI235" s="40"/>
      <c r="AJ235" s="40"/>
      <c r="AK235" s="517"/>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518"/>
      <c r="BH235" s="518"/>
      <c r="BI235" s="518"/>
      <c r="BJ235" s="518"/>
      <c r="BK235" s="518"/>
      <c r="BL235" s="518"/>
      <c r="BM235" s="518"/>
      <c r="BN235" s="518"/>
      <c r="BO235" s="518"/>
      <c r="BP235" s="518"/>
      <c r="BQ235" s="518"/>
      <c r="BR235" s="40"/>
      <c r="BS235" s="40"/>
    </row>
    <row r="236" ht="13.5" customHeight="1">
      <c r="A236" s="40"/>
      <c r="B236" s="517"/>
      <c r="C236" s="40"/>
      <c r="D236" s="40"/>
      <c r="E236" s="40"/>
      <c r="F236" s="40"/>
      <c r="G236" s="40"/>
      <c r="H236" s="40"/>
      <c r="I236" s="40"/>
      <c r="J236" s="40"/>
      <c r="K236" s="40"/>
      <c r="L236" s="40"/>
      <c r="M236" s="40"/>
      <c r="N236" s="40"/>
      <c r="O236" s="40"/>
      <c r="P236" s="40"/>
      <c r="Q236" s="40"/>
      <c r="R236" s="40"/>
      <c r="S236" s="40"/>
      <c r="T236" s="40"/>
      <c r="U236" s="40"/>
      <c r="V236" s="40"/>
      <c r="W236" s="40"/>
      <c r="X236" s="518"/>
      <c r="Y236" s="518"/>
      <c r="Z236" s="518"/>
      <c r="AA236" s="518"/>
      <c r="AB236" s="518"/>
      <c r="AC236" s="518"/>
      <c r="AD236" s="518"/>
      <c r="AE236" s="518"/>
      <c r="AF236" s="518"/>
      <c r="AG236" s="518"/>
      <c r="AH236" s="518"/>
      <c r="AI236" s="40"/>
      <c r="AJ236" s="40"/>
      <c r="AK236" s="517"/>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518"/>
      <c r="BH236" s="518"/>
      <c r="BI236" s="518"/>
      <c r="BJ236" s="518"/>
      <c r="BK236" s="518"/>
      <c r="BL236" s="518"/>
      <c r="BM236" s="518"/>
      <c r="BN236" s="518"/>
      <c r="BO236" s="518"/>
      <c r="BP236" s="518"/>
      <c r="BQ236" s="518"/>
      <c r="BR236" s="40"/>
      <c r="BS236" s="40"/>
    </row>
    <row r="237" ht="13.5" customHeight="1">
      <c r="A237" s="40"/>
      <c r="B237" s="517"/>
      <c r="C237" s="40"/>
      <c r="D237" s="40"/>
      <c r="E237" s="40"/>
      <c r="F237" s="40"/>
      <c r="G237" s="40"/>
      <c r="H237" s="40"/>
      <c r="I237" s="40"/>
      <c r="J237" s="40"/>
      <c r="K237" s="40"/>
      <c r="L237" s="40"/>
      <c r="M237" s="40"/>
      <c r="N237" s="40"/>
      <c r="O237" s="40"/>
      <c r="P237" s="40"/>
      <c r="Q237" s="40"/>
      <c r="R237" s="40"/>
      <c r="S237" s="40"/>
      <c r="T237" s="40"/>
      <c r="U237" s="40"/>
      <c r="V237" s="40"/>
      <c r="W237" s="40"/>
      <c r="X237" s="518"/>
      <c r="Y237" s="518"/>
      <c r="Z237" s="518"/>
      <c r="AA237" s="518"/>
      <c r="AB237" s="518"/>
      <c r="AC237" s="518"/>
      <c r="AD237" s="518"/>
      <c r="AE237" s="518"/>
      <c r="AF237" s="518"/>
      <c r="AG237" s="518"/>
      <c r="AH237" s="518"/>
      <c r="AI237" s="40"/>
      <c r="AJ237" s="40"/>
      <c r="AK237" s="517"/>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518"/>
      <c r="BH237" s="518"/>
      <c r="BI237" s="518"/>
      <c r="BJ237" s="518"/>
      <c r="BK237" s="518"/>
      <c r="BL237" s="518"/>
      <c r="BM237" s="518"/>
      <c r="BN237" s="518"/>
      <c r="BO237" s="518"/>
      <c r="BP237" s="518"/>
      <c r="BQ237" s="518"/>
      <c r="BR237" s="40"/>
      <c r="BS237" s="40"/>
    </row>
    <row r="238" ht="13.5" customHeight="1">
      <c r="A238" s="40"/>
      <c r="B238" s="517"/>
      <c r="C238" s="40"/>
      <c r="D238" s="40"/>
      <c r="E238" s="40"/>
      <c r="F238" s="40"/>
      <c r="G238" s="40"/>
      <c r="H238" s="40"/>
      <c r="I238" s="40"/>
      <c r="J238" s="40"/>
      <c r="K238" s="40"/>
      <c r="L238" s="40"/>
      <c r="M238" s="40"/>
      <c r="N238" s="40"/>
      <c r="O238" s="40"/>
      <c r="P238" s="40"/>
      <c r="Q238" s="40"/>
      <c r="R238" s="40"/>
      <c r="S238" s="40"/>
      <c r="T238" s="40"/>
      <c r="U238" s="40"/>
      <c r="V238" s="40"/>
      <c r="W238" s="40"/>
      <c r="X238" s="518"/>
      <c r="Y238" s="518"/>
      <c r="Z238" s="518"/>
      <c r="AA238" s="518"/>
      <c r="AB238" s="518"/>
      <c r="AC238" s="518"/>
      <c r="AD238" s="518"/>
      <c r="AE238" s="518"/>
      <c r="AF238" s="518"/>
      <c r="AG238" s="518"/>
      <c r="AH238" s="518"/>
      <c r="AI238" s="40"/>
      <c r="AJ238" s="40"/>
      <c r="AK238" s="517"/>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518"/>
      <c r="BH238" s="518"/>
      <c r="BI238" s="518"/>
      <c r="BJ238" s="518"/>
      <c r="BK238" s="518"/>
      <c r="BL238" s="518"/>
      <c r="BM238" s="518"/>
      <c r="BN238" s="518"/>
      <c r="BO238" s="518"/>
      <c r="BP238" s="518"/>
      <c r="BQ238" s="518"/>
      <c r="BR238" s="40"/>
      <c r="BS238" s="40"/>
    </row>
    <row r="239" ht="13.5" customHeight="1">
      <c r="A239" s="40"/>
      <c r="B239" s="517"/>
      <c r="C239" s="40"/>
      <c r="D239" s="40"/>
      <c r="E239" s="40"/>
      <c r="F239" s="40"/>
      <c r="G239" s="40"/>
      <c r="H239" s="40"/>
      <c r="I239" s="40"/>
      <c r="J239" s="40"/>
      <c r="K239" s="40"/>
      <c r="L239" s="40"/>
      <c r="M239" s="40"/>
      <c r="N239" s="40"/>
      <c r="O239" s="40"/>
      <c r="P239" s="40"/>
      <c r="Q239" s="40"/>
      <c r="R239" s="40"/>
      <c r="S239" s="40"/>
      <c r="T239" s="40"/>
      <c r="U239" s="40"/>
      <c r="V239" s="40"/>
      <c r="W239" s="40"/>
      <c r="X239" s="518"/>
      <c r="Y239" s="518"/>
      <c r="Z239" s="518"/>
      <c r="AA239" s="518"/>
      <c r="AB239" s="518"/>
      <c r="AC239" s="518"/>
      <c r="AD239" s="518"/>
      <c r="AE239" s="518"/>
      <c r="AF239" s="518"/>
      <c r="AG239" s="518"/>
      <c r="AH239" s="518"/>
      <c r="AI239" s="40"/>
      <c r="AJ239" s="40"/>
      <c r="AK239" s="517"/>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518"/>
      <c r="BH239" s="518"/>
      <c r="BI239" s="518"/>
      <c r="BJ239" s="518"/>
      <c r="BK239" s="518"/>
      <c r="BL239" s="518"/>
      <c r="BM239" s="518"/>
      <c r="BN239" s="518"/>
      <c r="BO239" s="518"/>
      <c r="BP239" s="518"/>
      <c r="BQ239" s="518"/>
      <c r="BR239" s="40"/>
      <c r="BS239" s="40"/>
    </row>
    <row r="240" ht="13.5" customHeight="1">
      <c r="A240" s="40"/>
      <c r="B240" s="517"/>
      <c r="C240" s="40"/>
      <c r="D240" s="40"/>
      <c r="E240" s="40"/>
      <c r="F240" s="40"/>
      <c r="G240" s="40"/>
      <c r="H240" s="40"/>
      <c r="I240" s="40"/>
      <c r="J240" s="40"/>
      <c r="K240" s="40"/>
      <c r="L240" s="40"/>
      <c r="M240" s="40"/>
      <c r="N240" s="40"/>
      <c r="O240" s="40"/>
      <c r="P240" s="40"/>
      <c r="Q240" s="40"/>
      <c r="R240" s="40"/>
      <c r="S240" s="40"/>
      <c r="T240" s="40"/>
      <c r="U240" s="40"/>
      <c r="V240" s="40"/>
      <c r="W240" s="40"/>
      <c r="X240" s="518"/>
      <c r="Y240" s="518"/>
      <c r="Z240" s="518"/>
      <c r="AA240" s="518"/>
      <c r="AB240" s="518"/>
      <c r="AC240" s="518"/>
      <c r="AD240" s="518"/>
      <c r="AE240" s="518"/>
      <c r="AF240" s="518"/>
      <c r="AG240" s="518"/>
      <c r="AH240" s="518"/>
      <c r="AI240" s="40"/>
      <c r="AJ240" s="40"/>
      <c r="AK240" s="517"/>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518"/>
      <c r="BH240" s="518"/>
      <c r="BI240" s="518"/>
      <c r="BJ240" s="518"/>
      <c r="BK240" s="518"/>
      <c r="BL240" s="518"/>
      <c r="BM240" s="518"/>
      <c r="BN240" s="518"/>
      <c r="BO240" s="518"/>
      <c r="BP240" s="518"/>
      <c r="BQ240" s="518"/>
      <c r="BR240" s="40"/>
      <c r="BS240" s="40"/>
    </row>
    <row r="241" ht="13.5" customHeight="1">
      <c r="A241" s="40"/>
      <c r="B241" s="517"/>
      <c r="C241" s="40"/>
      <c r="D241" s="40"/>
      <c r="E241" s="40"/>
      <c r="F241" s="40"/>
      <c r="G241" s="40"/>
      <c r="H241" s="40"/>
      <c r="I241" s="40"/>
      <c r="J241" s="40"/>
      <c r="K241" s="40"/>
      <c r="L241" s="40"/>
      <c r="M241" s="40"/>
      <c r="N241" s="40"/>
      <c r="O241" s="40"/>
      <c r="P241" s="40"/>
      <c r="Q241" s="40"/>
      <c r="R241" s="40"/>
      <c r="S241" s="40"/>
      <c r="T241" s="40"/>
      <c r="U241" s="40"/>
      <c r="V241" s="40"/>
      <c r="W241" s="40"/>
      <c r="X241" s="518"/>
      <c r="Y241" s="518"/>
      <c r="Z241" s="518"/>
      <c r="AA241" s="518"/>
      <c r="AB241" s="518"/>
      <c r="AC241" s="518"/>
      <c r="AD241" s="518"/>
      <c r="AE241" s="518"/>
      <c r="AF241" s="518"/>
      <c r="AG241" s="518"/>
      <c r="AH241" s="518"/>
      <c r="AI241" s="40"/>
      <c r="AJ241" s="40"/>
      <c r="AK241" s="517"/>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518"/>
      <c r="BH241" s="518"/>
      <c r="BI241" s="518"/>
      <c r="BJ241" s="518"/>
      <c r="BK241" s="518"/>
      <c r="BL241" s="518"/>
      <c r="BM241" s="518"/>
      <c r="BN241" s="518"/>
      <c r="BO241" s="518"/>
      <c r="BP241" s="518"/>
      <c r="BQ241" s="518"/>
      <c r="BR241" s="40"/>
      <c r="BS241" s="40"/>
    </row>
    <row r="242" ht="13.5" customHeight="1">
      <c r="A242" s="40"/>
      <c r="B242" s="517"/>
      <c r="C242" s="40"/>
      <c r="D242" s="40"/>
      <c r="E242" s="40"/>
      <c r="F242" s="40"/>
      <c r="G242" s="40"/>
      <c r="H242" s="40"/>
      <c r="I242" s="40"/>
      <c r="J242" s="40"/>
      <c r="K242" s="40"/>
      <c r="L242" s="40"/>
      <c r="M242" s="40"/>
      <c r="N242" s="40"/>
      <c r="O242" s="40"/>
      <c r="P242" s="40"/>
      <c r="Q242" s="40"/>
      <c r="R242" s="40"/>
      <c r="S242" s="40"/>
      <c r="T242" s="40"/>
      <c r="U242" s="40"/>
      <c r="V242" s="40"/>
      <c r="W242" s="40"/>
      <c r="X242" s="518"/>
      <c r="Y242" s="518"/>
      <c r="Z242" s="518"/>
      <c r="AA242" s="518"/>
      <c r="AB242" s="518"/>
      <c r="AC242" s="518"/>
      <c r="AD242" s="518"/>
      <c r="AE242" s="518"/>
      <c r="AF242" s="518"/>
      <c r="AG242" s="518"/>
      <c r="AH242" s="518"/>
      <c r="AI242" s="40"/>
      <c r="AJ242" s="40"/>
      <c r="AK242" s="517"/>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518"/>
      <c r="BH242" s="518"/>
      <c r="BI242" s="518"/>
      <c r="BJ242" s="518"/>
      <c r="BK242" s="518"/>
      <c r="BL242" s="518"/>
      <c r="BM242" s="518"/>
      <c r="BN242" s="518"/>
      <c r="BO242" s="518"/>
      <c r="BP242" s="518"/>
      <c r="BQ242" s="518"/>
      <c r="BR242" s="40"/>
      <c r="BS242" s="40"/>
    </row>
    <row r="243" ht="13.5" customHeight="1">
      <c r="A243" s="40"/>
      <c r="B243" s="517"/>
      <c r="C243" s="40"/>
      <c r="D243" s="40"/>
      <c r="E243" s="40"/>
      <c r="F243" s="40"/>
      <c r="G243" s="40"/>
      <c r="H243" s="40"/>
      <c r="I243" s="40"/>
      <c r="J243" s="40"/>
      <c r="K243" s="40"/>
      <c r="L243" s="40"/>
      <c r="M243" s="40"/>
      <c r="N243" s="40"/>
      <c r="O243" s="40"/>
      <c r="P243" s="40"/>
      <c r="Q243" s="40"/>
      <c r="R243" s="40"/>
      <c r="S243" s="40"/>
      <c r="T243" s="40"/>
      <c r="U243" s="40"/>
      <c r="V243" s="40"/>
      <c r="W243" s="40"/>
      <c r="X243" s="518"/>
      <c r="Y243" s="518"/>
      <c r="Z243" s="518"/>
      <c r="AA243" s="518"/>
      <c r="AB243" s="518"/>
      <c r="AC243" s="518"/>
      <c r="AD243" s="518"/>
      <c r="AE243" s="518"/>
      <c r="AF243" s="518"/>
      <c r="AG243" s="518"/>
      <c r="AH243" s="518"/>
      <c r="AI243" s="40"/>
      <c r="AJ243" s="40"/>
      <c r="AK243" s="517"/>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518"/>
      <c r="BH243" s="518"/>
      <c r="BI243" s="518"/>
      <c r="BJ243" s="518"/>
      <c r="BK243" s="518"/>
      <c r="BL243" s="518"/>
      <c r="BM243" s="518"/>
      <c r="BN243" s="518"/>
      <c r="BO243" s="518"/>
      <c r="BP243" s="518"/>
      <c r="BQ243" s="518"/>
      <c r="BR243" s="40"/>
      <c r="BS243" s="40"/>
    </row>
    <row r="244" ht="13.5" customHeight="1">
      <c r="A244" s="40"/>
      <c r="B244" s="517"/>
      <c r="C244" s="40"/>
      <c r="D244" s="40"/>
      <c r="E244" s="40"/>
      <c r="F244" s="40"/>
      <c r="G244" s="40"/>
      <c r="H244" s="40"/>
      <c r="I244" s="40"/>
      <c r="J244" s="40"/>
      <c r="K244" s="40"/>
      <c r="L244" s="40"/>
      <c r="M244" s="40"/>
      <c r="N244" s="40"/>
      <c r="O244" s="40"/>
      <c r="P244" s="40"/>
      <c r="Q244" s="40"/>
      <c r="R244" s="40"/>
      <c r="S244" s="40"/>
      <c r="T244" s="40"/>
      <c r="U244" s="40"/>
      <c r="V244" s="40"/>
      <c r="W244" s="40"/>
      <c r="X244" s="518"/>
      <c r="Y244" s="518"/>
      <c r="Z244" s="518"/>
      <c r="AA244" s="518"/>
      <c r="AB244" s="518"/>
      <c r="AC244" s="518"/>
      <c r="AD244" s="518"/>
      <c r="AE244" s="518"/>
      <c r="AF244" s="518"/>
      <c r="AG244" s="518"/>
      <c r="AH244" s="518"/>
      <c r="AI244" s="40"/>
      <c r="AJ244" s="40"/>
      <c r="AK244" s="517"/>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518"/>
      <c r="BH244" s="518"/>
      <c r="BI244" s="518"/>
      <c r="BJ244" s="518"/>
      <c r="BK244" s="518"/>
      <c r="BL244" s="518"/>
      <c r="BM244" s="518"/>
      <c r="BN244" s="518"/>
      <c r="BO244" s="518"/>
      <c r="BP244" s="518"/>
      <c r="BQ244" s="518"/>
      <c r="BR244" s="40"/>
      <c r="BS244" s="40"/>
    </row>
    <row r="245" ht="13.5" customHeight="1">
      <c r="A245" s="40"/>
      <c r="B245" s="517"/>
      <c r="C245" s="40"/>
      <c r="D245" s="40"/>
      <c r="E245" s="40"/>
      <c r="F245" s="40"/>
      <c r="G245" s="40"/>
      <c r="H245" s="40"/>
      <c r="I245" s="40"/>
      <c r="J245" s="40"/>
      <c r="K245" s="40"/>
      <c r="L245" s="40"/>
      <c r="M245" s="40"/>
      <c r="N245" s="40"/>
      <c r="O245" s="40"/>
      <c r="P245" s="40"/>
      <c r="Q245" s="40"/>
      <c r="R245" s="40"/>
      <c r="S245" s="40"/>
      <c r="T245" s="40"/>
      <c r="U245" s="40"/>
      <c r="V245" s="40"/>
      <c r="W245" s="40"/>
      <c r="X245" s="518"/>
      <c r="Y245" s="518"/>
      <c r="Z245" s="518"/>
      <c r="AA245" s="518"/>
      <c r="AB245" s="518"/>
      <c r="AC245" s="518"/>
      <c r="AD245" s="518"/>
      <c r="AE245" s="518"/>
      <c r="AF245" s="518"/>
      <c r="AG245" s="518"/>
      <c r="AH245" s="518"/>
      <c r="AI245" s="40"/>
      <c r="AJ245" s="40"/>
      <c r="AK245" s="517"/>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518"/>
      <c r="BH245" s="518"/>
      <c r="BI245" s="518"/>
      <c r="BJ245" s="518"/>
      <c r="BK245" s="518"/>
      <c r="BL245" s="518"/>
      <c r="BM245" s="518"/>
      <c r="BN245" s="518"/>
      <c r="BO245" s="518"/>
      <c r="BP245" s="518"/>
      <c r="BQ245" s="518"/>
      <c r="BR245" s="40"/>
      <c r="BS245" s="40"/>
    </row>
    <row r="246" ht="13.5" customHeight="1">
      <c r="A246" s="40"/>
      <c r="B246" s="517"/>
      <c r="C246" s="40"/>
      <c r="D246" s="40"/>
      <c r="E246" s="40"/>
      <c r="F246" s="40"/>
      <c r="G246" s="40"/>
      <c r="H246" s="40"/>
      <c r="I246" s="40"/>
      <c r="J246" s="40"/>
      <c r="K246" s="40"/>
      <c r="L246" s="40"/>
      <c r="M246" s="40"/>
      <c r="N246" s="40"/>
      <c r="O246" s="40"/>
      <c r="P246" s="40"/>
      <c r="Q246" s="40"/>
      <c r="R246" s="40"/>
      <c r="S246" s="40"/>
      <c r="T246" s="40"/>
      <c r="U246" s="40"/>
      <c r="V246" s="40"/>
      <c r="W246" s="40"/>
      <c r="X246" s="518"/>
      <c r="Y246" s="518"/>
      <c r="Z246" s="518"/>
      <c r="AA246" s="518"/>
      <c r="AB246" s="518"/>
      <c r="AC246" s="518"/>
      <c r="AD246" s="518"/>
      <c r="AE246" s="518"/>
      <c r="AF246" s="518"/>
      <c r="AG246" s="518"/>
      <c r="AH246" s="518"/>
      <c r="AI246" s="40"/>
      <c r="AJ246" s="40"/>
      <c r="AK246" s="517"/>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518"/>
      <c r="BH246" s="518"/>
      <c r="BI246" s="518"/>
      <c r="BJ246" s="518"/>
      <c r="BK246" s="518"/>
      <c r="BL246" s="518"/>
      <c r="BM246" s="518"/>
      <c r="BN246" s="518"/>
      <c r="BO246" s="518"/>
      <c r="BP246" s="518"/>
      <c r="BQ246" s="518"/>
      <c r="BR246" s="40"/>
      <c r="BS246" s="40"/>
    </row>
    <row r="247" ht="13.5" customHeight="1">
      <c r="A247" s="40"/>
      <c r="B247" s="517"/>
      <c r="C247" s="40"/>
      <c r="D247" s="40"/>
      <c r="E247" s="40"/>
      <c r="F247" s="40"/>
      <c r="G247" s="40"/>
      <c r="H247" s="40"/>
      <c r="I247" s="40"/>
      <c r="J247" s="40"/>
      <c r="K247" s="40"/>
      <c r="L247" s="40"/>
      <c r="M247" s="40"/>
      <c r="N247" s="40"/>
      <c r="O247" s="40"/>
      <c r="P247" s="40"/>
      <c r="Q247" s="40"/>
      <c r="R247" s="40"/>
      <c r="S247" s="40"/>
      <c r="T247" s="40"/>
      <c r="U247" s="40"/>
      <c r="V247" s="40"/>
      <c r="W247" s="40"/>
      <c r="X247" s="518"/>
      <c r="Y247" s="518"/>
      <c r="Z247" s="518"/>
      <c r="AA247" s="518"/>
      <c r="AB247" s="518"/>
      <c r="AC247" s="518"/>
      <c r="AD247" s="518"/>
      <c r="AE247" s="518"/>
      <c r="AF247" s="518"/>
      <c r="AG247" s="518"/>
      <c r="AH247" s="518"/>
      <c r="AI247" s="40"/>
      <c r="AJ247" s="40"/>
      <c r="AK247" s="517"/>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518"/>
      <c r="BH247" s="518"/>
      <c r="BI247" s="518"/>
      <c r="BJ247" s="518"/>
      <c r="BK247" s="518"/>
      <c r="BL247" s="518"/>
      <c r="BM247" s="518"/>
      <c r="BN247" s="518"/>
      <c r="BO247" s="518"/>
      <c r="BP247" s="518"/>
      <c r="BQ247" s="518"/>
      <c r="BR247" s="40"/>
      <c r="BS247" s="40"/>
    </row>
    <row r="248" ht="13.5" customHeight="1">
      <c r="A248" s="40"/>
      <c r="B248" s="517"/>
      <c r="C248" s="40"/>
      <c r="D248" s="40"/>
      <c r="E248" s="40"/>
      <c r="F248" s="40"/>
      <c r="G248" s="40"/>
      <c r="H248" s="40"/>
      <c r="I248" s="40"/>
      <c r="J248" s="40"/>
      <c r="K248" s="40"/>
      <c r="L248" s="40"/>
      <c r="M248" s="40"/>
      <c r="N248" s="40"/>
      <c r="O248" s="40"/>
      <c r="P248" s="40"/>
      <c r="Q248" s="40"/>
      <c r="R248" s="40"/>
      <c r="S248" s="40"/>
      <c r="T248" s="40"/>
      <c r="U248" s="40"/>
      <c r="V248" s="40"/>
      <c r="W248" s="40"/>
      <c r="X248" s="518"/>
      <c r="Y248" s="518"/>
      <c r="Z248" s="518"/>
      <c r="AA248" s="518"/>
      <c r="AB248" s="518"/>
      <c r="AC248" s="518"/>
      <c r="AD248" s="518"/>
      <c r="AE248" s="518"/>
      <c r="AF248" s="518"/>
      <c r="AG248" s="518"/>
      <c r="AH248" s="518"/>
      <c r="AI248" s="40"/>
      <c r="AJ248" s="40"/>
      <c r="AK248" s="517"/>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518"/>
      <c r="BH248" s="518"/>
      <c r="BI248" s="518"/>
      <c r="BJ248" s="518"/>
      <c r="BK248" s="518"/>
      <c r="BL248" s="518"/>
      <c r="BM248" s="518"/>
      <c r="BN248" s="518"/>
      <c r="BO248" s="518"/>
      <c r="BP248" s="518"/>
      <c r="BQ248" s="518"/>
      <c r="BR248" s="40"/>
      <c r="BS248" s="40"/>
    </row>
    <row r="249" ht="13.5" customHeight="1">
      <c r="A249" s="40"/>
      <c r="B249" s="517"/>
      <c r="C249" s="40"/>
      <c r="D249" s="40"/>
      <c r="E249" s="40"/>
      <c r="F249" s="40"/>
      <c r="G249" s="40"/>
      <c r="H249" s="40"/>
      <c r="I249" s="40"/>
      <c r="J249" s="40"/>
      <c r="K249" s="40"/>
      <c r="L249" s="40"/>
      <c r="M249" s="40"/>
      <c r="N249" s="40"/>
      <c r="O249" s="40"/>
      <c r="P249" s="40"/>
      <c r="Q249" s="40"/>
      <c r="R249" s="40"/>
      <c r="S249" s="40"/>
      <c r="T249" s="40"/>
      <c r="U249" s="40"/>
      <c r="V249" s="40"/>
      <c r="W249" s="40"/>
      <c r="X249" s="518"/>
      <c r="Y249" s="518"/>
      <c r="Z249" s="518"/>
      <c r="AA249" s="518"/>
      <c r="AB249" s="518"/>
      <c r="AC249" s="518"/>
      <c r="AD249" s="518"/>
      <c r="AE249" s="518"/>
      <c r="AF249" s="518"/>
      <c r="AG249" s="518"/>
      <c r="AH249" s="518"/>
      <c r="AI249" s="40"/>
      <c r="AJ249" s="40"/>
      <c r="AK249" s="517"/>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518"/>
      <c r="BH249" s="518"/>
      <c r="BI249" s="518"/>
      <c r="BJ249" s="518"/>
      <c r="BK249" s="518"/>
      <c r="BL249" s="518"/>
      <c r="BM249" s="518"/>
      <c r="BN249" s="518"/>
      <c r="BO249" s="518"/>
      <c r="BP249" s="518"/>
      <c r="BQ249" s="518"/>
      <c r="BR249" s="40"/>
      <c r="BS249" s="40"/>
    </row>
    <row r="250" ht="13.5" customHeight="1">
      <c r="A250" s="40"/>
      <c r="B250" s="517"/>
      <c r="C250" s="40"/>
      <c r="D250" s="40"/>
      <c r="E250" s="40"/>
      <c r="F250" s="40"/>
      <c r="G250" s="40"/>
      <c r="H250" s="40"/>
      <c r="I250" s="40"/>
      <c r="J250" s="40"/>
      <c r="K250" s="40"/>
      <c r="L250" s="40"/>
      <c r="M250" s="40"/>
      <c r="N250" s="40"/>
      <c r="O250" s="40"/>
      <c r="P250" s="40"/>
      <c r="Q250" s="40"/>
      <c r="R250" s="40"/>
      <c r="S250" s="40"/>
      <c r="T250" s="40"/>
      <c r="U250" s="40"/>
      <c r="V250" s="40"/>
      <c r="W250" s="40"/>
      <c r="X250" s="518"/>
      <c r="Y250" s="518"/>
      <c r="Z250" s="518"/>
      <c r="AA250" s="518"/>
      <c r="AB250" s="518"/>
      <c r="AC250" s="518"/>
      <c r="AD250" s="518"/>
      <c r="AE250" s="518"/>
      <c r="AF250" s="518"/>
      <c r="AG250" s="518"/>
      <c r="AH250" s="518"/>
      <c r="AI250" s="40"/>
      <c r="AJ250" s="40"/>
      <c r="AK250" s="517"/>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518"/>
      <c r="BH250" s="518"/>
      <c r="BI250" s="518"/>
      <c r="BJ250" s="518"/>
      <c r="BK250" s="518"/>
      <c r="BL250" s="518"/>
      <c r="BM250" s="518"/>
      <c r="BN250" s="518"/>
      <c r="BO250" s="518"/>
      <c r="BP250" s="518"/>
      <c r="BQ250" s="518"/>
      <c r="BR250" s="40"/>
      <c r="BS250" s="40"/>
    </row>
    <row r="251" ht="13.5" customHeight="1">
      <c r="A251" s="40"/>
      <c r="B251" s="517"/>
      <c r="C251" s="40"/>
      <c r="D251" s="40"/>
      <c r="E251" s="40"/>
      <c r="F251" s="40"/>
      <c r="G251" s="40"/>
      <c r="H251" s="40"/>
      <c r="I251" s="40"/>
      <c r="J251" s="40"/>
      <c r="K251" s="40"/>
      <c r="L251" s="40"/>
      <c r="M251" s="40"/>
      <c r="N251" s="40"/>
      <c r="O251" s="40"/>
      <c r="P251" s="40"/>
      <c r="Q251" s="40"/>
      <c r="R251" s="40"/>
      <c r="S251" s="40"/>
      <c r="T251" s="40"/>
      <c r="U251" s="40"/>
      <c r="V251" s="40"/>
      <c r="W251" s="40"/>
      <c r="X251" s="518"/>
      <c r="Y251" s="518"/>
      <c r="Z251" s="518"/>
      <c r="AA251" s="518"/>
      <c r="AB251" s="518"/>
      <c r="AC251" s="518"/>
      <c r="AD251" s="518"/>
      <c r="AE251" s="518"/>
      <c r="AF251" s="518"/>
      <c r="AG251" s="518"/>
      <c r="AH251" s="518"/>
      <c r="AI251" s="40"/>
      <c r="AJ251" s="40"/>
      <c r="AK251" s="517"/>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518"/>
      <c r="BH251" s="518"/>
      <c r="BI251" s="518"/>
      <c r="BJ251" s="518"/>
      <c r="BK251" s="518"/>
      <c r="BL251" s="518"/>
      <c r="BM251" s="518"/>
      <c r="BN251" s="518"/>
      <c r="BO251" s="518"/>
      <c r="BP251" s="518"/>
      <c r="BQ251" s="518"/>
      <c r="BR251" s="40"/>
      <c r="BS251" s="40"/>
    </row>
    <row r="252" ht="13.5" customHeight="1">
      <c r="A252" s="40"/>
      <c r="B252" s="517"/>
      <c r="C252" s="40"/>
      <c r="D252" s="40"/>
      <c r="E252" s="40"/>
      <c r="F252" s="40"/>
      <c r="G252" s="40"/>
      <c r="H252" s="40"/>
      <c r="I252" s="40"/>
      <c r="J252" s="40"/>
      <c r="K252" s="40"/>
      <c r="L252" s="40"/>
      <c r="M252" s="40"/>
      <c r="N252" s="40"/>
      <c r="O252" s="40"/>
      <c r="P252" s="40"/>
      <c r="Q252" s="40"/>
      <c r="R252" s="40"/>
      <c r="S252" s="40"/>
      <c r="T252" s="40"/>
      <c r="U252" s="40"/>
      <c r="V252" s="40"/>
      <c r="W252" s="40"/>
      <c r="X252" s="518"/>
      <c r="Y252" s="518"/>
      <c r="Z252" s="518"/>
      <c r="AA252" s="518"/>
      <c r="AB252" s="518"/>
      <c r="AC252" s="518"/>
      <c r="AD252" s="518"/>
      <c r="AE252" s="518"/>
      <c r="AF252" s="518"/>
      <c r="AG252" s="518"/>
      <c r="AH252" s="518"/>
      <c r="AI252" s="40"/>
      <c r="AJ252" s="40"/>
      <c r="AK252" s="517"/>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518"/>
      <c r="BH252" s="518"/>
      <c r="BI252" s="518"/>
      <c r="BJ252" s="518"/>
      <c r="BK252" s="518"/>
      <c r="BL252" s="518"/>
      <c r="BM252" s="518"/>
      <c r="BN252" s="518"/>
      <c r="BO252" s="518"/>
      <c r="BP252" s="518"/>
      <c r="BQ252" s="518"/>
      <c r="BR252" s="40"/>
      <c r="BS252" s="40"/>
    </row>
    <row r="253" ht="13.5" customHeight="1">
      <c r="A253" s="40"/>
      <c r="B253" s="517"/>
      <c r="C253" s="40"/>
      <c r="D253" s="40"/>
      <c r="E253" s="40"/>
      <c r="F253" s="40"/>
      <c r="G253" s="40"/>
      <c r="H253" s="40"/>
      <c r="I253" s="40"/>
      <c r="J253" s="40"/>
      <c r="K253" s="40"/>
      <c r="L253" s="40"/>
      <c r="M253" s="40"/>
      <c r="N253" s="40"/>
      <c r="O253" s="40"/>
      <c r="P253" s="40"/>
      <c r="Q253" s="40"/>
      <c r="R253" s="40"/>
      <c r="S253" s="40"/>
      <c r="T253" s="40"/>
      <c r="U253" s="40"/>
      <c r="V253" s="40"/>
      <c r="W253" s="40"/>
      <c r="X253" s="518"/>
      <c r="Y253" s="518"/>
      <c r="Z253" s="518"/>
      <c r="AA253" s="518"/>
      <c r="AB253" s="518"/>
      <c r="AC253" s="518"/>
      <c r="AD253" s="518"/>
      <c r="AE253" s="518"/>
      <c r="AF253" s="518"/>
      <c r="AG253" s="518"/>
      <c r="AH253" s="518"/>
      <c r="AI253" s="40"/>
      <c r="AJ253" s="40"/>
      <c r="AK253" s="517"/>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518"/>
      <c r="BH253" s="518"/>
      <c r="BI253" s="518"/>
      <c r="BJ253" s="518"/>
      <c r="BK253" s="518"/>
      <c r="BL253" s="518"/>
      <c r="BM253" s="518"/>
      <c r="BN253" s="518"/>
      <c r="BO253" s="518"/>
      <c r="BP253" s="518"/>
      <c r="BQ253" s="518"/>
      <c r="BR253" s="40"/>
      <c r="BS253" s="40"/>
    </row>
    <row r="254" ht="13.5" customHeight="1">
      <c r="A254" s="40"/>
      <c r="B254" s="517"/>
      <c r="C254" s="40"/>
      <c r="D254" s="40"/>
      <c r="E254" s="40"/>
      <c r="F254" s="40"/>
      <c r="G254" s="40"/>
      <c r="H254" s="40"/>
      <c r="I254" s="40"/>
      <c r="J254" s="40"/>
      <c r="K254" s="40"/>
      <c r="L254" s="40"/>
      <c r="M254" s="40"/>
      <c r="N254" s="40"/>
      <c r="O254" s="40"/>
      <c r="P254" s="40"/>
      <c r="Q254" s="40"/>
      <c r="R254" s="40"/>
      <c r="S254" s="40"/>
      <c r="T254" s="40"/>
      <c r="U254" s="40"/>
      <c r="V254" s="40"/>
      <c r="W254" s="40"/>
      <c r="X254" s="518"/>
      <c r="Y254" s="518"/>
      <c r="Z254" s="518"/>
      <c r="AA254" s="518"/>
      <c r="AB254" s="518"/>
      <c r="AC254" s="518"/>
      <c r="AD254" s="518"/>
      <c r="AE254" s="518"/>
      <c r="AF254" s="518"/>
      <c r="AG254" s="518"/>
      <c r="AH254" s="518"/>
      <c r="AI254" s="40"/>
      <c r="AJ254" s="40"/>
      <c r="AK254" s="517"/>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518"/>
      <c r="BH254" s="518"/>
      <c r="BI254" s="518"/>
      <c r="BJ254" s="518"/>
      <c r="BK254" s="518"/>
      <c r="BL254" s="518"/>
      <c r="BM254" s="518"/>
      <c r="BN254" s="518"/>
      <c r="BO254" s="518"/>
      <c r="BP254" s="518"/>
      <c r="BQ254" s="518"/>
      <c r="BR254" s="40"/>
      <c r="BS254" s="40"/>
    </row>
    <row r="255" ht="13.5" customHeight="1">
      <c r="A255" s="40"/>
      <c r="B255" s="517"/>
      <c r="C255" s="40"/>
      <c r="D255" s="40"/>
      <c r="E255" s="40"/>
      <c r="F255" s="40"/>
      <c r="G255" s="40"/>
      <c r="H255" s="40"/>
      <c r="I255" s="40"/>
      <c r="J255" s="40"/>
      <c r="K255" s="40"/>
      <c r="L255" s="40"/>
      <c r="M255" s="40"/>
      <c r="N255" s="40"/>
      <c r="O255" s="40"/>
      <c r="P255" s="40"/>
      <c r="Q255" s="40"/>
      <c r="R255" s="40"/>
      <c r="S255" s="40"/>
      <c r="T255" s="40"/>
      <c r="U255" s="40"/>
      <c r="V255" s="40"/>
      <c r="W255" s="40"/>
      <c r="X255" s="518"/>
      <c r="Y255" s="518"/>
      <c r="Z255" s="518"/>
      <c r="AA255" s="518"/>
      <c r="AB255" s="518"/>
      <c r="AC255" s="518"/>
      <c r="AD255" s="518"/>
      <c r="AE255" s="518"/>
      <c r="AF255" s="518"/>
      <c r="AG255" s="518"/>
      <c r="AH255" s="518"/>
      <c r="AI255" s="40"/>
      <c r="AJ255" s="40"/>
      <c r="AK255" s="517"/>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518"/>
      <c r="BH255" s="518"/>
      <c r="BI255" s="518"/>
      <c r="BJ255" s="518"/>
      <c r="BK255" s="518"/>
      <c r="BL255" s="518"/>
      <c r="BM255" s="518"/>
      <c r="BN255" s="518"/>
      <c r="BO255" s="518"/>
      <c r="BP255" s="518"/>
      <c r="BQ255" s="518"/>
      <c r="BR255" s="40"/>
      <c r="BS255" s="40"/>
    </row>
    <row r="256" ht="13.5" customHeight="1">
      <c r="A256" s="40"/>
      <c r="B256" s="517"/>
      <c r="C256" s="40"/>
      <c r="D256" s="40"/>
      <c r="E256" s="40"/>
      <c r="F256" s="40"/>
      <c r="G256" s="40"/>
      <c r="H256" s="40"/>
      <c r="I256" s="40"/>
      <c r="J256" s="40"/>
      <c r="K256" s="40"/>
      <c r="L256" s="40"/>
      <c r="M256" s="40"/>
      <c r="N256" s="40"/>
      <c r="O256" s="40"/>
      <c r="P256" s="40"/>
      <c r="Q256" s="40"/>
      <c r="R256" s="40"/>
      <c r="S256" s="40"/>
      <c r="T256" s="40"/>
      <c r="U256" s="40"/>
      <c r="V256" s="40"/>
      <c r="W256" s="40"/>
      <c r="X256" s="518"/>
      <c r="Y256" s="518"/>
      <c r="Z256" s="518"/>
      <c r="AA256" s="518"/>
      <c r="AB256" s="518"/>
      <c r="AC256" s="518"/>
      <c r="AD256" s="518"/>
      <c r="AE256" s="518"/>
      <c r="AF256" s="518"/>
      <c r="AG256" s="518"/>
      <c r="AH256" s="518"/>
      <c r="AI256" s="40"/>
      <c r="AJ256" s="40"/>
      <c r="AK256" s="517"/>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518"/>
      <c r="BH256" s="518"/>
      <c r="BI256" s="518"/>
      <c r="BJ256" s="518"/>
      <c r="BK256" s="518"/>
      <c r="BL256" s="518"/>
      <c r="BM256" s="518"/>
      <c r="BN256" s="518"/>
      <c r="BO256" s="518"/>
      <c r="BP256" s="518"/>
      <c r="BQ256" s="518"/>
      <c r="BR256" s="40"/>
      <c r="BS256" s="40"/>
    </row>
    <row r="257" ht="13.5" customHeight="1">
      <c r="A257" s="40"/>
      <c r="B257" s="517"/>
      <c r="C257" s="40"/>
      <c r="D257" s="40"/>
      <c r="E257" s="40"/>
      <c r="F257" s="40"/>
      <c r="G257" s="40"/>
      <c r="H257" s="40"/>
      <c r="I257" s="40"/>
      <c r="J257" s="40"/>
      <c r="K257" s="40"/>
      <c r="L257" s="40"/>
      <c r="M257" s="40"/>
      <c r="N257" s="40"/>
      <c r="O257" s="40"/>
      <c r="P257" s="40"/>
      <c r="Q257" s="40"/>
      <c r="R257" s="40"/>
      <c r="S257" s="40"/>
      <c r="T257" s="40"/>
      <c r="U257" s="40"/>
      <c r="V257" s="40"/>
      <c r="W257" s="40"/>
      <c r="X257" s="518"/>
      <c r="Y257" s="518"/>
      <c r="Z257" s="518"/>
      <c r="AA257" s="518"/>
      <c r="AB257" s="518"/>
      <c r="AC257" s="518"/>
      <c r="AD257" s="518"/>
      <c r="AE257" s="518"/>
      <c r="AF257" s="518"/>
      <c r="AG257" s="518"/>
      <c r="AH257" s="518"/>
      <c r="AI257" s="40"/>
      <c r="AJ257" s="40"/>
      <c r="AK257" s="517"/>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518"/>
      <c r="BH257" s="518"/>
      <c r="BI257" s="518"/>
      <c r="BJ257" s="518"/>
      <c r="BK257" s="518"/>
      <c r="BL257" s="518"/>
      <c r="BM257" s="518"/>
      <c r="BN257" s="518"/>
      <c r="BO257" s="518"/>
      <c r="BP257" s="518"/>
      <c r="BQ257" s="518"/>
      <c r="BR257" s="40"/>
      <c r="BS257" s="40"/>
    </row>
    <row r="258" ht="13.5" customHeight="1">
      <c r="A258" s="40"/>
      <c r="B258" s="517"/>
      <c r="C258" s="40"/>
      <c r="D258" s="40"/>
      <c r="E258" s="40"/>
      <c r="F258" s="40"/>
      <c r="G258" s="40"/>
      <c r="H258" s="40"/>
      <c r="I258" s="40"/>
      <c r="J258" s="40"/>
      <c r="K258" s="40"/>
      <c r="L258" s="40"/>
      <c r="M258" s="40"/>
      <c r="N258" s="40"/>
      <c r="O258" s="40"/>
      <c r="P258" s="40"/>
      <c r="Q258" s="40"/>
      <c r="R258" s="40"/>
      <c r="S258" s="40"/>
      <c r="T258" s="40"/>
      <c r="U258" s="40"/>
      <c r="V258" s="40"/>
      <c r="W258" s="40"/>
      <c r="X258" s="518"/>
      <c r="Y258" s="518"/>
      <c r="Z258" s="518"/>
      <c r="AA258" s="518"/>
      <c r="AB258" s="518"/>
      <c r="AC258" s="518"/>
      <c r="AD258" s="518"/>
      <c r="AE258" s="518"/>
      <c r="AF258" s="518"/>
      <c r="AG258" s="518"/>
      <c r="AH258" s="518"/>
      <c r="AI258" s="40"/>
      <c r="AJ258" s="40"/>
      <c r="AK258" s="517"/>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518"/>
      <c r="BH258" s="518"/>
      <c r="BI258" s="518"/>
      <c r="BJ258" s="518"/>
      <c r="BK258" s="518"/>
      <c r="BL258" s="518"/>
      <c r="BM258" s="518"/>
      <c r="BN258" s="518"/>
      <c r="BO258" s="518"/>
      <c r="BP258" s="518"/>
      <c r="BQ258" s="518"/>
      <c r="BR258" s="40"/>
      <c r="BS258" s="40"/>
    </row>
    <row r="259" ht="13.5" customHeight="1">
      <c r="A259" s="40"/>
      <c r="B259" s="517"/>
      <c r="C259" s="40"/>
      <c r="D259" s="40"/>
      <c r="E259" s="40"/>
      <c r="F259" s="40"/>
      <c r="G259" s="40"/>
      <c r="H259" s="40"/>
      <c r="I259" s="40"/>
      <c r="J259" s="40"/>
      <c r="K259" s="40"/>
      <c r="L259" s="40"/>
      <c r="M259" s="40"/>
      <c r="N259" s="40"/>
      <c r="O259" s="40"/>
      <c r="P259" s="40"/>
      <c r="Q259" s="40"/>
      <c r="R259" s="40"/>
      <c r="S259" s="40"/>
      <c r="T259" s="40"/>
      <c r="U259" s="40"/>
      <c r="V259" s="40"/>
      <c r="W259" s="40"/>
      <c r="X259" s="518"/>
      <c r="Y259" s="518"/>
      <c r="Z259" s="518"/>
      <c r="AA259" s="518"/>
      <c r="AB259" s="518"/>
      <c r="AC259" s="518"/>
      <c r="AD259" s="518"/>
      <c r="AE259" s="518"/>
      <c r="AF259" s="518"/>
      <c r="AG259" s="518"/>
      <c r="AH259" s="518"/>
      <c r="AI259" s="40"/>
      <c r="AJ259" s="40"/>
      <c r="AK259" s="517"/>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518"/>
      <c r="BH259" s="518"/>
      <c r="BI259" s="518"/>
      <c r="BJ259" s="518"/>
      <c r="BK259" s="518"/>
      <c r="BL259" s="518"/>
      <c r="BM259" s="518"/>
      <c r="BN259" s="518"/>
      <c r="BO259" s="518"/>
      <c r="BP259" s="518"/>
      <c r="BQ259" s="518"/>
      <c r="BR259" s="40"/>
      <c r="BS259" s="40"/>
    </row>
    <row r="260" ht="13.5" customHeight="1">
      <c r="A260" s="40"/>
      <c r="B260" s="517"/>
      <c r="C260" s="40"/>
      <c r="D260" s="40"/>
      <c r="E260" s="40"/>
      <c r="F260" s="40"/>
      <c r="G260" s="40"/>
      <c r="H260" s="40"/>
      <c r="I260" s="40"/>
      <c r="J260" s="40"/>
      <c r="K260" s="40"/>
      <c r="L260" s="40"/>
      <c r="M260" s="40"/>
      <c r="N260" s="40"/>
      <c r="O260" s="40"/>
      <c r="P260" s="40"/>
      <c r="Q260" s="40"/>
      <c r="R260" s="40"/>
      <c r="S260" s="40"/>
      <c r="T260" s="40"/>
      <c r="U260" s="40"/>
      <c r="V260" s="40"/>
      <c r="W260" s="40"/>
      <c r="X260" s="518"/>
      <c r="Y260" s="518"/>
      <c r="Z260" s="518"/>
      <c r="AA260" s="518"/>
      <c r="AB260" s="518"/>
      <c r="AC260" s="518"/>
      <c r="AD260" s="518"/>
      <c r="AE260" s="518"/>
      <c r="AF260" s="518"/>
      <c r="AG260" s="518"/>
      <c r="AH260" s="518"/>
      <c r="AI260" s="40"/>
      <c r="AJ260" s="40"/>
      <c r="AK260" s="517"/>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518"/>
      <c r="BH260" s="518"/>
      <c r="BI260" s="518"/>
      <c r="BJ260" s="518"/>
      <c r="BK260" s="518"/>
      <c r="BL260" s="518"/>
      <c r="BM260" s="518"/>
      <c r="BN260" s="518"/>
      <c r="BO260" s="518"/>
      <c r="BP260" s="518"/>
      <c r="BQ260" s="518"/>
      <c r="BR260" s="40"/>
      <c r="BS260" s="40"/>
    </row>
    <row r="261" ht="13.5" customHeight="1">
      <c r="A261" s="40"/>
      <c r="B261" s="517"/>
      <c r="C261" s="40"/>
      <c r="D261" s="40"/>
      <c r="E261" s="40"/>
      <c r="F261" s="40"/>
      <c r="G261" s="40"/>
      <c r="H261" s="40"/>
      <c r="I261" s="40"/>
      <c r="J261" s="40"/>
      <c r="K261" s="40"/>
      <c r="L261" s="40"/>
      <c r="M261" s="40"/>
      <c r="N261" s="40"/>
      <c r="O261" s="40"/>
      <c r="P261" s="40"/>
      <c r="Q261" s="40"/>
      <c r="R261" s="40"/>
      <c r="S261" s="40"/>
      <c r="T261" s="40"/>
      <c r="U261" s="40"/>
      <c r="V261" s="40"/>
      <c r="W261" s="40"/>
      <c r="X261" s="518"/>
      <c r="Y261" s="518"/>
      <c r="Z261" s="518"/>
      <c r="AA261" s="518"/>
      <c r="AB261" s="518"/>
      <c r="AC261" s="518"/>
      <c r="AD261" s="518"/>
      <c r="AE261" s="518"/>
      <c r="AF261" s="518"/>
      <c r="AG261" s="518"/>
      <c r="AH261" s="518"/>
      <c r="AI261" s="40"/>
      <c r="AJ261" s="40"/>
      <c r="AK261" s="517"/>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518"/>
      <c r="BH261" s="518"/>
      <c r="BI261" s="518"/>
      <c r="BJ261" s="518"/>
      <c r="BK261" s="518"/>
      <c r="BL261" s="518"/>
      <c r="BM261" s="518"/>
      <c r="BN261" s="518"/>
      <c r="BO261" s="518"/>
      <c r="BP261" s="518"/>
      <c r="BQ261" s="518"/>
      <c r="BR261" s="40"/>
      <c r="BS261" s="40"/>
    </row>
    <row r="262" ht="13.5" customHeight="1">
      <c r="A262" s="40"/>
      <c r="B262" s="517"/>
      <c r="C262" s="40"/>
      <c r="D262" s="40"/>
      <c r="E262" s="40"/>
      <c r="F262" s="40"/>
      <c r="G262" s="40"/>
      <c r="H262" s="40"/>
      <c r="I262" s="40"/>
      <c r="J262" s="40"/>
      <c r="K262" s="40"/>
      <c r="L262" s="40"/>
      <c r="M262" s="40"/>
      <c r="N262" s="40"/>
      <c r="O262" s="40"/>
      <c r="P262" s="40"/>
      <c r="Q262" s="40"/>
      <c r="R262" s="40"/>
      <c r="S262" s="40"/>
      <c r="T262" s="40"/>
      <c r="U262" s="40"/>
      <c r="V262" s="40"/>
      <c r="W262" s="40"/>
      <c r="X262" s="518"/>
      <c r="Y262" s="518"/>
      <c r="Z262" s="518"/>
      <c r="AA262" s="518"/>
      <c r="AB262" s="518"/>
      <c r="AC262" s="518"/>
      <c r="AD262" s="518"/>
      <c r="AE262" s="518"/>
      <c r="AF262" s="518"/>
      <c r="AG262" s="518"/>
      <c r="AH262" s="518"/>
      <c r="AI262" s="40"/>
      <c r="AJ262" s="40"/>
      <c r="AK262" s="517"/>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518"/>
      <c r="BH262" s="518"/>
      <c r="BI262" s="518"/>
      <c r="BJ262" s="518"/>
      <c r="BK262" s="518"/>
      <c r="BL262" s="518"/>
      <c r="BM262" s="518"/>
      <c r="BN262" s="518"/>
      <c r="BO262" s="518"/>
      <c r="BP262" s="518"/>
      <c r="BQ262" s="518"/>
      <c r="BR262" s="40"/>
      <c r="BS262" s="40"/>
    </row>
    <row r="263" ht="13.5" customHeight="1">
      <c r="A263" s="40"/>
      <c r="B263" s="517"/>
      <c r="C263" s="40"/>
      <c r="D263" s="40"/>
      <c r="E263" s="40"/>
      <c r="F263" s="40"/>
      <c r="G263" s="40"/>
      <c r="H263" s="40"/>
      <c r="I263" s="40"/>
      <c r="J263" s="40"/>
      <c r="K263" s="40"/>
      <c r="L263" s="40"/>
      <c r="M263" s="40"/>
      <c r="N263" s="40"/>
      <c r="O263" s="40"/>
      <c r="P263" s="40"/>
      <c r="Q263" s="40"/>
      <c r="R263" s="40"/>
      <c r="S263" s="40"/>
      <c r="T263" s="40"/>
      <c r="U263" s="40"/>
      <c r="V263" s="40"/>
      <c r="W263" s="40"/>
      <c r="X263" s="518"/>
      <c r="Y263" s="518"/>
      <c r="Z263" s="518"/>
      <c r="AA263" s="518"/>
      <c r="AB263" s="518"/>
      <c r="AC263" s="518"/>
      <c r="AD263" s="518"/>
      <c r="AE263" s="518"/>
      <c r="AF263" s="518"/>
      <c r="AG263" s="518"/>
      <c r="AH263" s="518"/>
      <c r="AI263" s="40"/>
      <c r="AJ263" s="40"/>
      <c r="AK263" s="517"/>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518"/>
      <c r="BH263" s="518"/>
      <c r="BI263" s="518"/>
      <c r="BJ263" s="518"/>
      <c r="BK263" s="518"/>
      <c r="BL263" s="518"/>
      <c r="BM263" s="518"/>
      <c r="BN263" s="518"/>
      <c r="BO263" s="518"/>
      <c r="BP263" s="518"/>
      <c r="BQ263" s="518"/>
      <c r="BR263" s="40"/>
      <c r="BS263" s="40"/>
    </row>
    <row r="264" ht="13.5" customHeight="1">
      <c r="A264" s="40"/>
      <c r="B264" s="517"/>
      <c r="C264" s="40"/>
      <c r="D264" s="40"/>
      <c r="E264" s="40"/>
      <c r="F264" s="40"/>
      <c r="G264" s="40"/>
      <c r="H264" s="40"/>
      <c r="I264" s="40"/>
      <c r="J264" s="40"/>
      <c r="K264" s="40"/>
      <c r="L264" s="40"/>
      <c r="M264" s="40"/>
      <c r="N264" s="40"/>
      <c r="O264" s="40"/>
      <c r="P264" s="40"/>
      <c r="Q264" s="40"/>
      <c r="R264" s="40"/>
      <c r="S264" s="40"/>
      <c r="T264" s="40"/>
      <c r="U264" s="40"/>
      <c r="V264" s="40"/>
      <c r="W264" s="40"/>
      <c r="X264" s="518"/>
      <c r="Y264" s="518"/>
      <c r="Z264" s="518"/>
      <c r="AA264" s="518"/>
      <c r="AB264" s="518"/>
      <c r="AC264" s="518"/>
      <c r="AD264" s="518"/>
      <c r="AE264" s="518"/>
      <c r="AF264" s="518"/>
      <c r="AG264" s="518"/>
      <c r="AH264" s="518"/>
      <c r="AI264" s="40"/>
      <c r="AJ264" s="40"/>
      <c r="AK264" s="517"/>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518"/>
      <c r="BH264" s="518"/>
      <c r="BI264" s="518"/>
      <c r="BJ264" s="518"/>
      <c r="BK264" s="518"/>
      <c r="BL264" s="518"/>
      <c r="BM264" s="518"/>
      <c r="BN264" s="518"/>
      <c r="BO264" s="518"/>
      <c r="BP264" s="518"/>
      <c r="BQ264" s="518"/>
      <c r="BR264" s="40"/>
      <c r="BS264" s="40"/>
    </row>
    <row r="265" ht="13.5" customHeight="1">
      <c r="A265" s="40"/>
      <c r="B265" s="517"/>
      <c r="C265" s="40"/>
      <c r="D265" s="40"/>
      <c r="E265" s="40"/>
      <c r="F265" s="40"/>
      <c r="G265" s="40"/>
      <c r="H265" s="40"/>
      <c r="I265" s="40"/>
      <c r="J265" s="40"/>
      <c r="K265" s="40"/>
      <c r="L265" s="40"/>
      <c r="M265" s="40"/>
      <c r="N265" s="40"/>
      <c r="O265" s="40"/>
      <c r="P265" s="40"/>
      <c r="Q265" s="40"/>
      <c r="R265" s="40"/>
      <c r="S265" s="40"/>
      <c r="T265" s="40"/>
      <c r="U265" s="40"/>
      <c r="V265" s="40"/>
      <c r="W265" s="40"/>
      <c r="X265" s="518"/>
      <c r="Y265" s="518"/>
      <c r="Z265" s="518"/>
      <c r="AA265" s="518"/>
      <c r="AB265" s="518"/>
      <c r="AC265" s="518"/>
      <c r="AD265" s="518"/>
      <c r="AE265" s="518"/>
      <c r="AF265" s="518"/>
      <c r="AG265" s="518"/>
      <c r="AH265" s="518"/>
      <c r="AI265" s="40"/>
      <c r="AJ265" s="40"/>
      <c r="AK265" s="517"/>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518"/>
      <c r="BH265" s="518"/>
      <c r="BI265" s="518"/>
      <c r="BJ265" s="518"/>
      <c r="BK265" s="518"/>
      <c r="BL265" s="518"/>
      <c r="BM265" s="518"/>
      <c r="BN265" s="518"/>
      <c r="BO265" s="518"/>
      <c r="BP265" s="518"/>
      <c r="BQ265" s="518"/>
      <c r="BR265" s="40"/>
      <c r="BS265" s="40"/>
    </row>
    <row r="266" ht="13.5" customHeight="1">
      <c r="A266" s="40"/>
      <c r="B266" s="517"/>
      <c r="C266" s="40"/>
      <c r="D266" s="40"/>
      <c r="E266" s="40"/>
      <c r="F266" s="40"/>
      <c r="G266" s="40"/>
      <c r="H266" s="40"/>
      <c r="I266" s="40"/>
      <c r="J266" s="40"/>
      <c r="K266" s="40"/>
      <c r="L266" s="40"/>
      <c r="M266" s="40"/>
      <c r="N266" s="40"/>
      <c r="O266" s="40"/>
      <c r="P266" s="40"/>
      <c r="Q266" s="40"/>
      <c r="R266" s="40"/>
      <c r="S266" s="40"/>
      <c r="T266" s="40"/>
      <c r="U266" s="40"/>
      <c r="V266" s="40"/>
      <c r="W266" s="40"/>
      <c r="X266" s="518"/>
      <c r="Y266" s="518"/>
      <c r="Z266" s="518"/>
      <c r="AA266" s="518"/>
      <c r="AB266" s="518"/>
      <c r="AC266" s="518"/>
      <c r="AD266" s="518"/>
      <c r="AE266" s="518"/>
      <c r="AF266" s="518"/>
      <c r="AG266" s="518"/>
      <c r="AH266" s="518"/>
      <c r="AI266" s="40"/>
      <c r="AJ266" s="40"/>
      <c r="AK266" s="517"/>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518"/>
      <c r="BH266" s="518"/>
      <c r="BI266" s="518"/>
      <c r="BJ266" s="518"/>
      <c r="BK266" s="518"/>
      <c r="BL266" s="518"/>
      <c r="BM266" s="518"/>
      <c r="BN266" s="518"/>
      <c r="BO266" s="518"/>
      <c r="BP266" s="518"/>
      <c r="BQ266" s="518"/>
      <c r="BR266" s="40"/>
      <c r="BS266" s="40"/>
    </row>
    <row r="267" ht="13.5" customHeight="1">
      <c r="A267" s="40"/>
      <c r="B267" s="517"/>
      <c r="C267" s="40"/>
      <c r="D267" s="40"/>
      <c r="E267" s="40"/>
      <c r="F267" s="40"/>
      <c r="G267" s="40"/>
      <c r="H267" s="40"/>
      <c r="I267" s="40"/>
      <c r="J267" s="40"/>
      <c r="K267" s="40"/>
      <c r="L267" s="40"/>
      <c r="M267" s="40"/>
      <c r="N267" s="40"/>
      <c r="O267" s="40"/>
      <c r="P267" s="40"/>
      <c r="Q267" s="40"/>
      <c r="R267" s="40"/>
      <c r="S267" s="40"/>
      <c r="T267" s="40"/>
      <c r="U267" s="40"/>
      <c r="V267" s="40"/>
      <c r="W267" s="40"/>
      <c r="X267" s="518"/>
      <c r="Y267" s="518"/>
      <c r="Z267" s="518"/>
      <c r="AA267" s="518"/>
      <c r="AB267" s="518"/>
      <c r="AC267" s="518"/>
      <c r="AD267" s="518"/>
      <c r="AE267" s="518"/>
      <c r="AF267" s="518"/>
      <c r="AG267" s="518"/>
      <c r="AH267" s="518"/>
      <c r="AI267" s="40"/>
      <c r="AJ267" s="40"/>
      <c r="AK267" s="517"/>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518"/>
      <c r="BH267" s="518"/>
      <c r="BI267" s="518"/>
      <c r="BJ267" s="518"/>
      <c r="BK267" s="518"/>
      <c r="BL267" s="518"/>
      <c r="BM267" s="518"/>
      <c r="BN267" s="518"/>
      <c r="BO267" s="518"/>
      <c r="BP267" s="518"/>
      <c r="BQ267" s="518"/>
      <c r="BR267" s="40"/>
      <c r="BS267" s="40"/>
    </row>
    <row r="268" ht="13.5" customHeight="1">
      <c r="A268" s="40"/>
      <c r="B268" s="517"/>
      <c r="C268" s="40"/>
      <c r="D268" s="40"/>
      <c r="E268" s="40"/>
      <c r="F268" s="40"/>
      <c r="G268" s="40"/>
      <c r="H268" s="40"/>
      <c r="I268" s="40"/>
      <c r="J268" s="40"/>
      <c r="K268" s="40"/>
      <c r="L268" s="40"/>
      <c r="M268" s="40"/>
      <c r="N268" s="40"/>
      <c r="O268" s="40"/>
      <c r="P268" s="40"/>
      <c r="Q268" s="40"/>
      <c r="R268" s="40"/>
      <c r="S268" s="40"/>
      <c r="T268" s="40"/>
      <c r="U268" s="40"/>
      <c r="V268" s="40"/>
      <c r="W268" s="40"/>
      <c r="X268" s="518"/>
      <c r="Y268" s="518"/>
      <c r="Z268" s="518"/>
      <c r="AA268" s="518"/>
      <c r="AB268" s="518"/>
      <c r="AC268" s="518"/>
      <c r="AD268" s="518"/>
      <c r="AE268" s="518"/>
      <c r="AF268" s="518"/>
      <c r="AG268" s="518"/>
      <c r="AH268" s="518"/>
      <c r="AI268" s="40"/>
      <c r="AJ268" s="40"/>
      <c r="AK268" s="517"/>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518"/>
      <c r="BH268" s="518"/>
      <c r="BI268" s="518"/>
      <c r="BJ268" s="518"/>
      <c r="BK268" s="518"/>
      <c r="BL268" s="518"/>
      <c r="BM268" s="518"/>
      <c r="BN268" s="518"/>
      <c r="BO268" s="518"/>
      <c r="BP268" s="518"/>
      <c r="BQ268" s="518"/>
      <c r="BR268" s="40"/>
      <c r="BS268" s="40"/>
    </row>
    <row r="269" ht="13.5" customHeight="1">
      <c r="A269" s="40"/>
      <c r="B269" s="517"/>
      <c r="C269" s="40"/>
      <c r="D269" s="40"/>
      <c r="E269" s="40"/>
      <c r="F269" s="40"/>
      <c r="G269" s="40"/>
      <c r="H269" s="40"/>
      <c r="I269" s="40"/>
      <c r="J269" s="40"/>
      <c r="K269" s="40"/>
      <c r="L269" s="40"/>
      <c r="M269" s="40"/>
      <c r="N269" s="40"/>
      <c r="O269" s="40"/>
      <c r="P269" s="40"/>
      <c r="Q269" s="40"/>
      <c r="R269" s="40"/>
      <c r="S269" s="40"/>
      <c r="T269" s="40"/>
      <c r="U269" s="40"/>
      <c r="V269" s="40"/>
      <c r="W269" s="40"/>
      <c r="X269" s="518"/>
      <c r="Y269" s="518"/>
      <c r="Z269" s="518"/>
      <c r="AA269" s="518"/>
      <c r="AB269" s="518"/>
      <c r="AC269" s="518"/>
      <c r="AD269" s="518"/>
      <c r="AE269" s="518"/>
      <c r="AF269" s="518"/>
      <c r="AG269" s="518"/>
      <c r="AH269" s="518"/>
      <c r="AI269" s="40"/>
      <c r="AJ269" s="40"/>
      <c r="AK269" s="517"/>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518"/>
      <c r="BH269" s="518"/>
      <c r="BI269" s="518"/>
      <c r="BJ269" s="518"/>
      <c r="BK269" s="518"/>
      <c r="BL269" s="518"/>
      <c r="BM269" s="518"/>
      <c r="BN269" s="518"/>
      <c r="BO269" s="518"/>
      <c r="BP269" s="518"/>
      <c r="BQ269" s="518"/>
      <c r="BR269" s="40"/>
      <c r="BS269" s="40"/>
    </row>
    <row r="270" ht="13.5" customHeight="1">
      <c r="A270" s="40"/>
      <c r="B270" s="517"/>
      <c r="C270" s="40"/>
      <c r="D270" s="40"/>
      <c r="E270" s="40"/>
      <c r="F270" s="40"/>
      <c r="G270" s="40"/>
      <c r="H270" s="40"/>
      <c r="I270" s="40"/>
      <c r="J270" s="40"/>
      <c r="K270" s="40"/>
      <c r="L270" s="40"/>
      <c r="M270" s="40"/>
      <c r="N270" s="40"/>
      <c r="O270" s="40"/>
      <c r="P270" s="40"/>
      <c r="Q270" s="40"/>
      <c r="R270" s="40"/>
      <c r="S270" s="40"/>
      <c r="T270" s="40"/>
      <c r="U270" s="40"/>
      <c r="V270" s="40"/>
      <c r="W270" s="40"/>
      <c r="X270" s="518"/>
      <c r="Y270" s="518"/>
      <c r="Z270" s="518"/>
      <c r="AA270" s="518"/>
      <c r="AB270" s="518"/>
      <c r="AC270" s="518"/>
      <c r="AD270" s="518"/>
      <c r="AE270" s="518"/>
      <c r="AF270" s="518"/>
      <c r="AG270" s="518"/>
      <c r="AH270" s="518"/>
      <c r="AI270" s="40"/>
      <c r="AJ270" s="40"/>
      <c r="AK270" s="517"/>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518"/>
      <c r="BH270" s="518"/>
      <c r="BI270" s="518"/>
      <c r="BJ270" s="518"/>
      <c r="BK270" s="518"/>
      <c r="BL270" s="518"/>
      <c r="BM270" s="518"/>
      <c r="BN270" s="518"/>
      <c r="BO270" s="518"/>
      <c r="BP270" s="518"/>
      <c r="BQ270" s="518"/>
      <c r="BR270" s="40"/>
      <c r="BS270" s="40"/>
    </row>
    <row r="271" ht="13.5" customHeight="1">
      <c r="A271" s="40"/>
      <c r="B271" s="517"/>
      <c r="C271" s="40"/>
      <c r="D271" s="40"/>
      <c r="E271" s="40"/>
      <c r="F271" s="40"/>
      <c r="G271" s="40"/>
      <c r="H271" s="40"/>
      <c r="I271" s="40"/>
      <c r="J271" s="40"/>
      <c r="K271" s="40"/>
      <c r="L271" s="40"/>
      <c r="M271" s="40"/>
      <c r="N271" s="40"/>
      <c r="O271" s="40"/>
      <c r="P271" s="40"/>
      <c r="Q271" s="40"/>
      <c r="R271" s="40"/>
      <c r="S271" s="40"/>
      <c r="T271" s="40"/>
      <c r="U271" s="40"/>
      <c r="V271" s="40"/>
      <c r="W271" s="40"/>
      <c r="X271" s="518"/>
      <c r="Y271" s="518"/>
      <c r="Z271" s="518"/>
      <c r="AA271" s="518"/>
      <c r="AB271" s="518"/>
      <c r="AC271" s="518"/>
      <c r="AD271" s="518"/>
      <c r="AE271" s="518"/>
      <c r="AF271" s="518"/>
      <c r="AG271" s="518"/>
      <c r="AH271" s="518"/>
      <c r="AI271" s="40"/>
      <c r="AJ271" s="40"/>
      <c r="AK271" s="517"/>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518"/>
      <c r="BH271" s="518"/>
      <c r="BI271" s="518"/>
      <c r="BJ271" s="518"/>
      <c r="BK271" s="518"/>
      <c r="BL271" s="518"/>
      <c r="BM271" s="518"/>
      <c r="BN271" s="518"/>
      <c r="BO271" s="518"/>
      <c r="BP271" s="518"/>
      <c r="BQ271" s="518"/>
      <c r="BR271" s="40"/>
      <c r="BS271" s="40"/>
    </row>
    <row r="272" ht="13.5" customHeight="1">
      <c r="A272" s="40"/>
      <c r="B272" s="517"/>
      <c r="C272" s="40"/>
      <c r="D272" s="40"/>
      <c r="E272" s="40"/>
      <c r="F272" s="40"/>
      <c r="G272" s="40"/>
      <c r="H272" s="40"/>
      <c r="I272" s="40"/>
      <c r="J272" s="40"/>
      <c r="K272" s="40"/>
      <c r="L272" s="40"/>
      <c r="M272" s="40"/>
      <c r="N272" s="40"/>
      <c r="O272" s="40"/>
      <c r="P272" s="40"/>
      <c r="Q272" s="40"/>
      <c r="R272" s="40"/>
      <c r="S272" s="40"/>
      <c r="T272" s="40"/>
      <c r="U272" s="40"/>
      <c r="V272" s="40"/>
      <c r="W272" s="40"/>
      <c r="X272" s="518"/>
      <c r="Y272" s="518"/>
      <c r="Z272" s="518"/>
      <c r="AA272" s="518"/>
      <c r="AB272" s="518"/>
      <c r="AC272" s="518"/>
      <c r="AD272" s="518"/>
      <c r="AE272" s="518"/>
      <c r="AF272" s="518"/>
      <c r="AG272" s="518"/>
      <c r="AH272" s="518"/>
      <c r="AI272" s="40"/>
      <c r="AJ272" s="40"/>
      <c r="AK272" s="517"/>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518"/>
      <c r="BH272" s="518"/>
      <c r="BI272" s="518"/>
      <c r="BJ272" s="518"/>
      <c r="BK272" s="518"/>
      <c r="BL272" s="518"/>
      <c r="BM272" s="518"/>
      <c r="BN272" s="518"/>
      <c r="BO272" s="518"/>
      <c r="BP272" s="518"/>
      <c r="BQ272" s="518"/>
      <c r="BR272" s="40"/>
      <c r="BS272" s="40"/>
    </row>
    <row r="273" ht="13.5" customHeight="1">
      <c r="A273" s="40"/>
      <c r="B273" s="517"/>
      <c r="C273" s="40"/>
      <c r="D273" s="40"/>
      <c r="E273" s="40"/>
      <c r="F273" s="40"/>
      <c r="G273" s="40"/>
      <c r="H273" s="40"/>
      <c r="I273" s="40"/>
      <c r="J273" s="40"/>
      <c r="K273" s="40"/>
      <c r="L273" s="40"/>
      <c r="M273" s="40"/>
      <c r="N273" s="40"/>
      <c r="O273" s="40"/>
      <c r="P273" s="40"/>
      <c r="Q273" s="40"/>
      <c r="R273" s="40"/>
      <c r="S273" s="40"/>
      <c r="T273" s="40"/>
      <c r="U273" s="40"/>
      <c r="V273" s="40"/>
      <c r="W273" s="40"/>
      <c r="X273" s="518"/>
      <c r="Y273" s="518"/>
      <c r="Z273" s="518"/>
      <c r="AA273" s="518"/>
      <c r="AB273" s="518"/>
      <c r="AC273" s="518"/>
      <c r="AD273" s="518"/>
      <c r="AE273" s="518"/>
      <c r="AF273" s="518"/>
      <c r="AG273" s="518"/>
      <c r="AH273" s="518"/>
      <c r="AI273" s="40"/>
      <c r="AJ273" s="40"/>
      <c r="AK273" s="517"/>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518"/>
      <c r="BH273" s="518"/>
      <c r="BI273" s="518"/>
      <c r="BJ273" s="518"/>
      <c r="BK273" s="518"/>
      <c r="BL273" s="518"/>
      <c r="BM273" s="518"/>
      <c r="BN273" s="518"/>
      <c r="BO273" s="518"/>
      <c r="BP273" s="518"/>
      <c r="BQ273" s="518"/>
      <c r="BR273" s="40"/>
      <c r="BS273" s="40"/>
    </row>
    <row r="274" ht="13.5" customHeight="1">
      <c r="A274" s="40"/>
      <c r="B274" s="517"/>
      <c r="C274" s="40"/>
      <c r="D274" s="40"/>
      <c r="E274" s="40"/>
      <c r="F274" s="40"/>
      <c r="G274" s="40"/>
      <c r="H274" s="40"/>
      <c r="I274" s="40"/>
      <c r="J274" s="40"/>
      <c r="K274" s="40"/>
      <c r="L274" s="40"/>
      <c r="M274" s="40"/>
      <c r="N274" s="40"/>
      <c r="O274" s="40"/>
      <c r="P274" s="40"/>
      <c r="Q274" s="40"/>
      <c r="R274" s="40"/>
      <c r="S274" s="40"/>
      <c r="T274" s="40"/>
      <c r="U274" s="40"/>
      <c r="V274" s="40"/>
      <c r="W274" s="40"/>
      <c r="X274" s="518"/>
      <c r="Y274" s="518"/>
      <c r="Z274" s="518"/>
      <c r="AA274" s="518"/>
      <c r="AB274" s="518"/>
      <c r="AC274" s="518"/>
      <c r="AD274" s="518"/>
      <c r="AE274" s="518"/>
      <c r="AF274" s="518"/>
      <c r="AG274" s="518"/>
      <c r="AH274" s="518"/>
      <c r="AI274" s="40"/>
      <c r="AJ274" s="40"/>
      <c r="AK274" s="517"/>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518"/>
      <c r="BH274" s="518"/>
      <c r="BI274" s="518"/>
      <c r="BJ274" s="518"/>
      <c r="BK274" s="518"/>
      <c r="BL274" s="518"/>
      <c r="BM274" s="518"/>
      <c r="BN274" s="518"/>
      <c r="BO274" s="518"/>
      <c r="BP274" s="518"/>
      <c r="BQ274" s="518"/>
      <c r="BR274" s="40"/>
      <c r="BS274" s="40"/>
    </row>
    <row r="275" ht="13.5" customHeight="1">
      <c r="A275" s="40"/>
      <c r="B275" s="517"/>
      <c r="C275" s="40"/>
      <c r="D275" s="40"/>
      <c r="E275" s="40"/>
      <c r="F275" s="40"/>
      <c r="G275" s="40"/>
      <c r="H275" s="40"/>
      <c r="I275" s="40"/>
      <c r="J275" s="40"/>
      <c r="K275" s="40"/>
      <c r="L275" s="40"/>
      <c r="M275" s="40"/>
      <c r="N275" s="40"/>
      <c r="O275" s="40"/>
      <c r="P275" s="40"/>
      <c r="Q275" s="40"/>
      <c r="R275" s="40"/>
      <c r="S275" s="40"/>
      <c r="T275" s="40"/>
      <c r="U275" s="40"/>
      <c r="V275" s="40"/>
      <c r="W275" s="40"/>
      <c r="X275" s="518"/>
      <c r="Y275" s="518"/>
      <c r="Z275" s="518"/>
      <c r="AA275" s="518"/>
      <c r="AB275" s="518"/>
      <c r="AC275" s="518"/>
      <c r="AD275" s="518"/>
      <c r="AE275" s="518"/>
      <c r="AF275" s="518"/>
      <c r="AG275" s="518"/>
      <c r="AH275" s="518"/>
      <c r="AI275" s="40"/>
      <c r="AJ275" s="40"/>
      <c r="AK275" s="517"/>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518"/>
      <c r="BH275" s="518"/>
      <c r="BI275" s="518"/>
      <c r="BJ275" s="518"/>
      <c r="BK275" s="518"/>
      <c r="BL275" s="518"/>
      <c r="BM275" s="518"/>
      <c r="BN275" s="518"/>
      <c r="BO275" s="518"/>
      <c r="BP275" s="518"/>
      <c r="BQ275" s="518"/>
      <c r="BR275" s="40"/>
      <c r="BS275" s="40"/>
    </row>
    <row r="276" ht="13.5" customHeight="1">
      <c r="A276" s="40"/>
      <c r="B276" s="517"/>
      <c r="C276" s="40"/>
      <c r="D276" s="40"/>
      <c r="E276" s="40"/>
      <c r="F276" s="40"/>
      <c r="G276" s="40"/>
      <c r="H276" s="40"/>
      <c r="I276" s="40"/>
      <c r="J276" s="40"/>
      <c r="K276" s="40"/>
      <c r="L276" s="40"/>
      <c r="M276" s="40"/>
      <c r="N276" s="40"/>
      <c r="O276" s="40"/>
      <c r="P276" s="40"/>
      <c r="Q276" s="40"/>
      <c r="R276" s="40"/>
      <c r="S276" s="40"/>
      <c r="T276" s="40"/>
      <c r="U276" s="40"/>
      <c r="V276" s="40"/>
      <c r="W276" s="40"/>
      <c r="X276" s="518"/>
      <c r="Y276" s="518"/>
      <c r="Z276" s="518"/>
      <c r="AA276" s="518"/>
      <c r="AB276" s="518"/>
      <c r="AC276" s="518"/>
      <c r="AD276" s="518"/>
      <c r="AE276" s="518"/>
      <c r="AF276" s="518"/>
      <c r="AG276" s="518"/>
      <c r="AH276" s="518"/>
      <c r="AI276" s="40"/>
      <c r="AJ276" s="40"/>
      <c r="AK276" s="517"/>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518"/>
      <c r="BH276" s="518"/>
      <c r="BI276" s="518"/>
      <c r="BJ276" s="518"/>
      <c r="BK276" s="518"/>
      <c r="BL276" s="518"/>
      <c r="BM276" s="518"/>
      <c r="BN276" s="518"/>
      <c r="BO276" s="518"/>
      <c r="BP276" s="518"/>
      <c r="BQ276" s="518"/>
      <c r="BR276" s="40"/>
      <c r="BS276" s="40"/>
    </row>
    <row r="277" ht="13.5" customHeight="1">
      <c r="A277" s="40"/>
      <c r="B277" s="517"/>
      <c r="C277" s="40"/>
      <c r="D277" s="40"/>
      <c r="E277" s="40"/>
      <c r="F277" s="40"/>
      <c r="G277" s="40"/>
      <c r="H277" s="40"/>
      <c r="I277" s="40"/>
      <c r="J277" s="40"/>
      <c r="K277" s="40"/>
      <c r="L277" s="40"/>
      <c r="M277" s="40"/>
      <c r="N277" s="40"/>
      <c r="O277" s="40"/>
      <c r="P277" s="40"/>
      <c r="Q277" s="40"/>
      <c r="R277" s="40"/>
      <c r="S277" s="40"/>
      <c r="T277" s="40"/>
      <c r="U277" s="40"/>
      <c r="V277" s="40"/>
      <c r="W277" s="40"/>
      <c r="X277" s="518"/>
      <c r="Y277" s="518"/>
      <c r="Z277" s="518"/>
      <c r="AA277" s="518"/>
      <c r="AB277" s="518"/>
      <c r="AC277" s="518"/>
      <c r="AD277" s="518"/>
      <c r="AE277" s="518"/>
      <c r="AF277" s="518"/>
      <c r="AG277" s="518"/>
      <c r="AH277" s="518"/>
      <c r="AI277" s="40"/>
      <c r="AJ277" s="40"/>
      <c r="AK277" s="517"/>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518"/>
      <c r="BH277" s="518"/>
      <c r="BI277" s="518"/>
      <c r="BJ277" s="518"/>
      <c r="BK277" s="518"/>
      <c r="BL277" s="518"/>
      <c r="BM277" s="518"/>
      <c r="BN277" s="518"/>
      <c r="BO277" s="518"/>
      <c r="BP277" s="518"/>
      <c r="BQ277" s="518"/>
      <c r="BR277" s="40"/>
      <c r="BS277" s="40"/>
    </row>
    <row r="278" ht="13.5" customHeight="1">
      <c r="A278" s="40"/>
      <c r="B278" s="517"/>
      <c r="C278" s="40"/>
      <c r="D278" s="40"/>
      <c r="E278" s="40"/>
      <c r="F278" s="40"/>
      <c r="G278" s="40"/>
      <c r="H278" s="40"/>
      <c r="I278" s="40"/>
      <c r="J278" s="40"/>
      <c r="K278" s="40"/>
      <c r="L278" s="40"/>
      <c r="M278" s="40"/>
      <c r="N278" s="40"/>
      <c r="O278" s="40"/>
      <c r="P278" s="40"/>
      <c r="Q278" s="40"/>
      <c r="R278" s="40"/>
      <c r="S278" s="40"/>
      <c r="T278" s="40"/>
      <c r="U278" s="40"/>
      <c r="V278" s="40"/>
      <c r="W278" s="40"/>
      <c r="X278" s="518"/>
      <c r="Y278" s="518"/>
      <c r="Z278" s="518"/>
      <c r="AA278" s="518"/>
      <c r="AB278" s="518"/>
      <c r="AC278" s="518"/>
      <c r="AD278" s="518"/>
      <c r="AE278" s="518"/>
      <c r="AF278" s="518"/>
      <c r="AG278" s="518"/>
      <c r="AH278" s="518"/>
      <c r="AI278" s="40"/>
      <c r="AJ278" s="40"/>
      <c r="AK278" s="517"/>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518"/>
      <c r="BH278" s="518"/>
      <c r="BI278" s="518"/>
      <c r="BJ278" s="518"/>
      <c r="BK278" s="518"/>
      <c r="BL278" s="518"/>
      <c r="BM278" s="518"/>
      <c r="BN278" s="518"/>
      <c r="BO278" s="518"/>
      <c r="BP278" s="518"/>
      <c r="BQ278" s="518"/>
      <c r="BR278" s="40"/>
      <c r="BS278" s="40"/>
    </row>
    <row r="279" ht="13.5" customHeight="1">
      <c r="A279" s="40"/>
      <c r="B279" s="517"/>
      <c r="C279" s="40"/>
      <c r="D279" s="40"/>
      <c r="E279" s="40"/>
      <c r="F279" s="40"/>
      <c r="G279" s="40"/>
      <c r="H279" s="40"/>
      <c r="I279" s="40"/>
      <c r="J279" s="40"/>
      <c r="K279" s="40"/>
      <c r="L279" s="40"/>
      <c r="M279" s="40"/>
      <c r="N279" s="40"/>
      <c r="O279" s="40"/>
      <c r="P279" s="40"/>
      <c r="Q279" s="40"/>
      <c r="R279" s="40"/>
      <c r="S279" s="40"/>
      <c r="T279" s="40"/>
      <c r="U279" s="40"/>
      <c r="V279" s="40"/>
      <c r="W279" s="40"/>
      <c r="X279" s="518"/>
      <c r="Y279" s="518"/>
      <c r="Z279" s="518"/>
      <c r="AA279" s="518"/>
      <c r="AB279" s="518"/>
      <c r="AC279" s="518"/>
      <c r="AD279" s="518"/>
      <c r="AE279" s="518"/>
      <c r="AF279" s="518"/>
      <c r="AG279" s="518"/>
      <c r="AH279" s="518"/>
      <c r="AI279" s="40"/>
      <c r="AJ279" s="40"/>
      <c r="AK279" s="517"/>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518"/>
      <c r="BH279" s="518"/>
      <c r="BI279" s="518"/>
      <c r="BJ279" s="518"/>
      <c r="BK279" s="518"/>
      <c r="BL279" s="518"/>
      <c r="BM279" s="518"/>
      <c r="BN279" s="518"/>
      <c r="BO279" s="518"/>
      <c r="BP279" s="518"/>
      <c r="BQ279" s="518"/>
      <c r="BR279" s="40"/>
      <c r="BS279" s="40"/>
    </row>
    <row r="280" ht="13.5" customHeight="1">
      <c r="A280" s="40"/>
      <c r="B280" s="517"/>
      <c r="C280" s="40"/>
      <c r="D280" s="40"/>
      <c r="E280" s="40"/>
      <c r="F280" s="40"/>
      <c r="G280" s="40"/>
      <c r="H280" s="40"/>
      <c r="I280" s="40"/>
      <c r="J280" s="40"/>
      <c r="K280" s="40"/>
      <c r="L280" s="40"/>
      <c r="M280" s="40"/>
      <c r="N280" s="40"/>
      <c r="O280" s="40"/>
      <c r="P280" s="40"/>
      <c r="Q280" s="40"/>
      <c r="R280" s="40"/>
      <c r="S280" s="40"/>
      <c r="T280" s="40"/>
      <c r="U280" s="40"/>
      <c r="V280" s="40"/>
      <c r="W280" s="40"/>
      <c r="X280" s="518"/>
      <c r="Y280" s="518"/>
      <c r="Z280" s="518"/>
      <c r="AA280" s="518"/>
      <c r="AB280" s="518"/>
      <c r="AC280" s="518"/>
      <c r="AD280" s="518"/>
      <c r="AE280" s="518"/>
      <c r="AF280" s="518"/>
      <c r="AG280" s="518"/>
      <c r="AH280" s="518"/>
      <c r="AI280" s="40"/>
      <c r="AJ280" s="40"/>
      <c r="AK280" s="517"/>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518"/>
      <c r="BH280" s="518"/>
      <c r="BI280" s="518"/>
      <c r="BJ280" s="518"/>
      <c r="BK280" s="518"/>
      <c r="BL280" s="518"/>
      <c r="BM280" s="518"/>
      <c r="BN280" s="518"/>
      <c r="BO280" s="518"/>
      <c r="BP280" s="518"/>
      <c r="BQ280" s="518"/>
      <c r="BR280" s="40"/>
      <c r="BS280" s="40"/>
    </row>
    <row r="281" ht="13.5" customHeight="1">
      <c r="A281" s="40"/>
      <c r="B281" s="517"/>
      <c r="C281" s="40"/>
      <c r="D281" s="40"/>
      <c r="E281" s="40"/>
      <c r="F281" s="40"/>
      <c r="G281" s="40"/>
      <c r="H281" s="40"/>
      <c r="I281" s="40"/>
      <c r="J281" s="40"/>
      <c r="K281" s="40"/>
      <c r="L281" s="40"/>
      <c r="M281" s="40"/>
      <c r="N281" s="40"/>
      <c r="O281" s="40"/>
      <c r="P281" s="40"/>
      <c r="Q281" s="40"/>
      <c r="R281" s="40"/>
      <c r="S281" s="40"/>
      <c r="T281" s="40"/>
      <c r="U281" s="40"/>
      <c r="V281" s="40"/>
      <c r="W281" s="40"/>
      <c r="X281" s="518"/>
      <c r="Y281" s="518"/>
      <c r="Z281" s="518"/>
      <c r="AA281" s="518"/>
      <c r="AB281" s="518"/>
      <c r="AC281" s="518"/>
      <c r="AD281" s="518"/>
      <c r="AE281" s="518"/>
      <c r="AF281" s="518"/>
      <c r="AG281" s="518"/>
      <c r="AH281" s="518"/>
      <c r="AI281" s="40"/>
      <c r="AJ281" s="40"/>
      <c r="AK281" s="517"/>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518"/>
      <c r="BH281" s="518"/>
      <c r="BI281" s="518"/>
      <c r="BJ281" s="518"/>
      <c r="BK281" s="518"/>
      <c r="BL281" s="518"/>
      <c r="BM281" s="518"/>
      <c r="BN281" s="518"/>
      <c r="BO281" s="518"/>
      <c r="BP281" s="518"/>
      <c r="BQ281" s="518"/>
      <c r="BR281" s="40"/>
      <c r="BS281" s="40"/>
    </row>
    <row r="282" ht="13.5" customHeight="1">
      <c r="A282" s="40"/>
      <c r="B282" s="517"/>
      <c r="C282" s="40"/>
      <c r="D282" s="40"/>
      <c r="E282" s="40"/>
      <c r="F282" s="40"/>
      <c r="G282" s="40"/>
      <c r="H282" s="40"/>
      <c r="I282" s="40"/>
      <c r="J282" s="40"/>
      <c r="K282" s="40"/>
      <c r="L282" s="40"/>
      <c r="M282" s="40"/>
      <c r="N282" s="40"/>
      <c r="O282" s="40"/>
      <c r="P282" s="40"/>
      <c r="Q282" s="40"/>
      <c r="R282" s="40"/>
      <c r="S282" s="40"/>
      <c r="T282" s="40"/>
      <c r="U282" s="40"/>
      <c r="V282" s="40"/>
      <c r="W282" s="40"/>
      <c r="X282" s="518"/>
      <c r="Y282" s="518"/>
      <c r="Z282" s="518"/>
      <c r="AA282" s="518"/>
      <c r="AB282" s="518"/>
      <c r="AC282" s="518"/>
      <c r="AD282" s="518"/>
      <c r="AE282" s="518"/>
      <c r="AF282" s="518"/>
      <c r="AG282" s="518"/>
      <c r="AH282" s="518"/>
      <c r="AI282" s="40"/>
      <c r="AJ282" s="40"/>
      <c r="AK282" s="517"/>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518"/>
      <c r="BH282" s="518"/>
      <c r="BI282" s="518"/>
      <c r="BJ282" s="518"/>
      <c r="BK282" s="518"/>
      <c r="BL282" s="518"/>
      <c r="BM282" s="518"/>
      <c r="BN282" s="518"/>
      <c r="BO282" s="518"/>
      <c r="BP282" s="518"/>
      <c r="BQ282" s="518"/>
      <c r="BR282" s="40"/>
      <c r="BS282" s="40"/>
    </row>
    <row r="283" ht="13.5" customHeight="1">
      <c r="A283" s="40"/>
      <c r="B283" s="517"/>
      <c r="C283" s="40"/>
      <c r="D283" s="40"/>
      <c r="E283" s="40"/>
      <c r="F283" s="40"/>
      <c r="G283" s="40"/>
      <c r="H283" s="40"/>
      <c r="I283" s="40"/>
      <c r="J283" s="40"/>
      <c r="K283" s="40"/>
      <c r="L283" s="40"/>
      <c r="M283" s="40"/>
      <c r="N283" s="40"/>
      <c r="O283" s="40"/>
      <c r="P283" s="40"/>
      <c r="Q283" s="40"/>
      <c r="R283" s="40"/>
      <c r="S283" s="40"/>
      <c r="T283" s="40"/>
      <c r="U283" s="40"/>
      <c r="V283" s="40"/>
      <c r="W283" s="40"/>
      <c r="X283" s="518"/>
      <c r="Y283" s="518"/>
      <c r="Z283" s="518"/>
      <c r="AA283" s="518"/>
      <c r="AB283" s="518"/>
      <c r="AC283" s="518"/>
      <c r="AD283" s="518"/>
      <c r="AE283" s="518"/>
      <c r="AF283" s="518"/>
      <c r="AG283" s="518"/>
      <c r="AH283" s="518"/>
      <c r="AI283" s="40"/>
      <c r="AJ283" s="40"/>
      <c r="AK283" s="517"/>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518"/>
      <c r="BH283" s="518"/>
      <c r="BI283" s="518"/>
      <c r="BJ283" s="518"/>
      <c r="BK283" s="518"/>
      <c r="BL283" s="518"/>
      <c r="BM283" s="518"/>
      <c r="BN283" s="518"/>
      <c r="BO283" s="518"/>
      <c r="BP283" s="518"/>
      <c r="BQ283" s="518"/>
      <c r="BR283" s="40"/>
      <c r="BS283" s="40"/>
    </row>
    <row r="284" ht="13.5" customHeight="1">
      <c r="A284" s="40"/>
      <c r="B284" s="517"/>
      <c r="C284" s="40"/>
      <c r="D284" s="40"/>
      <c r="E284" s="40"/>
      <c r="F284" s="40"/>
      <c r="G284" s="40"/>
      <c r="H284" s="40"/>
      <c r="I284" s="40"/>
      <c r="J284" s="40"/>
      <c r="K284" s="40"/>
      <c r="L284" s="40"/>
      <c r="M284" s="40"/>
      <c r="N284" s="40"/>
      <c r="O284" s="40"/>
      <c r="P284" s="40"/>
      <c r="Q284" s="40"/>
      <c r="R284" s="40"/>
      <c r="S284" s="40"/>
      <c r="T284" s="40"/>
      <c r="U284" s="40"/>
      <c r="V284" s="40"/>
      <c r="W284" s="40"/>
      <c r="X284" s="518"/>
      <c r="Y284" s="518"/>
      <c r="Z284" s="518"/>
      <c r="AA284" s="518"/>
      <c r="AB284" s="518"/>
      <c r="AC284" s="518"/>
      <c r="AD284" s="518"/>
      <c r="AE284" s="518"/>
      <c r="AF284" s="518"/>
      <c r="AG284" s="518"/>
      <c r="AH284" s="518"/>
      <c r="AI284" s="40"/>
      <c r="AJ284" s="40"/>
      <c r="AK284" s="517"/>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518"/>
      <c r="BH284" s="518"/>
      <c r="BI284" s="518"/>
      <c r="BJ284" s="518"/>
      <c r="BK284" s="518"/>
      <c r="BL284" s="518"/>
      <c r="BM284" s="518"/>
      <c r="BN284" s="518"/>
      <c r="BO284" s="518"/>
      <c r="BP284" s="518"/>
      <c r="BQ284" s="518"/>
      <c r="BR284" s="40"/>
      <c r="BS284" s="40"/>
    </row>
    <row r="285" ht="13.5" customHeight="1">
      <c r="A285" s="40"/>
      <c r="B285" s="517"/>
      <c r="C285" s="40"/>
      <c r="D285" s="40"/>
      <c r="E285" s="40"/>
      <c r="F285" s="40"/>
      <c r="G285" s="40"/>
      <c r="H285" s="40"/>
      <c r="I285" s="40"/>
      <c r="J285" s="40"/>
      <c r="K285" s="40"/>
      <c r="L285" s="40"/>
      <c r="M285" s="40"/>
      <c r="N285" s="40"/>
      <c r="O285" s="40"/>
      <c r="P285" s="40"/>
      <c r="Q285" s="40"/>
      <c r="R285" s="40"/>
      <c r="S285" s="40"/>
      <c r="T285" s="40"/>
      <c r="U285" s="40"/>
      <c r="V285" s="40"/>
      <c r="W285" s="40"/>
      <c r="X285" s="518"/>
      <c r="Y285" s="518"/>
      <c r="Z285" s="518"/>
      <c r="AA285" s="518"/>
      <c r="AB285" s="518"/>
      <c r="AC285" s="518"/>
      <c r="AD285" s="518"/>
      <c r="AE285" s="518"/>
      <c r="AF285" s="518"/>
      <c r="AG285" s="518"/>
      <c r="AH285" s="518"/>
      <c r="AI285" s="40"/>
      <c r="AJ285" s="40"/>
      <c r="AK285" s="517"/>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518"/>
      <c r="BH285" s="518"/>
      <c r="BI285" s="518"/>
      <c r="BJ285" s="518"/>
      <c r="BK285" s="518"/>
      <c r="BL285" s="518"/>
      <c r="BM285" s="518"/>
      <c r="BN285" s="518"/>
      <c r="BO285" s="518"/>
      <c r="BP285" s="518"/>
      <c r="BQ285" s="518"/>
      <c r="BR285" s="40"/>
      <c r="BS285" s="40"/>
    </row>
    <row r="286" ht="13.5" customHeight="1">
      <c r="A286" s="40"/>
      <c r="B286" s="517"/>
      <c r="C286" s="40"/>
      <c r="D286" s="40"/>
      <c r="E286" s="40"/>
      <c r="F286" s="40"/>
      <c r="G286" s="40"/>
      <c r="H286" s="40"/>
      <c r="I286" s="40"/>
      <c r="J286" s="40"/>
      <c r="K286" s="40"/>
      <c r="L286" s="40"/>
      <c r="M286" s="40"/>
      <c r="N286" s="40"/>
      <c r="O286" s="40"/>
      <c r="P286" s="40"/>
      <c r="Q286" s="40"/>
      <c r="R286" s="40"/>
      <c r="S286" s="40"/>
      <c r="T286" s="40"/>
      <c r="U286" s="40"/>
      <c r="V286" s="40"/>
      <c r="W286" s="40"/>
      <c r="X286" s="518"/>
      <c r="Y286" s="518"/>
      <c r="Z286" s="518"/>
      <c r="AA286" s="518"/>
      <c r="AB286" s="518"/>
      <c r="AC286" s="518"/>
      <c r="AD286" s="518"/>
      <c r="AE286" s="518"/>
      <c r="AF286" s="518"/>
      <c r="AG286" s="518"/>
      <c r="AH286" s="518"/>
      <c r="AI286" s="40"/>
      <c r="AJ286" s="40"/>
      <c r="AK286" s="517"/>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518"/>
      <c r="BH286" s="518"/>
      <c r="BI286" s="518"/>
      <c r="BJ286" s="518"/>
      <c r="BK286" s="518"/>
      <c r="BL286" s="518"/>
      <c r="BM286" s="518"/>
      <c r="BN286" s="518"/>
      <c r="BO286" s="518"/>
      <c r="BP286" s="518"/>
      <c r="BQ286" s="518"/>
      <c r="BR286" s="40"/>
      <c r="BS286" s="40"/>
    </row>
    <row r="287" ht="13.5" customHeight="1">
      <c r="A287" s="40"/>
      <c r="B287" s="517"/>
      <c r="C287" s="40"/>
      <c r="D287" s="40"/>
      <c r="E287" s="40"/>
      <c r="F287" s="40"/>
      <c r="G287" s="40"/>
      <c r="H287" s="40"/>
      <c r="I287" s="40"/>
      <c r="J287" s="40"/>
      <c r="K287" s="40"/>
      <c r="L287" s="40"/>
      <c r="M287" s="40"/>
      <c r="N287" s="40"/>
      <c r="O287" s="40"/>
      <c r="P287" s="40"/>
      <c r="Q287" s="40"/>
      <c r="R287" s="40"/>
      <c r="S287" s="40"/>
      <c r="T287" s="40"/>
      <c r="U287" s="40"/>
      <c r="V287" s="40"/>
      <c r="W287" s="40"/>
      <c r="X287" s="518"/>
      <c r="Y287" s="518"/>
      <c r="Z287" s="518"/>
      <c r="AA287" s="518"/>
      <c r="AB287" s="518"/>
      <c r="AC287" s="518"/>
      <c r="AD287" s="518"/>
      <c r="AE287" s="518"/>
      <c r="AF287" s="518"/>
      <c r="AG287" s="518"/>
      <c r="AH287" s="518"/>
      <c r="AI287" s="40"/>
      <c r="AJ287" s="40"/>
      <c r="AK287" s="517"/>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518"/>
      <c r="BH287" s="518"/>
      <c r="BI287" s="518"/>
      <c r="BJ287" s="518"/>
      <c r="BK287" s="518"/>
      <c r="BL287" s="518"/>
      <c r="BM287" s="518"/>
      <c r="BN287" s="518"/>
      <c r="BO287" s="518"/>
      <c r="BP287" s="518"/>
      <c r="BQ287" s="518"/>
      <c r="BR287" s="40"/>
      <c r="BS287" s="40"/>
    </row>
    <row r="288" ht="13.5" customHeight="1">
      <c r="A288" s="40"/>
      <c r="B288" s="517"/>
      <c r="C288" s="40"/>
      <c r="D288" s="40"/>
      <c r="E288" s="40"/>
      <c r="F288" s="40"/>
      <c r="G288" s="40"/>
      <c r="H288" s="40"/>
      <c r="I288" s="40"/>
      <c r="J288" s="40"/>
      <c r="K288" s="40"/>
      <c r="L288" s="40"/>
      <c r="M288" s="40"/>
      <c r="N288" s="40"/>
      <c r="O288" s="40"/>
      <c r="P288" s="40"/>
      <c r="Q288" s="40"/>
      <c r="R288" s="40"/>
      <c r="S288" s="40"/>
      <c r="T288" s="40"/>
      <c r="U288" s="40"/>
      <c r="V288" s="40"/>
      <c r="W288" s="40"/>
      <c r="X288" s="518"/>
      <c r="Y288" s="518"/>
      <c r="Z288" s="518"/>
      <c r="AA288" s="518"/>
      <c r="AB288" s="518"/>
      <c r="AC288" s="518"/>
      <c r="AD288" s="518"/>
      <c r="AE288" s="518"/>
      <c r="AF288" s="518"/>
      <c r="AG288" s="518"/>
      <c r="AH288" s="518"/>
      <c r="AI288" s="40"/>
      <c r="AJ288" s="40"/>
      <c r="AK288" s="517"/>
      <c r="AL288" s="40"/>
      <c r="AM288" s="40"/>
      <c r="AN288" s="40"/>
      <c r="AO288" s="40"/>
      <c r="AP288" s="40"/>
      <c r="AQ288" s="40"/>
      <c r="AR288" s="40"/>
      <c r="AS288" s="40"/>
      <c r="AT288" s="40"/>
      <c r="AU288" s="40"/>
      <c r="AV288" s="40"/>
      <c r="AW288" s="40"/>
      <c r="AX288" s="40"/>
      <c r="AY288" s="40"/>
      <c r="AZ288" s="40"/>
      <c r="BA288" s="40"/>
      <c r="BB288" s="40"/>
      <c r="BC288" s="40"/>
      <c r="BD288" s="40"/>
      <c r="BE288" s="40"/>
      <c r="BF288" s="40"/>
      <c r="BG288" s="518"/>
      <c r="BH288" s="518"/>
      <c r="BI288" s="518"/>
      <c r="BJ288" s="518"/>
      <c r="BK288" s="518"/>
      <c r="BL288" s="518"/>
      <c r="BM288" s="518"/>
      <c r="BN288" s="518"/>
      <c r="BO288" s="518"/>
      <c r="BP288" s="518"/>
      <c r="BQ288" s="518"/>
      <c r="BR288" s="40"/>
      <c r="BS288" s="40"/>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15" right="0.2" top="0.75"/>
  <pageSetup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7.5"/>
    <col customWidth="1" min="2" max="2" width="22.38"/>
    <col customWidth="1" min="3" max="6" width="4.63"/>
    <col customWidth="1" min="7" max="7" width="6.5"/>
    <col customWidth="1" min="8" max="8" width="4.63"/>
    <col customWidth="1" min="9" max="9" width="6.5"/>
    <col customWidth="1" min="10" max="13" width="4.63"/>
    <col customWidth="1" min="14" max="15" width="6.5"/>
    <col customWidth="1" min="16" max="16" width="4.75"/>
    <col customWidth="1" min="17" max="17" width="6.75"/>
    <col customWidth="1" min="18" max="21" width="4.63"/>
    <col customWidth="1" min="22" max="22" width="6.5"/>
    <col customWidth="1" min="23" max="23" width="4.63"/>
    <col customWidth="1" min="24" max="24" width="6.5"/>
    <col customWidth="1" min="25" max="25" width="4.63"/>
    <col customWidth="1" min="26" max="26" width="6.5"/>
    <col customWidth="1" min="27" max="27" width="4.63"/>
    <col customWidth="1" min="28" max="28" width="6.5"/>
    <col customWidth="1" min="29" max="36" width="6.0"/>
    <col customWidth="1" min="37" max="37" width="6.5"/>
    <col customWidth="1" min="38" max="38" width="4.63"/>
    <col customWidth="1" min="39" max="39" width="6.5"/>
  </cols>
  <sheetData>
    <row r="1" ht="15.0" customHeight="1">
      <c r="A1" s="519" t="s">
        <v>307</v>
      </c>
    </row>
    <row r="2" ht="15.0" customHeight="1">
      <c r="A2" s="5" t="str">
        <f>IF(IGRF!B10="","PLEASE FILL IN THE IGRF TAB!",IGRF!$B$10&amp;" / "&amp;IGRF!$B$11&amp;" vs. "&amp;IGRF!$I$10&amp;" / "&amp;IGRF!$I$11&amp;IF(IGRF!$L$3="",""," Game "&amp;IGRF!$L$3))</f>
        <v>Minnesota Roller Derby / Minnesota Roller Derby vs. Ann Arbor Roller Derby / Ann Arbor Roller Derby Game Sat 4</v>
      </c>
    </row>
    <row r="3" ht="15.0" customHeight="1">
      <c r="A3" s="520">
        <f>IF(IGRF!$B$7="","ENTER DATE ON IGRF TAB!",IGRF!$B$7)</f>
        <v>45101</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ht="15.0" customHeight="1">
      <c r="A4" s="521" t="s">
        <v>308</v>
      </c>
      <c r="B4" s="43"/>
      <c r="C4" s="521" t="s">
        <v>309</v>
      </c>
      <c r="D4" s="42"/>
      <c r="E4" s="42"/>
      <c r="F4" s="43"/>
      <c r="G4" s="522"/>
      <c r="H4" s="523"/>
      <c r="I4" s="524"/>
      <c r="J4" s="525" t="s">
        <v>310</v>
      </c>
      <c r="K4" s="42"/>
      <c r="L4" s="42"/>
      <c r="M4" s="42"/>
      <c r="N4" s="42"/>
      <c r="O4" s="42"/>
      <c r="P4" s="43"/>
      <c r="Q4" s="524"/>
      <c r="R4" s="525" t="s">
        <v>311</v>
      </c>
      <c r="S4" s="42"/>
      <c r="T4" s="42"/>
      <c r="U4" s="42"/>
      <c r="V4" s="42"/>
      <c r="W4" s="42"/>
      <c r="X4" s="42"/>
      <c r="Y4" s="42"/>
      <c r="Z4" s="42"/>
      <c r="AA4" s="42"/>
      <c r="AB4" s="42"/>
      <c r="AC4" s="43"/>
      <c r="AD4" s="525" t="s">
        <v>312</v>
      </c>
      <c r="AE4" s="42"/>
      <c r="AF4" s="42"/>
      <c r="AG4" s="42"/>
      <c r="AH4" s="42"/>
      <c r="AI4" s="42"/>
      <c r="AJ4" s="42"/>
      <c r="AK4" s="43"/>
      <c r="AL4" s="525" t="s">
        <v>313</v>
      </c>
      <c r="AM4" s="43"/>
    </row>
    <row r="5" ht="63.75" customHeight="1">
      <c r="A5" s="526" t="s">
        <v>232</v>
      </c>
      <c r="B5" s="527" t="str">
        <f>Score!$A$1</f>
        <v>Minnesota Roller Derby</v>
      </c>
      <c r="C5" s="528" t="s">
        <v>314</v>
      </c>
      <c r="D5" s="529" t="s">
        <v>315</v>
      </c>
      <c r="E5" s="529" t="s">
        <v>316</v>
      </c>
      <c r="F5" s="530" t="s">
        <v>235</v>
      </c>
      <c r="G5" s="531" t="s">
        <v>317</v>
      </c>
      <c r="H5" s="532" t="s">
        <v>318</v>
      </c>
      <c r="I5" s="533" t="s">
        <v>319</v>
      </c>
      <c r="J5" s="534" t="s">
        <v>211</v>
      </c>
      <c r="K5" s="535" t="s">
        <v>212</v>
      </c>
      <c r="L5" s="535" t="s">
        <v>320</v>
      </c>
      <c r="M5" s="535" t="s">
        <v>321</v>
      </c>
      <c r="N5" s="535" t="s">
        <v>322</v>
      </c>
      <c r="O5" s="535" t="s">
        <v>323</v>
      </c>
      <c r="P5" s="535" t="s">
        <v>324</v>
      </c>
      <c r="Q5" s="536" t="s">
        <v>325</v>
      </c>
      <c r="R5" s="528" t="s">
        <v>326</v>
      </c>
      <c r="S5" s="535" t="s">
        <v>327</v>
      </c>
      <c r="T5" s="532" t="s">
        <v>328</v>
      </c>
      <c r="U5" s="528" t="s">
        <v>329</v>
      </c>
      <c r="V5" s="528" t="s">
        <v>330</v>
      </c>
      <c r="W5" s="537" t="s">
        <v>331</v>
      </c>
      <c r="X5" s="529" t="s">
        <v>332</v>
      </c>
      <c r="Y5" s="538" t="s">
        <v>333</v>
      </c>
      <c r="Z5" s="529" t="s">
        <v>334</v>
      </c>
      <c r="AA5" s="538" t="s">
        <v>335</v>
      </c>
      <c r="AB5" s="529" t="s">
        <v>336</v>
      </c>
      <c r="AC5" s="539" t="s">
        <v>337</v>
      </c>
      <c r="AD5" s="540" t="s">
        <v>338</v>
      </c>
      <c r="AE5" s="540" t="s">
        <v>339</v>
      </c>
      <c r="AF5" s="541" t="s">
        <v>340</v>
      </c>
      <c r="AG5" s="542" t="s">
        <v>341</v>
      </c>
      <c r="AH5" s="542" t="s">
        <v>342</v>
      </c>
      <c r="AI5" s="542" t="s">
        <v>343</v>
      </c>
      <c r="AJ5" s="542" t="s">
        <v>344</v>
      </c>
      <c r="AK5" s="543" t="s">
        <v>345</v>
      </c>
      <c r="AL5" s="544" t="s">
        <v>346</v>
      </c>
      <c r="AM5" s="43"/>
    </row>
    <row r="6" ht="19.5" customHeight="1">
      <c r="A6" s="545" t="str">
        <f>IF(ISBLANK(IGRF!$B14),"",IGRF!$B14)</f>
        <v>112*</v>
      </c>
      <c r="B6" s="546" t="str">
        <f>IF(ISBLANK(IGRF!$C14),"",IGRF!$C14)</f>
        <v>Whoopsie Daisy</v>
      </c>
      <c r="C6" s="547">
        <f>IF(A6="","",SUM(LU!O9,LU!O108))</f>
        <v>0</v>
      </c>
      <c r="D6" s="547">
        <f>IF(A6="","",SUM(LU!D9,LU!D108))</f>
        <v>0</v>
      </c>
      <c r="E6" s="547">
        <f>IF(A6="","",SUM(LU!J9,LU!J108))</f>
        <v>0</v>
      </c>
      <c r="F6" s="548">
        <f>IF(A6="","",(SUM(C6:E6)-(SUMPRODUCT(--(Lineups!C$4:C$41=A6),--(Lineups!A$4:A$41="SP"))+SUMPRODUCT(--(Lineups!G$4:G$41=A6),--(Lineups!A$4:A$41="SP"))+SUMPRODUCT(--(Lineups!C$46:C$83=A6),--(Lineups!A$46:A$83="SP"))+SUMPRODUCT(--(Lineups!G$46:G$83=A6),--(Lineups!A$46:A$83="SP")))))</f>
        <v>0</v>
      </c>
      <c r="G6" s="549" t="str">
        <f>IF(OR(A6="",F6=0,LU!D$3+LU!D$102=0),"",F6/(LU!D$3+LU!D$102))</f>
        <v/>
      </c>
      <c r="H6" s="550" t="str">
        <f>IF(OR(C6=0,A6=""),"",SK!D174)</f>
        <v/>
      </c>
      <c r="I6" s="551" t="str">
        <f>IF(OR(A6="",SK!E174="",SK!E174=0),"",H6/SK!E174)</f>
        <v/>
      </c>
      <c r="J6" s="552" t="str">
        <f>IF(OR(A6="",C6=0),"",SK!G174)</f>
        <v/>
      </c>
      <c r="K6" s="553" t="str">
        <f>IF(OR(A6="",C6=0),"",SK!H174)</f>
        <v/>
      </c>
      <c r="L6" s="554" t="str">
        <f>IF(OR(A6="",C6=0),"",SK!J174)</f>
        <v/>
      </c>
      <c r="M6" s="554" t="str">
        <f>IF(OR(A6="",C6=0),"",SK!L174)</f>
        <v/>
      </c>
      <c r="N6" s="554" t="str">
        <f>IF(OR(A6="",C6=0),"",SUMPRODUCT(--(Lineups!$A$4:$A$41="SP"),--(Lineups!$C$4:$C$41=A6))+SUMPRODUCT(--(Lineups!$A$46:$A$83="SP"),--(Lineups!$C$46:$C$83=A6)))</f>
        <v/>
      </c>
      <c r="O6" s="555" t="str">
        <f t="shared" ref="O6:O25" si="1">IF(OR(A6="",C6="",(IF(C6="",0,C6)-IF(N6="",0,N6))=0),"",K6/(C6-N6))</f>
        <v/>
      </c>
      <c r="P6" s="556" t="str">
        <f>IF(OR(A6="",C6=0),"",SK!I174)</f>
        <v/>
      </c>
      <c r="Q6" s="557" t="str">
        <f t="shared" ref="Q6:Q25" si="2">IF(OR(A6="",C6=0,K6=0),"",P6/K6)</f>
        <v/>
      </c>
      <c r="R6" s="558" t="str">
        <f>IF(OR(A6="",F6=0),"",SUM(LU!Q55,LU!Q154))</f>
        <v/>
      </c>
      <c r="S6" s="547" t="str">
        <f>IF(OR(A6="",F6=0),"",SUM(LU!Q78,LU!Q177))</f>
        <v/>
      </c>
      <c r="T6" s="550" t="str">
        <f>IF(OR(A6="",F6=0),"",SUM(LU!Q32,LU!Q131))</f>
        <v/>
      </c>
      <c r="U6" s="547" t="str">
        <f>IF(OR(A6="",C6=0),"",SUM(LU!O32,LU!O131))</f>
        <v/>
      </c>
      <c r="V6" s="559" t="str">
        <f t="shared" ref="V6:V25" si="3">IF(OR(A6="",C6=0),"",U6/C6)</f>
        <v/>
      </c>
      <c r="W6" s="560" t="str">
        <f>IF(OR(A6="",D6=0),"",SUM(LU!D32,LU!D131))</f>
        <v/>
      </c>
      <c r="X6" s="559" t="str">
        <f t="shared" ref="X6:X25" si="4">IF(OR(A6="",D6=0),"",W6/D6)</f>
        <v/>
      </c>
      <c r="Y6" s="560" t="str">
        <f>IF(OR(A6="",E6=0),"",SUM(LU!J32,LU!J131))</f>
        <v/>
      </c>
      <c r="Z6" s="559" t="str">
        <f t="shared" ref="Z6:Z25" si="5">IF(OR(A6="",E6=0),"",Y6/E6)</f>
        <v/>
      </c>
      <c r="AA6" s="561" t="str">
        <f>IF(OR(A6="",AND(D6=0, E6=0)),"",SUM(LU!L32,LU!L131))</f>
        <v/>
      </c>
      <c r="AB6" s="562" t="str">
        <f t="shared" ref="AB6:AB25" si="6">IF(OR(A6="",AND(D6=0, E6=0)),"",AA6/(D6+E6))</f>
        <v/>
      </c>
      <c r="AC6" s="557" t="str">
        <f>IF(OR(A6="",F6=0),"",T6/F6)</f>
        <v/>
      </c>
      <c r="AD6" s="563" t="str">
        <f>IF(OR(A6="",F6=0,R$26="-",LU!$D$5=0),"",R6-R$26)</f>
        <v/>
      </c>
      <c r="AE6" s="564" t="str">
        <f>IF(OR(A6="",F6=0,S$26="-",LU!$D$5=0),"",S6-S$26)</f>
        <v/>
      </c>
      <c r="AF6" s="565" t="str">
        <f t="shared" ref="AF6:AF25" si="7">IF(OR(A6="",F6=0,AD6=""),"",AD6-AE6)</f>
        <v/>
      </c>
      <c r="AG6" s="566" t="str">
        <f t="shared" ref="AG6:AG25" si="8">IF(OR($A6="",C6=0),"",V6-V$26)</f>
        <v/>
      </c>
      <c r="AH6" s="566" t="str">
        <f t="shared" ref="AH6:AH25" si="9">IF(OR($A6="",D6=0),"",X6-X$26)</f>
        <v/>
      </c>
      <c r="AI6" s="567" t="str">
        <f t="shared" ref="AI6:AI25" si="10">IF(OR($A6="",E6=0),"",Z6-Z$26)</f>
        <v/>
      </c>
      <c r="AJ6" s="568" t="str">
        <f t="shared" ref="AJ6:AJ25" si="11">IF(OR($A6="",AND(D6=0, E6=0)),"",AB6-AB$26)</f>
        <v/>
      </c>
      <c r="AK6" s="569" t="str">
        <f>IF(OR($A6="",AC6="",AC$26="-",LU!$D$5=0),"",AC6-AC$26)</f>
        <v/>
      </c>
      <c r="AL6" s="570" t="str">
        <f>IF(OR(A6="",F6=0),"",SUM(PT!U3,PT!U4))</f>
        <v/>
      </c>
      <c r="AM6" s="47"/>
    </row>
    <row r="7" ht="19.5" customHeight="1">
      <c r="A7" s="571" t="str">
        <f>IF(ISBLANK(IGRF!$B15),"",IGRF!$B15)</f>
        <v>1128</v>
      </c>
      <c r="B7" s="572" t="str">
        <f>IF(ISBLANK(IGRF!$C15),"",IGRF!$C15)</f>
        <v>Poysenberry Pie</v>
      </c>
      <c r="C7" s="573">
        <f>IF(A7="","",SUM(LU!O10,LU!O109))</f>
        <v>2</v>
      </c>
      <c r="D7" s="573">
        <f>IF(A7="","",SUM(LU!D10,LU!D109))</f>
        <v>22</v>
      </c>
      <c r="E7" s="574">
        <f>IF(A7="","",SUM(LU!J10,LU!J109))</f>
        <v>0</v>
      </c>
      <c r="F7" s="575">
        <f>IF(A7="","",(SUM(C7:E7)-(SUMPRODUCT(--(Lineups!C$4:C$41=A7),--(Lineups!A$4:A$41="SP"))+SUMPRODUCT(--(Lineups!G$4:G$41=A7),--(Lineups!A$4:A$41="SP"))+SUMPRODUCT(--(Lineups!C$46:C$83=A7),--(Lineups!A$46:A$83="SP"))+SUMPRODUCT(--(Lineups!G$46:G$83=A7),--(Lineups!A$46:A$83="SP")))))</f>
        <v>22</v>
      </c>
      <c r="G7" s="576">
        <f>IF(OR(A7="",F7=0,LU!D$3+LU!D$102=0),"",F7/(LU!D$3+LU!D$102))</f>
        <v>0.5</v>
      </c>
      <c r="H7" s="577">
        <f>IF(OR(C7=0,A7=""),"",SK!D177)</f>
        <v>0</v>
      </c>
      <c r="I7" s="578">
        <f>IF(OR(A7="",SK!E177="",SK!E177=0),"",H7/SK!E177)</f>
        <v>0</v>
      </c>
      <c r="J7" s="579">
        <f>IF(OR(A7="",C7=0),"",SK!G177)</f>
        <v>0</v>
      </c>
      <c r="K7" s="580">
        <f>IF(OR(A7="",C7=0),"",SK!H177)</f>
        <v>0</v>
      </c>
      <c r="L7" s="581">
        <f>IF(OR(A7="",C7=0),"",SK!J177)</f>
        <v>0</v>
      </c>
      <c r="M7" s="581">
        <f>IF(OR(A7="",C7=0),"",SK!L177)</f>
        <v>0</v>
      </c>
      <c r="N7" s="581">
        <f>IF(OR(A7="",C7=0),"",SUMPRODUCT(--(Lineups!$A$4:$A$41="SP"),--(Lineups!$C$4:$C$41=A7))+SUMPRODUCT(--(Lineups!$A$46:$A$83="SP"),--(Lineups!$C$46:$C$83=A7)))</f>
        <v>2</v>
      </c>
      <c r="O7" s="582" t="str">
        <f t="shared" si="1"/>
        <v/>
      </c>
      <c r="P7" s="583">
        <f>IF(OR(A7="",C7=0),"",SK!I177)</f>
        <v>0</v>
      </c>
      <c r="Q7" s="584" t="str">
        <f t="shared" si="2"/>
        <v/>
      </c>
      <c r="R7" s="585">
        <f>IF(OR(A7="",F7=0),"",SUM(LU!Q56,LU!Q155))</f>
        <v>98</v>
      </c>
      <c r="S7" s="573">
        <f>IF(OR(A7="",F7=0),"",SUM(LU!Q79,LU!Q178))</f>
        <v>36</v>
      </c>
      <c r="T7" s="577">
        <f>IF(OR(A7="",F7=0),"",SUM(LU!Q33,LU!Q132))</f>
        <v>62</v>
      </c>
      <c r="U7" s="573">
        <f>IF(OR(A7="",C7=0),"",SUM(LU!O33,LU!O132))</f>
        <v>0</v>
      </c>
      <c r="V7" s="586">
        <f t="shared" si="3"/>
        <v>0</v>
      </c>
      <c r="W7" s="587">
        <f>IF(OR(A7="",D7=0),"",SUM(LU!D33,LU!D132))</f>
        <v>62</v>
      </c>
      <c r="X7" s="586">
        <f t="shared" si="4"/>
        <v>2.818181818</v>
      </c>
      <c r="Y7" s="587" t="str">
        <f>IF(OR(A7="",E7=0),"",SUM(LU!J33,LU!J132))</f>
        <v/>
      </c>
      <c r="Z7" s="588" t="str">
        <f t="shared" si="5"/>
        <v/>
      </c>
      <c r="AA7" s="587">
        <f>IF(OR(A7="",AND(D7=0, E7=0)),"",SUM(LU!L33,LU!L132))</f>
        <v>62</v>
      </c>
      <c r="AB7" s="586">
        <f t="shared" si="6"/>
        <v>2.818181818</v>
      </c>
      <c r="AC7" s="589">
        <f t="shared" ref="AC7:AC25" si="12">IF(OR(A7="",F7="",F7=0),"",T7/F7)</f>
        <v>2.818181818</v>
      </c>
      <c r="AD7" s="590">
        <f>IF(OR(A7="",F7=0,R$26="-",LU!$D$5=0),"",R7-R$26)</f>
        <v>29.66666667</v>
      </c>
      <c r="AE7" s="591">
        <f>IF(OR(A7="",F7=0,S$26="-",LU!$D$5=0),"",S7-S$26)</f>
        <v>5.666666667</v>
      </c>
      <c r="AF7" s="592">
        <f t="shared" si="7"/>
        <v>24</v>
      </c>
      <c r="AG7" s="593">
        <f t="shared" si="8"/>
        <v>-1.761471861</v>
      </c>
      <c r="AH7" s="593">
        <f t="shared" si="9"/>
        <v>0.2944741533</v>
      </c>
      <c r="AI7" s="594" t="str">
        <f t="shared" si="10"/>
        <v/>
      </c>
      <c r="AJ7" s="593">
        <f t="shared" si="11"/>
        <v>0.7740373661</v>
      </c>
      <c r="AK7" s="595">
        <f>IF(OR($A7="",AC7="",AC$26="-",LU!$D$5=0),"",AC7-AC$26)</f>
        <v>0.3608460545</v>
      </c>
      <c r="AL7" s="596">
        <f>IF(OR(A7="",F7=0),"",SUM(PT!U5,PT!U6))</f>
        <v>1</v>
      </c>
      <c r="AM7" s="82"/>
    </row>
    <row r="8" ht="19.5" customHeight="1">
      <c r="A8" s="571" t="str">
        <f>IF(ISBLANK(IGRF!$B16),"",IGRF!$B16)</f>
        <v>14</v>
      </c>
      <c r="B8" s="572" t="str">
        <f>IF(ISBLANK(IGRF!$C16),"",IGRF!$C16)</f>
        <v>Bri Zuss</v>
      </c>
      <c r="C8" s="573">
        <f>IF(A8="","",SUM(LU!O11,LU!O110))</f>
        <v>10</v>
      </c>
      <c r="D8" s="573">
        <f>IF(A8="","",SUM(LU!D11,LU!D110))</f>
        <v>0</v>
      </c>
      <c r="E8" s="574">
        <f>IF(A8="","",SUM(LU!J11,LU!J110))</f>
        <v>2</v>
      </c>
      <c r="F8" s="575">
        <f>IF(A8="","",(SUM(C8:E8)-(SUMPRODUCT(--(Lineups!C$4:C$41=A8),--(Lineups!A$4:A$41="SP"))+SUMPRODUCT(--(Lineups!G$4:G$41=A8),--(Lineups!A$4:A$41="SP"))+SUMPRODUCT(--(Lineups!C$46:C$83=A8),--(Lineups!A$46:A$83="SP"))+SUMPRODUCT(--(Lineups!G$46:G$83=A8),--(Lineups!A$46:A$83="SP")))))</f>
        <v>10</v>
      </c>
      <c r="G8" s="576">
        <f>IF(OR(A8="",F8=0,LU!D$3+LU!D$102=0),"",F8/(LU!D$3+LU!D$102))</f>
        <v>0.2272727273</v>
      </c>
      <c r="H8" s="577">
        <f>IF(OR(C8=0,A8=""),"",SK!D180)</f>
        <v>50</v>
      </c>
      <c r="I8" s="578">
        <f>IF(OR(A8="",SK!E180="",SK!E180=0),"",H8/SK!E180)</f>
        <v>5</v>
      </c>
      <c r="J8" s="579">
        <f>IF(OR(A8="",C8=0),"",SK!G180)</f>
        <v>1</v>
      </c>
      <c r="K8" s="580">
        <f>IF(OR(A8="",C8=0),"",SK!H180)</f>
        <v>6</v>
      </c>
      <c r="L8" s="581">
        <f>IF(OR(A8="",C8=0),"",SK!J180)</f>
        <v>6</v>
      </c>
      <c r="M8" s="581">
        <f>IF(OR(A8="",C8=0),"",SK!L180)</f>
        <v>2</v>
      </c>
      <c r="N8" s="581">
        <f>IF(OR(A8="",C8=0),"",SUMPRODUCT(--(Lineups!$A$4:$A$41="SP"),--(Lineups!$C$4:$C$41=A8))+SUMPRODUCT(--(Lineups!$A$46:$A$83="SP"),--(Lineups!$C$46:$C$83=A8)))</f>
        <v>0</v>
      </c>
      <c r="O8" s="582">
        <f t="shared" si="1"/>
        <v>0.6</v>
      </c>
      <c r="P8" s="583">
        <f>IF(OR(A8="",C8=0),"",SK!I180)</f>
        <v>30</v>
      </c>
      <c r="Q8" s="584">
        <f t="shared" si="2"/>
        <v>5</v>
      </c>
      <c r="R8" s="585">
        <f>IF(OR(A8="",F8=0),"",SUM(LU!Q57,LU!Q156))</f>
        <v>50</v>
      </c>
      <c r="S8" s="573">
        <f>IF(OR(A8="",F8=0),"",SUM(LU!Q80,LU!Q179))</f>
        <v>31</v>
      </c>
      <c r="T8" s="577">
        <f>IF(OR(A8="",F8=0),"",SUM(LU!Q34,LU!Q133))</f>
        <v>19</v>
      </c>
      <c r="U8" s="573">
        <f>IF(OR(A8="",C8=0),"",SUM(LU!O34,LU!O133))</f>
        <v>19</v>
      </c>
      <c r="V8" s="586">
        <f t="shared" si="3"/>
        <v>1.9</v>
      </c>
      <c r="W8" s="587" t="str">
        <f>IF(OR(A8="",D8=0),"",SUM(LU!D34,LU!D133))</f>
        <v/>
      </c>
      <c r="X8" s="586" t="str">
        <f t="shared" si="4"/>
        <v/>
      </c>
      <c r="Y8" s="587">
        <f>IF(OR(A8="",E8=0),"",SUM(LU!J34,LU!J133))</f>
        <v>0</v>
      </c>
      <c r="Z8" s="586">
        <f t="shared" si="5"/>
        <v>0</v>
      </c>
      <c r="AA8" s="587">
        <f>IF(OR(A8="",AND(D8=0, E8=0)),"",SUM(LU!L34,LU!L133))</f>
        <v>0</v>
      </c>
      <c r="AB8" s="586">
        <f t="shared" si="6"/>
        <v>0</v>
      </c>
      <c r="AC8" s="584">
        <f t="shared" si="12"/>
        <v>1.9</v>
      </c>
      <c r="AD8" s="590">
        <f>IF(OR(A8="",F8=0,R$26="-",LU!$D$5=0),"",R8-R$26)</f>
        <v>-18.33333333</v>
      </c>
      <c r="AE8" s="591">
        <f>IF(OR(A8="",F8=0,S$26="-",LU!$D$5=0),"",S8-S$26)</f>
        <v>0.6666666667</v>
      </c>
      <c r="AF8" s="592">
        <f t="shared" si="7"/>
        <v>-19</v>
      </c>
      <c r="AG8" s="593">
        <f t="shared" si="8"/>
        <v>0.1385281385</v>
      </c>
      <c r="AH8" s="593" t="str">
        <f t="shared" si="9"/>
        <v/>
      </c>
      <c r="AI8" s="594">
        <f t="shared" si="10"/>
        <v>-1.787821827</v>
      </c>
      <c r="AJ8" s="593">
        <f t="shared" si="11"/>
        <v>-2.044144452</v>
      </c>
      <c r="AK8" s="597">
        <f>IF(OR($A8="",AC8="",AC$26="-",LU!$D$5=0),"",AC8-AC$26)</f>
        <v>-0.5573357637</v>
      </c>
      <c r="AL8" s="596">
        <f>IF(OR(A8="",F8=0),"",SUM(PT!U7,PT!U8))</f>
        <v>1</v>
      </c>
      <c r="AM8" s="82"/>
    </row>
    <row r="9" ht="19.5" customHeight="1">
      <c r="A9" s="571" t="str">
        <f>IF(ISBLANK(IGRF!$B17),"",IGRF!$B17)</f>
        <v>1618</v>
      </c>
      <c r="B9" s="572" t="str">
        <f>IF(ISBLANK(IGRF!$C17),"",IGRF!$C17)</f>
        <v>Sintripetal Force</v>
      </c>
      <c r="C9" s="573">
        <f>IF(A9="","",SUM(LU!O12,LU!O111))</f>
        <v>11</v>
      </c>
      <c r="D9" s="573">
        <f>IF(A9="","",SUM(LU!D12,LU!D111))</f>
        <v>0</v>
      </c>
      <c r="E9" s="574">
        <f>IF(A9="","",SUM(LU!J12,LU!J111))</f>
        <v>0</v>
      </c>
      <c r="F9" s="575">
        <f>IF(A9="","",(SUM(C9:E9)-(SUMPRODUCT(--(Lineups!C$4:C$41=A9),--(Lineups!A$4:A$41="SP"))+SUMPRODUCT(--(Lineups!G$4:G$41=A9),--(Lineups!A$4:A$41="SP"))+SUMPRODUCT(--(Lineups!C$46:C$83=A9),--(Lineups!A$46:A$83="SP"))+SUMPRODUCT(--(Lineups!G$46:G$83=A9),--(Lineups!A$46:A$83="SP")))))</f>
        <v>11</v>
      </c>
      <c r="G9" s="576">
        <f>IF(OR(A9="",F9=0,LU!D$3+LU!D$102=0),"",F9/(LU!D$3+LU!D$102))</f>
        <v>0.25</v>
      </c>
      <c r="H9" s="577">
        <f>IF(OR(C9=0,A9=""),"",SK!D183)</f>
        <v>48</v>
      </c>
      <c r="I9" s="578">
        <f>IF(OR(A9="",SK!E183="",SK!E183=0),"",H9/SK!E183)</f>
        <v>4.363636364</v>
      </c>
      <c r="J9" s="579">
        <f>IF(OR(A9="",C9=0),"",SK!G183)</f>
        <v>0</v>
      </c>
      <c r="K9" s="580">
        <f>IF(OR(A9="",C9=0),"",SK!H183)</f>
        <v>7</v>
      </c>
      <c r="L9" s="581">
        <f>IF(OR(A9="",C9=0),"",SK!J183)</f>
        <v>7</v>
      </c>
      <c r="M9" s="581">
        <f>IF(OR(A9="",C9=0),"",SK!L183)</f>
        <v>0</v>
      </c>
      <c r="N9" s="581">
        <f>IF(OR(A9="",C9=0),"",SUMPRODUCT(--(Lineups!$A$4:$A$41="SP"),--(Lineups!$C$4:$C$41=A9))+SUMPRODUCT(--(Lineups!$A$46:$A$83="SP"),--(Lineups!$C$46:$C$83=A9)))</f>
        <v>0</v>
      </c>
      <c r="O9" s="582">
        <f t="shared" si="1"/>
        <v>0.6363636364</v>
      </c>
      <c r="P9" s="583">
        <f>IF(OR(A9="",C9=0),"",SK!I183)</f>
        <v>38</v>
      </c>
      <c r="Q9" s="584">
        <f t="shared" si="2"/>
        <v>5.428571429</v>
      </c>
      <c r="R9" s="585">
        <f>IF(OR(A9="",F9=0),"",SUM(LU!Q58,LU!Q157))</f>
        <v>48</v>
      </c>
      <c r="S9" s="573">
        <f>IF(OR(A9="",F9=0),"",SUM(LU!Q81,LU!Q180))</f>
        <v>22</v>
      </c>
      <c r="T9" s="577">
        <f>IF(OR(A9="",F9=0),"",SUM(LU!Q35,LU!Q134))</f>
        <v>26</v>
      </c>
      <c r="U9" s="573">
        <f>IF(OR(A9="",C9=0),"",SUM(LU!O35,LU!O134))</f>
        <v>26</v>
      </c>
      <c r="V9" s="586">
        <f t="shared" si="3"/>
        <v>2.363636364</v>
      </c>
      <c r="W9" s="587" t="str">
        <f>IF(OR(A9="",D9=0),"",SUM(LU!D35,LU!D134))</f>
        <v/>
      </c>
      <c r="X9" s="586" t="str">
        <f t="shared" si="4"/>
        <v/>
      </c>
      <c r="Y9" s="587" t="str">
        <f>IF(OR(A9="",E9=0),"",SUM(LU!J35,LU!J134))</f>
        <v/>
      </c>
      <c r="Z9" s="586" t="str">
        <f t="shared" si="5"/>
        <v/>
      </c>
      <c r="AA9" s="587" t="str">
        <f>IF(OR(A9="",AND(D9=0, E9=0)),"",SUM(LU!L35,LU!L134))</f>
        <v/>
      </c>
      <c r="AB9" s="586" t="str">
        <f t="shared" si="6"/>
        <v/>
      </c>
      <c r="AC9" s="584">
        <f t="shared" si="12"/>
        <v>2.363636364</v>
      </c>
      <c r="AD9" s="590">
        <f>IF(OR(A9="",F9=0,R$26="-",LU!$D$5=0),"",R9-R$26)</f>
        <v>-20.33333333</v>
      </c>
      <c r="AE9" s="591">
        <f>IF(OR(A9="",F9=0,S$26="-",LU!$D$5=0),"",S9-S$26)</f>
        <v>-8.333333333</v>
      </c>
      <c r="AF9" s="592">
        <f t="shared" si="7"/>
        <v>-12</v>
      </c>
      <c r="AG9" s="593">
        <f t="shared" si="8"/>
        <v>0.6021645022</v>
      </c>
      <c r="AH9" s="593" t="str">
        <f t="shared" si="9"/>
        <v/>
      </c>
      <c r="AI9" s="594" t="str">
        <f t="shared" si="10"/>
        <v/>
      </c>
      <c r="AJ9" s="593" t="str">
        <f t="shared" si="11"/>
        <v/>
      </c>
      <c r="AK9" s="597">
        <f>IF(OR($A9="",AC9="",AC$26="-",LU!$D$5=0),"",AC9-AC$26)</f>
        <v>-0.09369940002</v>
      </c>
      <c r="AL9" s="596">
        <f>IF(OR(A9="",F9=0),"",SUM(PT!U9,PT!U10))</f>
        <v>0</v>
      </c>
      <c r="AM9" s="82"/>
    </row>
    <row r="10" ht="19.5" customHeight="1">
      <c r="A10" s="571" t="str">
        <f>IF(ISBLANK(IGRF!$B18),"",IGRF!$B18)</f>
        <v>18</v>
      </c>
      <c r="B10" s="572" t="str">
        <f>IF(ISBLANK(IGRF!$C18),"",IGRF!$C18)</f>
        <v>BooBoo</v>
      </c>
      <c r="C10" s="573">
        <f>IF(A10="","",SUM(LU!O13,LU!O112))</f>
        <v>3</v>
      </c>
      <c r="D10" s="573">
        <f>IF(A10="","",SUM(LU!D13,LU!D112))</f>
        <v>0</v>
      </c>
      <c r="E10" s="574">
        <f>IF(A10="","",SUM(LU!J13,LU!J112))</f>
        <v>0</v>
      </c>
      <c r="F10" s="575">
        <f>IF(A10="","",(SUM(C10:E10)-(SUMPRODUCT(--(Lineups!C$4:C$41=A10),--(Lineups!A$4:A$41="SP"))+SUMPRODUCT(--(Lineups!G$4:G$41=A10),--(Lineups!A$4:A$41="SP"))+SUMPRODUCT(--(Lineups!C$46:C$83=A10),--(Lineups!A$46:A$83="SP"))+SUMPRODUCT(--(Lineups!G$46:G$83=A10),--(Lineups!A$46:A$83="SP")))))</f>
        <v>3</v>
      </c>
      <c r="G10" s="576">
        <f>IF(OR(A10="",F10=0,LU!D$3+LU!D$102=0),"",F10/(LU!D$3+LU!D$102))</f>
        <v>0.06818181818</v>
      </c>
      <c r="H10" s="577">
        <f>IF(OR(C10=0,A10=""),"",SK!D186)</f>
        <v>9</v>
      </c>
      <c r="I10" s="578">
        <f>IF(OR(A10="",SK!E186="",SK!E186=0),"",H10/SK!E186)</f>
        <v>3</v>
      </c>
      <c r="J10" s="579">
        <f>IF(OR(A10="",C10=0),"",SK!G186)</f>
        <v>1</v>
      </c>
      <c r="K10" s="580">
        <f>IF(OR(A10="",C10=0),"",SK!H186)</f>
        <v>1</v>
      </c>
      <c r="L10" s="581">
        <f>IF(OR(A10="",C10=0),"",SK!J186)</f>
        <v>1</v>
      </c>
      <c r="M10" s="581">
        <f>IF(OR(A10="",C10=0),"",SK!L186)</f>
        <v>1</v>
      </c>
      <c r="N10" s="581">
        <f>IF(OR(A10="",C10=0),"",SUMPRODUCT(--(Lineups!$A$4:$A$41="SP"),--(Lineups!$C$4:$C$41=A10))+SUMPRODUCT(--(Lineups!$A$46:$A$83="SP"),--(Lineups!$C$46:$C$83=A10)))</f>
        <v>0</v>
      </c>
      <c r="O10" s="582">
        <f t="shared" si="1"/>
        <v>0.3333333333</v>
      </c>
      <c r="P10" s="583">
        <f>IF(OR(A10="",C10=0),"",SK!I186)</f>
        <v>5</v>
      </c>
      <c r="Q10" s="584">
        <f t="shared" si="2"/>
        <v>5</v>
      </c>
      <c r="R10" s="585">
        <f>IF(OR(A10="",F10=0),"",SUM(LU!Q59,LU!Q158))</f>
        <v>9</v>
      </c>
      <c r="S10" s="573">
        <f>IF(OR(A10="",F10=0),"",SUM(LU!Q82,LU!Q181))</f>
        <v>4</v>
      </c>
      <c r="T10" s="577">
        <f>IF(OR(A10="",F10=0),"",SUM(LU!Q36,LU!Q135))</f>
        <v>5</v>
      </c>
      <c r="U10" s="573">
        <f>IF(OR(A10="",C10=0),"",SUM(LU!O36,LU!O135))</f>
        <v>5</v>
      </c>
      <c r="V10" s="586">
        <f t="shared" si="3"/>
        <v>1.666666667</v>
      </c>
      <c r="W10" s="587" t="str">
        <f>IF(OR(A10="",D10=0),"",SUM(LU!D36,LU!D135))</f>
        <v/>
      </c>
      <c r="X10" s="586" t="str">
        <f t="shared" si="4"/>
        <v/>
      </c>
      <c r="Y10" s="587" t="str">
        <f>IF(OR(A10="",E10=0),"",SUM(LU!J36,LU!J135))</f>
        <v/>
      </c>
      <c r="Z10" s="586" t="str">
        <f t="shared" si="5"/>
        <v/>
      </c>
      <c r="AA10" s="587" t="str">
        <f>IF(OR(A10="",AND(D10=0, E10=0)),"",SUM(LU!L36,LU!L135))</f>
        <v/>
      </c>
      <c r="AB10" s="586" t="str">
        <f t="shared" si="6"/>
        <v/>
      </c>
      <c r="AC10" s="584">
        <f t="shared" si="12"/>
        <v>1.666666667</v>
      </c>
      <c r="AD10" s="590">
        <f>IF(OR(A10="",F10=0,R$26="-",LU!$D$5=0),"",R10-R$26)</f>
        <v>-59.33333333</v>
      </c>
      <c r="AE10" s="591">
        <f>IF(OR(A10="",F10=0,S$26="-",LU!$D$5=0),"",S10-S$26)</f>
        <v>-26.33333333</v>
      </c>
      <c r="AF10" s="592">
        <f t="shared" si="7"/>
        <v>-33</v>
      </c>
      <c r="AG10" s="593">
        <f t="shared" si="8"/>
        <v>-0.09480519481</v>
      </c>
      <c r="AH10" s="593" t="str">
        <f t="shared" si="9"/>
        <v/>
      </c>
      <c r="AI10" s="594" t="str">
        <f t="shared" si="10"/>
        <v/>
      </c>
      <c r="AJ10" s="593" t="str">
        <f t="shared" si="11"/>
        <v/>
      </c>
      <c r="AK10" s="597">
        <f>IF(OR($A10="",AC10="",AC$26="-",LU!$D$5=0),"",AC10-AC$26)</f>
        <v>-0.790669097</v>
      </c>
      <c r="AL10" s="596">
        <f>IF(OR(A10="",F10=0),"",SUM(PT!U11,PT!U12))</f>
        <v>0</v>
      </c>
      <c r="AM10" s="82"/>
    </row>
    <row r="11" ht="19.5" customHeight="1">
      <c r="A11" s="571" t="str">
        <f>IF(ISBLANK(IGRF!$B19),"",IGRF!$B19)</f>
        <v>187</v>
      </c>
      <c r="B11" s="572" t="str">
        <f>IF(ISBLANK(IGRF!$C19),"",IGRF!$C19)</f>
        <v>Lexi Cuter</v>
      </c>
      <c r="C11" s="573">
        <f>IF(A11="","",SUM(LU!O14,LU!O113))</f>
        <v>10</v>
      </c>
      <c r="D11" s="573">
        <f>IF(A11="","",SUM(LU!D14,LU!D113))</f>
        <v>0</v>
      </c>
      <c r="E11" s="574">
        <f>IF(A11="","",SUM(LU!J14,LU!J113))</f>
        <v>2</v>
      </c>
      <c r="F11" s="575">
        <f>IF(A11="","",(SUM(C11:E11)-(SUMPRODUCT(--(Lineups!C$4:C$41=A11),--(Lineups!A$4:A$41="SP"))+SUMPRODUCT(--(Lineups!G$4:G$41=A11),--(Lineups!A$4:A$41="SP"))+SUMPRODUCT(--(Lineups!C$46:C$83=A11),--(Lineups!A$46:A$83="SP"))+SUMPRODUCT(--(Lineups!G$46:G$83=A11),--(Lineups!A$46:A$83="SP")))))</f>
        <v>10</v>
      </c>
      <c r="G11" s="576">
        <f>IF(OR(A11="",F11=0,LU!D$3+LU!D$102=0),"",F11/(LU!D$3+LU!D$102))</f>
        <v>0.2272727273</v>
      </c>
      <c r="H11" s="577">
        <f>IF(OR(C11=0,A11=""),"",SK!D189)</f>
        <v>34</v>
      </c>
      <c r="I11" s="578">
        <f>IF(OR(A11="",SK!E189="",SK!E189=0),"",H11/SK!E189)</f>
        <v>3.4</v>
      </c>
      <c r="J11" s="579">
        <f>IF(OR(A11="",C11=0),"",SK!G189)</f>
        <v>2</v>
      </c>
      <c r="K11" s="580">
        <f>IF(OR(A11="",C11=0),"",SK!H189)</f>
        <v>5</v>
      </c>
      <c r="L11" s="581">
        <f>IF(OR(A11="",C11=0),"",SK!J189)</f>
        <v>4</v>
      </c>
      <c r="M11" s="581">
        <f>IF(OR(A11="",C11=0),"",SK!L189)</f>
        <v>2</v>
      </c>
      <c r="N11" s="581">
        <f>IF(OR(A11="",C11=0),"",SUMPRODUCT(--(Lineups!$A$4:$A$41="SP"),--(Lineups!$C$4:$C$41=A11))+SUMPRODUCT(--(Lineups!$A$46:$A$83="SP"),--(Lineups!$C$46:$C$83=A11)))</f>
        <v>0</v>
      </c>
      <c r="O11" s="582">
        <f t="shared" si="1"/>
        <v>0.5</v>
      </c>
      <c r="P11" s="583">
        <f>IF(OR(A11="",C11=0),"",SK!I189)</f>
        <v>27</v>
      </c>
      <c r="Q11" s="584">
        <f t="shared" si="2"/>
        <v>5.4</v>
      </c>
      <c r="R11" s="585">
        <f>IF(OR(A11="",F11=0),"",SUM(LU!Q60,LU!Q159))</f>
        <v>34</v>
      </c>
      <c r="S11" s="573">
        <f>IF(OR(A11="",F11=0),"",SUM(LU!Q83,LU!Q182))</f>
        <v>32</v>
      </c>
      <c r="T11" s="577">
        <f>IF(OR(A11="",F11=0),"",SUM(LU!Q37,LU!Q136))</f>
        <v>2</v>
      </c>
      <c r="U11" s="573">
        <f>IF(OR(A11="",C11=0),"",SUM(LU!O37,LU!O136))</f>
        <v>2</v>
      </c>
      <c r="V11" s="586">
        <f t="shared" si="3"/>
        <v>0.2</v>
      </c>
      <c r="W11" s="587" t="str">
        <f>IF(OR(A11="",D11=0),"",SUM(LU!D37,LU!D136))</f>
        <v/>
      </c>
      <c r="X11" s="586" t="str">
        <f t="shared" si="4"/>
        <v/>
      </c>
      <c r="Y11" s="587">
        <f>IF(OR(A11="",E11=0),"",SUM(LU!J37,LU!J136))</f>
        <v>0</v>
      </c>
      <c r="Z11" s="586">
        <f t="shared" si="5"/>
        <v>0</v>
      </c>
      <c r="AA11" s="587">
        <f>IF(OR(A11="",AND(D11=0, E11=0)),"",SUM(LU!L37,LU!L136))</f>
        <v>0</v>
      </c>
      <c r="AB11" s="586">
        <f t="shared" si="6"/>
        <v>0</v>
      </c>
      <c r="AC11" s="584">
        <f t="shared" si="12"/>
        <v>0.2</v>
      </c>
      <c r="AD11" s="590">
        <f>IF(OR(A11="",F11=0,R$26="-",LU!$D$5=0),"",R11-R$26)</f>
        <v>-34.33333333</v>
      </c>
      <c r="AE11" s="591">
        <f>IF(OR(A11="",F11=0,S$26="-",LU!$D$5=0),"",S11-S$26)</f>
        <v>1.666666667</v>
      </c>
      <c r="AF11" s="592">
        <f t="shared" si="7"/>
        <v>-36</v>
      </c>
      <c r="AG11" s="593">
        <f t="shared" si="8"/>
        <v>-1.561471861</v>
      </c>
      <c r="AH11" s="593" t="str">
        <f t="shared" si="9"/>
        <v/>
      </c>
      <c r="AI11" s="594">
        <f t="shared" si="10"/>
        <v>-1.787821827</v>
      </c>
      <c r="AJ11" s="593">
        <f t="shared" si="11"/>
        <v>-2.044144452</v>
      </c>
      <c r="AK11" s="597">
        <f>IF(OR($A11="",AC11="",AC$26="-",LU!$D$5=0),"",AC11-AC$26)</f>
        <v>-2.257335764</v>
      </c>
      <c r="AL11" s="596">
        <f>IF(OR(A11="",F11=0),"",SUM(PT!U13,PT!U14))</f>
        <v>2</v>
      </c>
      <c r="AM11" s="82"/>
    </row>
    <row r="12" ht="19.5" customHeight="1">
      <c r="A12" s="571" t="str">
        <f>IF(ISBLANK(IGRF!$B20),"",IGRF!$B20)</f>
        <v>196</v>
      </c>
      <c r="B12" s="572" t="str">
        <f>IF(ISBLANK(IGRF!$C20),"",IGRF!$C20)</f>
        <v>madrad</v>
      </c>
      <c r="C12" s="573">
        <f>IF(A12="","",SUM(LU!O15,LU!O114))</f>
        <v>0</v>
      </c>
      <c r="D12" s="573">
        <f>IF(A12="","",SUM(LU!D15,LU!D114))</f>
        <v>0</v>
      </c>
      <c r="E12" s="574">
        <f>IF(A12="","",SUM(LU!J15,LU!J114))</f>
        <v>19</v>
      </c>
      <c r="F12" s="575">
        <f>IF(A12="","",(SUM(C12:E12)-(SUMPRODUCT(--(Lineups!C$4:C$41=A12),--(Lineups!A$4:A$41="SP"))+SUMPRODUCT(--(Lineups!G$4:G$41=A12),--(Lineups!A$4:A$41="SP"))+SUMPRODUCT(--(Lineups!C$46:C$83=A12),--(Lineups!A$46:A$83="SP"))+SUMPRODUCT(--(Lineups!G$46:G$83=A12),--(Lineups!A$46:A$83="SP")))))</f>
        <v>19</v>
      </c>
      <c r="G12" s="576">
        <f>IF(OR(A12="",F12=0,LU!D$3+LU!D$102=0),"",F12/(LU!D$3+LU!D$102))</f>
        <v>0.4318181818</v>
      </c>
      <c r="H12" s="577" t="str">
        <f>IF(OR(C12=0,A12=""),"",SK!D192)</f>
        <v/>
      </c>
      <c r="I12" s="578" t="str">
        <f>IF(OR(A12="",SK!E192="",SK!E192=0),"",H12/SK!E192)</f>
        <v/>
      </c>
      <c r="J12" s="579" t="str">
        <f>IF(OR(A12="",C12=0),"",SK!G192)</f>
        <v/>
      </c>
      <c r="K12" s="580" t="str">
        <f>IF(OR(A12="",C12=0),"",SK!H192)</f>
        <v/>
      </c>
      <c r="L12" s="581" t="str">
        <f>IF(OR(A12="",C12=0),"",SK!J192)</f>
        <v/>
      </c>
      <c r="M12" s="581" t="str">
        <f>IF(OR(A12="",C12=0),"",SK!L192)</f>
        <v/>
      </c>
      <c r="N12" s="581" t="str">
        <f>IF(OR(A12="",C12=0),"",SUMPRODUCT(--(Lineups!$A$4:$A$41="SP"),--(Lineups!$C$4:$C$41=A12))+SUMPRODUCT(--(Lineups!$A$46:$A$83="SP"),--(Lineups!$C$46:$C$83=A12)))</f>
        <v/>
      </c>
      <c r="O12" s="582" t="str">
        <f t="shared" si="1"/>
        <v/>
      </c>
      <c r="P12" s="583" t="str">
        <f>IF(OR(A12="",C12=0),"",SK!I192)</f>
        <v/>
      </c>
      <c r="Q12" s="584" t="str">
        <f t="shared" si="2"/>
        <v/>
      </c>
      <c r="R12" s="585">
        <f>IF(OR(A12="",F12=0),"",SUM(LU!Q61,LU!Q160))</f>
        <v>97</v>
      </c>
      <c r="S12" s="573">
        <f>IF(OR(A12="",F12=0),"",SUM(LU!Q84,LU!Q183))</f>
        <v>63</v>
      </c>
      <c r="T12" s="577">
        <f>IF(OR(A12="",F12=0),"",SUM(LU!Q38,LU!Q137))</f>
        <v>34</v>
      </c>
      <c r="U12" s="573" t="str">
        <f>IF(OR(A12="",C12=0),"",SUM(LU!O38,LU!O137))</f>
        <v/>
      </c>
      <c r="V12" s="586" t="str">
        <f t="shared" si="3"/>
        <v/>
      </c>
      <c r="W12" s="587" t="str">
        <f>IF(OR(A12="",D12=0),"",SUM(LU!D38,LU!D137))</f>
        <v/>
      </c>
      <c r="X12" s="586" t="str">
        <f t="shared" si="4"/>
        <v/>
      </c>
      <c r="Y12" s="587">
        <f>IF(OR(A12="",E12=0),"",SUM(LU!J38,LU!J137))</f>
        <v>34</v>
      </c>
      <c r="Z12" s="586">
        <f t="shared" si="5"/>
        <v>1.789473684</v>
      </c>
      <c r="AA12" s="587">
        <f>IF(OR(A12="",AND(D12=0, E12=0)),"",SUM(LU!L38,LU!L137))</f>
        <v>34</v>
      </c>
      <c r="AB12" s="586">
        <f t="shared" si="6"/>
        <v>1.789473684</v>
      </c>
      <c r="AC12" s="584">
        <f t="shared" si="12"/>
        <v>1.789473684</v>
      </c>
      <c r="AD12" s="590">
        <f>IF(OR(A12="",F12=0,R$26="-",LU!$D$5=0),"",R12-R$26)</f>
        <v>28.66666667</v>
      </c>
      <c r="AE12" s="591">
        <f>IF(OR(A12="",F12=0,S$26="-",LU!$D$5=0),"",S12-S$26)</f>
        <v>32.66666667</v>
      </c>
      <c r="AF12" s="592">
        <f t="shared" si="7"/>
        <v>-4</v>
      </c>
      <c r="AG12" s="593" t="str">
        <f t="shared" si="8"/>
        <v/>
      </c>
      <c r="AH12" s="593" t="str">
        <f t="shared" si="9"/>
        <v/>
      </c>
      <c r="AI12" s="594">
        <f t="shared" si="10"/>
        <v>0.001651856915</v>
      </c>
      <c r="AJ12" s="593">
        <f t="shared" si="11"/>
        <v>-0.2546707678</v>
      </c>
      <c r="AK12" s="597">
        <f>IF(OR($A12="",AC12="",AC$26="-",LU!$D$5=0),"",AC12-AC$26)</f>
        <v>-0.6678620794</v>
      </c>
      <c r="AL12" s="596">
        <f>IF(OR(A12="",F12=0),"",SUM(PT!U15,PT!U16))</f>
        <v>3</v>
      </c>
      <c r="AM12" s="82"/>
    </row>
    <row r="13" ht="19.5" customHeight="1">
      <c r="A13" s="571" t="str">
        <f>IF(ISBLANK(IGRF!$B21),"",IGRF!$B21)</f>
        <v>29</v>
      </c>
      <c r="B13" s="572" t="str">
        <f>IF(ISBLANK(IGRF!$C21),"",IGRF!$C21)</f>
        <v>Killer Bea</v>
      </c>
      <c r="C13" s="573">
        <f>IF(A13="","",SUM(LU!O16,LU!O115))</f>
        <v>0</v>
      </c>
      <c r="D13" s="573">
        <f>IF(A13="","",SUM(LU!D16,LU!D115))</f>
        <v>0</v>
      </c>
      <c r="E13" s="574">
        <f>IF(A13="","",SUM(LU!J16,LU!J115))</f>
        <v>22</v>
      </c>
      <c r="F13" s="575">
        <f>IF(A13="","",(SUM(C13:E13)-(SUMPRODUCT(--(Lineups!C$4:C$41=A13),--(Lineups!A$4:A$41="SP"))+SUMPRODUCT(--(Lineups!G$4:G$41=A13),--(Lineups!A$4:A$41="SP"))+SUMPRODUCT(--(Lineups!C$46:C$83=A13),--(Lineups!A$46:A$83="SP"))+SUMPRODUCT(--(Lineups!G$46:G$83=A13),--(Lineups!A$46:A$83="SP")))))</f>
        <v>22</v>
      </c>
      <c r="G13" s="576">
        <f>IF(OR(A13="",F13=0,LU!D$3+LU!D$102=0),"",F13/(LU!D$3+LU!D$102))</f>
        <v>0.5</v>
      </c>
      <c r="H13" s="577" t="str">
        <f>IF(OR(C13=0,A13=""),"",SK!D195)</f>
        <v/>
      </c>
      <c r="I13" s="578" t="str">
        <f>IF(OR(A13="",SK!E195="",SK!E195=0),"",H13/SK!E195)</f>
        <v/>
      </c>
      <c r="J13" s="579" t="str">
        <f>IF(OR(A13="",C13=0),"",SK!G195)</f>
        <v/>
      </c>
      <c r="K13" s="580" t="str">
        <f>IF(OR(A13="",C13=0),"",SK!H195)</f>
        <v/>
      </c>
      <c r="L13" s="581" t="str">
        <f>IF(OR(A13="",C13=0),"",SK!J195)</f>
        <v/>
      </c>
      <c r="M13" s="581" t="str">
        <f>IF(OR(A13="",C13=0),"",SK!L195)</f>
        <v/>
      </c>
      <c r="N13" s="581" t="str">
        <f>IF(OR(A13="",C13=0),"",SUMPRODUCT(--(Lineups!$A$4:$A$41="SP"),--(Lineups!$C$4:$C$41=A13))+SUMPRODUCT(--(Lineups!$A$46:$A$83="SP"),--(Lineups!$C$46:$C$83=A13)))</f>
        <v/>
      </c>
      <c r="O13" s="582" t="str">
        <f t="shared" si="1"/>
        <v/>
      </c>
      <c r="P13" s="583" t="str">
        <f>IF(OR(A13="",C13=0),"",SK!I195)</f>
        <v/>
      </c>
      <c r="Q13" s="584" t="str">
        <f t="shared" si="2"/>
        <v/>
      </c>
      <c r="R13" s="585">
        <f>IF(OR(A13="",F13=0),"",SUM(LU!Q62,LU!Q161))</f>
        <v>106</v>
      </c>
      <c r="S13" s="573">
        <f>IF(OR(A13="",F13=0),"",SUM(LU!Q85,LU!Q184))</f>
        <v>48</v>
      </c>
      <c r="T13" s="577">
        <f>IF(OR(A13="",F13=0),"",SUM(LU!Q39,LU!Q138))</f>
        <v>58</v>
      </c>
      <c r="U13" s="573" t="str">
        <f>IF(OR(A13="",C13=0),"",SUM(LU!O39,LU!O138))</f>
        <v/>
      </c>
      <c r="V13" s="586" t="str">
        <f t="shared" si="3"/>
        <v/>
      </c>
      <c r="W13" s="587" t="str">
        <f>IF(OR(A13="",D13=0),"",SUM(LU!D39,LU!D138))</f>
        <v/>
      </c>
      <c r="X13" s="586" t="str">
        <f t="shared" si="4"/>
        <v/>
      </c>
      <c r="Y13" s="587">
        <f>IF(OR(A13="",E13=0),"",SUM(LU!J39,LU!J138))</f>
        <v>58</v>
      </c>
      <c r="Z13" s="586">
        <f t="shared" si="5"/>
        <v>2.636363636</v>
      </c>
      <c r="AA13" s="587">
        <f>IF(OR(A13="",AND(D13=0, E13=0)),"",SUM(LU!L39,LU!L138))</f>
        <v>58</v>
      </c>
      <c r="AB13" s="586">
        <f t="shared" si="6"/>
        <v>2.636363636</v>
      </c>
      <c r="AC13" s="584">
        <f t="shared" si="12"/>
        <v>2.636363636</v>
      </c>
      <c r="AD13" s="590">
        <f>IF(OR(A13="",F13=0,R$26="-",LU!$D$5=0),"",R13-R$26)</f>
        <v>37.66666667</v>
      </c>
      <c r="AE13" s="591">
        <f>IF(OR(A13="",F13=0,S$26="-",LU!$D$5=0),"",S13-S$26)</f>
        <v>17.66666667</v>
      </c>
      <c r="AF13" s="592">
        <f t="shared" si="7"/>
        <v>20</v>
      </c>
      <c r="AG13" s="593" t="str">
        <f t="shared" si="8"/>
        <v/>
      </c>
      <c r="AH13" s="593" t="str">
        <f t="shared" si="9"/>
        <v/>
      </c>
      <c r="AI13" s="594">
        <f t="shared" si="10"/>
        <v>0.8485418091</v>
      </c>
      <c r="AJ13" s="593">
        <f t="shared" si="11"/>
        <v>0.5922191843</v>
      </c>
      <c r="AK13" s="597">
        <f>IF(OR($A13="",AC13="",AC$26="-",LU!$D$5=0),"",AC13-AC$26)</f>
        <v>0.1790278727</v>
      </c>
      <c r="AL13" s="596">
        <f>IF(OR(A13="",F13=0),"",SUM(PT!U17,PT!U18))</f>
        <v>4</v>
      </c>
      <c r="AM13" s="82"/>
    </row>
    <row r="14" ht="19.5" customHeight="1">
      <c r="A14" s="571" t="str">
        <f>IF(ISBLANK(IGRF!$B22),"",IGRF!$B22)</f>
        <v>3*</v>
      </c>
      <c r="B14" s="572" t="str">
        <f>IF(ISBLANK(IGRF!$C22),"",IGRF!$C22)</f>
        <v>Triple Shock Latte</v>
      </c>
      <c r="C14" s="573">
        <f>IF(A14="","",SUM(LU!O17,LU!O116))</f>
        <v>0</v>
      </c>
      <c r="D14" s="573">
        <f>IF(A14="","",SUM(LU!D17,LU!D116))</f>
        <v>0</v>
      </c>
      <c r="E14" s="574">
        <f>IF(A14="","",SUM(LU!J17,LU!J116))</f>
        <v>0</v>
      </c>
      <c r="F14" s="575">
        <f>IF(A14="","",(SUM(C14:E14)-(SUMPRODUCT(--(Lineups!C$4:C$41=A14),--(Lineups!A$4:A$41="SP"))+SUMPRODUCT(--(Lineups!G$4:G$41=A14),--(Lineups!A$4:A$41="SP"))+SUMPRODUCT(--(Lineups!C$46:C$83=A14),--(Lineups!A$46:A$83="SP"))+SUMPRODUCT(--(Lineups!G$46:G$83=A14),--(Lineups!A$46:A$83="SP")))))</f>
        <v>0</v>
      </c>
      <c r="G14" s="576" t="str">
        <f>IF(OR(A14="",F14=0,LU!D$3+LU!D$102=0),"",F14/(LU!D$3+LU!D$102))</f>
        <v/>
      </c>
      <c r="H14" s="577" t="str">
        <f>IF(OR(C14=0,A14=""),"",SK!D198)</f>
        <v/>
      </c>
      <c r="I14" s="578" t="str">
        <f>IF(OR(A14="",SK!E198="",SK!E198=0),"",H14/SK!E198)</f>
        <v/>
      </c>
      <c r="J14" s="579" t="str">
        <f>IF(OR(A14="",C14=0),"",SK!G198)</f>
        <v/>
      </c>
      <c r="K14" s="580" t="str">
        <f>IF(OR(A14="",C14=0),"",SK!H198)</f>
        <v/>
      </c>
      <c r="L14" s="581" t="str">
        <f>IF(OR(A14="",C14=0),"",SK!J198)</f>
        <v/>
      </c>
      <c r="M14" s="581" t="str">
        <f>IF(OR(A14="",C14=0),"",SK!L198)</f>
        <v/>
      </c>
      <c r="N14" s="581" t="str">
        <f>IF(OR(A14="",C14=0),"",SUMPRODUCT(--(Lineups!$A$4:$A$41="SP"),--(Lineups!$C$4:$C$41=A14))+SUMPRODUCT(--(Lineups!$A$46:$A$83="SP"),--(Lineups!$C$46:$C$83=A14)))</f>
        <v/>
      </c>
      <c r="O14" s="582" t="str">
        <f t="shared" si="1"/>
        <v/>
      </c>
      <c r="P14" s="583" t="str">
        <f>IF(OR(A14="",C14=0),"",SK!I198)</f>
        <v/>
      </c>
      <c r="Q14" s="584" t="str">
        <f t="shared" si="2"/>
        <v/>
      </c>
      <c r="R14" s="585" t="str">
        <f>IF(OR(A14="",F14=0),"",SUM(LU!Q63,LU!Q162))</f>
        <v/>
      </c>
      <c r="S14" s="573" t="str">
        <f>IF(OR(A14="",F14=0),"",SUM(LU!Q86,LU!Q185))</f>
        <v/>
      </c>
      <c r="T14" s="577" t="str">
        <f>IF(OR(A14="",F14=0),"",SUM(LU!Q40,LU!Q139))</f>
        <v/>
      </c>
      <c r="U14" s="573" t="str">
        <f>IF(OR(A14="",C14=0),"",SUM(LU!O40,LU!O139))</f>
        <v/>
      </c>
      <c r="V14" s="586" t="str">
        <f t="shared" si="3"/>
        <v/>
      </c>
      <c r="W14" s="587" t="str">
        <f>IF(OR(A14="",D14=0),"",SUM(LU!D40,LU!D139))</f>
        <v/>
      </c>
      <c r="X14" s="586" t="str">
        <f t="shared" si="4"/>
        <v/>
      </c>
      <c r="Y14" s="587" t="str">
        <f>IF(OR(A14="",E14=0),"",SUM(LU!J40,LU!J139))</f>
        <v/>
      </c>
      <c r="Z14" s="586" t="str">
        <f t="shared" si="5"/>
        <v/>
      </c>
      <c r="AA14" s="587" t="str">
        <f>IF(OR(A14="",AND(D14=0, E14=0)),"",SUM(LU!L40,LU!L139))</f>
        <v/>
      </c>
      <c r="AB14" s="586" t="str">
        <f t="shared" si="6"/>
        <v/>
      </c>
      <c r="AC14" s="584" t="str">
        <f t="shared" si="12"/>
        <v/>
      </c>
      <c r="AD14" s="590" t="str">
        <f>IF(OR(A14="",F14=0,R$26="-",LU!$D$5=0),"",R14-R$26)</f>
        <v/>
      </c>
      <c r="AE14" s="591" t="str">
        <f>IF(OR(A14="",F14=0,S$26="-",LU!$D$5=0),"",S14-S$26)</f>
        <v/>
      </c>
      <c r="AF14" s="592" t="str">
        <f t="shared" si="7"/>
        <v/>
      </c>
      <c r="AG14" s="593" t="str">
        <f t="shared" si="8"/>
        <v/>
      </c>
      <c r="AH14" s="593" t="str">
        <f t="shared" si="9"/>
        <v/>
      </c>
      <c r="AI14" s="594" t="str">
        <f t="shared" si="10"/>
        <v/>
      </c>
      <c r="AJ14" s="593" t="str">
        <f t="shared" si="11"/>
        <v/>
      </c>
      <c r="AK14" s="597" t="str">
        <f>IF(OR($A14="",AC14="",AC$26="-",LU!$D$5=0),"",AC14-AC$26)</f>
        <v/>
      </c>
      <c r="AL14" s="596" t="str">
        <f>IF(OR(A14="",F14=0),"",SUM(PT!U19,PT!U20))</f>
        <v/>
      </c>
      <c r="AM14" s="82"/>
    </row>
    <row r="15" ht="19.5" customHeight="1">
      <c r="A15" s="571" t="str">
        <f>IF(ISBLANK(IGRF!$B23),"",IGRF!$B23)</f>
        <v>34</v>
      </c>
      <c r="B15" s="572" t="str">
        <f>IF(ISBLANK(IGRF!$C23),"",IGRF!$C23)</f>
        <v>Pretty Rackless</v>
      </c>
      <c r="C15" s="573">
        <f>IF(A15="","",SUM(LU!O18,LU!O117))</f>
        <v>0</v>
      </c>
      <c r="D15" s="573">
        <f>IF(A15="","",SUM(LU!D18,LU!D117))</f>
        <v>0</v>
      </c>
      <c r="E15" s="574">
        <f>IF(A15="","",SUM(LU!J18,LU!J117))</f>
        <v>21</v>
      </c>
      <c r="F15" s="575">
        <f>IF(A15="","",(SUM(C15:E15)-(SUMPRODUCT(--(Lineups!C$4:C$41=A15),--(Lineups!A$4:A$41="SP"))+SUMPRODUCT(--(Lineups!G$4:G$41=A15),--(Lineups!A$4:A$41="SP"))+SUMPRODUCT(--(Lineups!C$46:C$83=A15),--(Lineups!A$46:A$83="SP"))+SUMPRODUCT(--(Lineups!G$46:G$83=A15),--(Lineups!A$46:A$83="SP")))))</f>
        <v>21</v>
      </c>
      <c r="G15" s="576">
        <f>IF(OR(A15="",F15=0,LU!D$3+LU!D$102=0),"",F15/(LU!D$3+LU!D$102))</f>
        <v>0.4772727273</v>
      </c>
      <c r="H15" s="577" t="str">
        <f>IF(OR(C15=0,A15=""),"",SK!D201)</f>
        <v/>
      </c>
      <c r="I15" s="578" t="str">
        <f>IF(OR(A15="",SK!E201="",SK!E201=0),"",H15/SK!E201)</f>
        <v/>
      </c>
      <c r="J15" s="579" t="str">
        <f>IF(OR(A15="",C15=0),"",SK!G201)</f>
        <v/>
      </c>
      <c r="K15" s="580" t="str">
        <f>IF(OR(A15="",C15=0),"",SK!H201)</f>
        <v/>
      </c>
      <c r="L15" s="581" t="str">
        <f>IF(OR(A15="",C15=0),"",SK!J201)</f>
        <v/>
      </c>
      <c r="M15" s="581" t="str">
        <f>IF(OR(A15="",C15=0),"",SK!L201)</f>
        <v/>
      </c>
      <c r="N15" s="581" t="str">
        <f>IF(OR(A15="",C15=0),"",SUMPRODUCT(--(Lineups!$A$4:$A$41="SP"),--(Lineups!$C$4:$C$41=A15))+SUMPRODUCT(--(Lineups!$A$46:$A$83="SP"),--(Lineups!$C$46:$C$83=A15)))</f>
        <v/>
      </c>
      <c r="O15" s="582" t="str">
        <f t="shared" si="1"/>
        <v/>
      </c>
      <c r="P15" s="583" t="str">
        <f>IF(OR(A15="",C15=0),"",SK!I201)</f>
        <v/>
      </c>
      <c r="Q15" s="584" t="str">
        <f t="shared" si="2"/>
        <v/>
      </c>
      <c r="R15" s="585">
        <f>IF(OR(A15="",F15=0),"",SUM(LU!Q64,LU!Q163))</f>
        <v>99</v>
      </c>
      <c r="S15" s="573">
        <f>IF(OR(A15="",F15=0),"",SUM(LU!Q87,LU!Q186))</f>
        <v>35</v>
      </c>
      <c r="T15" s="577">
        <f>IF(OR(A15="",F15=0),"",SUM(LU!Q41,LU!Q140))</f>
        <v>64</v>
      </c>
      <c r="U15" s="573" t="str">
        <f>IF(OR(A15="",C15=0),"",SUM(LU!O41,LU!O140))</f>
        <v/>
      </c>
      <c r="V15" s="586" t="str">
        <f t="shared" si="3"/>
        <v/>
      </c>
      <c r="W15" s="587" t="str">
        <f>IF(OR(A15="",D15=0),"",SUM(LU!D41,LU!D140))</f>
        <v/>
      </c>
      <c r="X15" s="586" t="str">
        <f t="shared" si="4"/>
        <v/>
      </c>
      <c r="Y15" s="587">
        <f>IF(OR(A15="",E15=0),"",SUM(LU!J41,LU!J140))</f>
        <v>64</v>
      </c>
      <c r="Z15" s="586">
        <f t="shared" si="5"/>
        <v>3.047619048</v>
      </c>
      <c r="AA15" s="587">
        <f>IF(OR(A15="",AND(D15=0, E15=0)),"",SUM(LU!L41,LU!L140))</f>
        <v>64</v>
      </c>
      <c r="AB15" s="586">
        <f t="shared" si="6"/>
        <v>3.047619048</v>
      </c>
      <c r="AC15" s="584">
        <f t="shared" si="12"/>
        <v>3.047619048</v>
      </c>
      <c r="AD15" s="590">
        <f>IF(OR(A15="",F15=0,R$26="-",LU!$D$5=0),"",R15-R$26)</f>
        <v>30.66666667</v>
      </c>
      <c r="AE15" s="591">
        <f>IF(OR(A15="",F15=0,S$26="-",LU!$D$5=0),"",S15-S$26)</f>
        <v>4.666666667</v>
      </c>
      <c r="AF15" s="592">
        <f t="shared" si="7"/>
        <v>26</v>
      </c>
      <c r="AG15" s="593" t="str">
        <f t="shared" si="8"/>
        <v/>
      </c>
      <c r="AH15" s="593" t="str">
        <f t="shared" si="9"/>
        <v/>
      </c>
      <c r="AI15" s="594">
        <f t="shared" si="10"/>
        <v>1.25979722</v>
      </c>
      <c r="AJ15" s="593">
        <f t="shared" si="11"/>
        <v>1.003474596</v>
      </c>
      <c r="AK15" s="597">
        <f>IF(OR($A15="",AC15="",AC$26="-",LU!$D$5=0),"",AC15-AC$26)</f>
        <v>0.590283284</v>
      </c>
      <c r="AL15" s="596">
        <f>IF(OR(A15="",F15=0),"",SUM(PT!U21,PT!U22))</f>
        <v>5</v>
      </c>
      <c r="AM15" s="82"/>
    </row>
    <row r="16" ht="19.5" customHeight="1">
      <c r="A16" s="571" t="str">
        <f>IF(ISBLANK(IGRF!$B24),"",IGRF!$B24)</f>
        <v>511*</v>
      </c>
      <c r="B16" s="572" t="str">
        <f>IF(ISBLANK(IGRF!$C24),"",IGRF!$C24)</f>
        <v>Wheelie Nelson</v>
      </c>
      <c r="C16" s="573">
        <f>IF(A16="","",SUM(LU!O19,LU!O118))</f>
        <v>0</v>
      </c>
      <c r="D16" s="573">
        <f>IF(A16="","",SUM(LU!D19,LU!D118))</f>
        <v>0</v>
      </c>
      <c r="E16" s="574">
        <f>IF(A16="","",SUM(LU!J19,LU!J118))</f>
        <v>0</v>
      </c>
      <c r="F16" s="575">
        <f>IF(A16="","",(SUM(C16:E16)-(SUMPRODUCT(--(Lineups!C$4:C$41=A16),--(Lineups!A$4:A$41="SP"))+SUMPRODUCT(--(Lineups!G$4:G$41=A16),--(Lineups!A$4:A$41="SP"))+SUMPRODUCT(--(Lineups!C$46:C$83=A16),--(Lineups!A$46:A$83="SP"))+SUMPRODUCT(--(Lineups!G$46:G$83=A16),--(Lineups!A$46:A$83="SP")))))</f>
        <v>0</v>
      </c>
      <c r="G16" s="576" t="str">
        <f>IF(OR(A16="",F16=0,LU!D$3+LU!D$102=0),"",F16/(LU!D$3+LU!D$102))</f>
        <v/>
      </c>
      <c r="H16" s="577" t="str">
        <f>IF(OR(C16=0,A16=""),"",SK!D204)</f>
        <v/>
      </c>
      <c r="I16" s="578" t="str">
        <f>IF(OR(A16="",SK!E204="",SK!E204=0),"",H16/SK!E204)</f>
        <v/>
      </c>
      <c r="J16" s="579" t="str">
        <f>IF(OR(A16="",C16=0),"",SK!G204)</f>
        <v/>
      </c>
      <c r="K16" s="580" t="str">
        <f>IF(OR(A16="",C16=0),"",SK!H204)</f>
        <v/>
      </c>
      <c r="L16" s="581" t="str">
        <f>IF(OR(A16="",C16=0),"",SK!J204)</f>
        <v/>
      </c>
      <c r="M16" s="581" t="str">
        <f>IF(OR(A16="",C16=0),"",SK!L204)</f>
        <v/>
      </c>
      <c r="N16" s="581" t="str">
        <f>IF(OR(A16="",C16=0),"",SUMPRODUCT(--(Lineups!$A$4:$A$41="SP"),--(Lineups!$C$4:$C$41=A16))+SUMPRODUCT(--(Lineups!$A$46:$A$83="SP"),--(Lineups!$C$46:$C$83=A16)))</f>
        <v/>
      </c>
      <c r="O16" s="582" t="str">
        <f t="shared" si="1"/>
        <v/>
      </c>
      <c r="P16" s="583" t="str">
        <f>IF(OR(A16="",C16=0),"",SK!I204)</f>
        <v/>
      </c>
      <c r="Q16" s="584" t="str">
        <f t="shared" si="2"/>
        <v/>
      </c>
      <c r="R16" s="585" t="str">
        <f>IF(OR(A16="",F16=0),"",SUM(LU!Q65,LU!Q164))</f>
        <v/>
      </c>
      <c r="S16" s="573" t="str">
        <f>IF(OR(A16="",F16=0),"",SUM(LU!Q88,LU!Q187))</f>
        <v/>
      </c>
      <c r="T16" s="577" t="str">
        <f>IF(OR(A16="",F16=0),"",SUM(LU!Q42,LU!Q141))</f>
        <v/>
      </c>
      <c r="U16" s="573" t="str">
        <f>IF(OR(A16="",C16=0),"",SUM(LU!O42,LU!O141))</f>
        <v/>
      </c>
      <c r="V16" s="586" t="str">
        <f t="shared" si="3"/>
        <v/>
      </c>
      <c r="W16" s="587" t="str">
        <f>IF(OR(A16="",D16=0),"",SUM(LU!D42,LU!D141))</f>
        <v/>
      </c>
      <c r="X16" s="586" t="str">
        <f t="shared" si="4"/>
        <v/>
      </c>
      <c r="Y16" s="587" t="str">
        <f>IF(OR(A16="",E16=0),"",SUM(LU!J42,LU!J141))</f>
        <v/>
      </c>
      <c r="Z16" s="586" t="str">
        <f t="shared" si="5"/>
        <v/>
      </c>
      <c r="AA16" s="587" t="str">
        <f>IF(OR(A16="",AND(D16=0, E16=0)),"",SUM(LU!L42,LU!L141))</f>
        <v/>
      </c>
      <c r="AB16" s="586" t="str">
        <f t="shared" si="6"/>
        <v/>
      </c>
      <c r="AC16" s="584" t="str">
        <f t="shared" si="12"/>
        <v/>
      </c>
      <c r="AD16" s="590" t="str">
        <f>IF(OR(A16="",F16=0,R$26="-",LU!$D$5=0),"",R16-R$26)</f>
        <v/>
      </c>
      <c r="AE16" s="591" t="str">
        <f>IF(OR(A16="",F16=0,S$26="-",LU!$D$5=0),"",S16-S$26)</f>
        <v/>
      </c>
      <c r="AF16" s="592" t="str">
        <f t="shared" si="7"/>
        <v/>
      </c>
      <c r="AG16" s="593" t="str">
        <f t="shared" si="8"/>
        <v/>
      </c>
      <c r="AH16" s="593" t="str">
        <f t="shared" si="9"/>
        <v/>
      </c>
      <c r="AI16" s="594" t="str">
        <f t="shared" si="10"/>
        <v/>
      </c>
      <c r="AJ16" s="593" t="str">
        <f t="shared" si="11"/>
        <v/>
      </c>
      <c r="AK16" s="597" t="str">
        <f>IF(OR($A16="",AC16="",AC$26="-",LU!$D$5=0),"",AC16-AC$26)</f>
        <v/>
      </c>
      <c r="AL16" s="596" t="str">
        <f>IF(OR(A16="",F16=0),"",SUM(PT!U23,PT!U24))</f>
        <v/>
      </c>
      <c r="AM16" s="82"/>
    </row>
    <row r="17" ht="19.5" customHeight="1">
      <c r="A17" s="571" t="str">
        <f>IF(ISBLANK(IGRF!$B25),"",IGRF!$B25)</f>
        <v>616</v>
      </c>
      <c r="B17" s="572" t="str">
        <f>IF(ISBLANK(IGRF!$C25),"",IGRF!$C25)</f>
        <v>Bizzquick</v>
      </c>
      <c r="C17" s="573">
        <f>IF(A17="","",SUM(LU!O20,LU!O119))</f>
        <v>0</v>
      </c>
      <c r="D17" s="573">
        <f>IF(A17="","",SUM(LU!D20,LU!D119))</f>
        <v>0</v>
      </c>
      <c r="E17" s="574">
        <f>IF(A17="","",SUM(LU!J20,LU!J119))</f>
        <v>7</v>
      </c>
      <c r="F17" s="575">
        <f>IF(A17="","",(SUM(C17:E17)-(SUMPRODUCT(--(Lineups!C$4:C$41=A17),--(Lineups!A$4:A$41="SP"))+SUMPRODUCT(--(Lineups!G$4:G$41=A17),--(Lineups!A$4:A$41="SP"))+SUMPRODUCT(--(Lineups!C$46:C$83=A17),--(Lineups!A$46:A$83="SP"))+SUMPRODUCT(--(Lineups!G$46:G$83=A17),--(Lineups!A$46:A$83="SP")))))</f>
        <v>7</v>
      </c>
      <c r="G17" s="576">
        <f>IF(OR(A17="",F17=0,LU!D$3+LU!D$102=0),"",F17/(LU!D$3+LU!D$102))</f>
        <v>0.1590909091</v>
      </c>
      <c r="H17" s="577" t="str">
        <f>IF(OR(C17=0,A17=""),"",SK!D207)</f>
        <v/>
      </c>
      <c r="I17" s="578" t="str">
        <f>IF(OR(A17="",SK!E207="",SK!E207=0),"",H17/SK!E207)</f>
        <v/>
      </c>
      <c r="J17" s="579" t="str">
        <f>IF(OR(A17="",C17=0),"",SK!G207)</f>
        <v/>
      </c>
      <c r="K17" s="580" t="str">
        <f>IF(OR(A17="",C17=0),"",SK!H207)</f>
        <v/>
      </c>
      <c r="L17" s="581" t="str">
        <f>IF(OR(A17="",C17=0),"",SK!J207)</f>
        <v/>
      </c>
      <c r="M17" s="581" t="str">
        <f>IF(OR(A17="",C17=0),"",SK!L207)</f>
        <v/>
      </c>
      <c r="N17" s="581" t="str">
        <f>IF(OR(A17="",C17=0),"",SUMPRODUCT(--(Lineups!$A$4:$A$41="SP"),--(Lineups!$C$4:$C$41=A17))+SUMPRODUCT(--(Lineups!$A$46:$A$83="SP"),--(Lineups!$C$46:$C$83=A17)))</f>
        <v/>
      </c>
      <c r="O17" s="582" t="str">
        <f t="shared" si="1"/>
        <v/>
      </c>
      <c r="P17" s="583" t="str">
        <f>IF(OR(A17="",C17=0),"",SK!I207)</f>
        <v/>
      </c>
      <c r="Q17" s="584" t="str">
        <f t="shared" si="2"/>
        <v/>
      </c>
      <c r="R17" s="585">
        <f>IF(OR(A17="",F17=0),"",SUM(LU!Q66,LU!Q165))</f>
        <v>10</v>
      </c>
      <c r="S17" s="573">
        <f>IF(OR(A17="",F17=0),"",SUM(LU!Q89,LU!Q188))</f>
        <v>5</v>
      </c>
      <c r="T17" s="577">
        <f>IF(OR(A17="",F17=0),"",SUM(LU!Q43,LU!Q142))</f>
        <v>5</v>
      </c>
      <c r="U17" s="573" t="str">
        <f>IF(OR(A17="",C17=0),"",SUM(LU!O43,LU!O142))</f>
        <v/>
      </c>
      <c r="V17" s="586" t="str">
        <f t="shared" si="3"/>
        <v/>
      </c>
      <c r="W17" s="587" t="str">
        <f>IF(OR(A17="",D17=0),"",SUM(LU!D43,LU!D142))</f>
        <v/>
      </c>
      <c r="X17" s="586" t="str">
        <f t="shared" si="4"/>
        <v/>
      </c>
      <c r="Y17" s="587">
        <f>IF(OR(A17="",E17=0),"",SUM(LU!J43,LU!J142))</f>
        <v>5</v>
      </c>
      <c r="Z17" s="586">
        <f t="shared" si="5"/>
        <v>0.7142857143</v>
      </c>
      <c r="AA17" s="587">
        <f>IF(OR(A17="",AND(D17=0, E17=0)),"",SUM(LU!L43,LU!L142))</f>
        <v>5</v>
      </c>
      <c r="AB17" s="586">
        <f t="shared" si="6"/>
        <v>0.7142857143</v>
      </c>
      <c r="AC17" s="584">
        <f t="shared" si="12"/>
        <v>0.7142857143</v>
      </c>
      <c r="AD17" s="590">
        <f>IF(OR(A17="",F17=0,R$26="-",LU!$D$5=0),"",R17-R$26)</f>
        <v>-58.33333333</v>
      </c>
      <c r="AE17" s="591">
        <f>IF(OR(A17="",F17=0,S$26="-",LU!$D$5=0),"",S17-S$26)</f>
        <v>-25.33333333</v>
      </c>
      <c r="AF17" s="592">
        <f t="shared" si="7"/>
        <v>-33</v>
      </c>
      <c r="AG17" s="593" t="str">
        <f t="shared" si="8"/>
        <v/>
      </c>
      <c r="AH17" s="593" t="str">
        <f t="shared" si="9"/>
        <v/>
      </c>
      <c r="AI17" s="594">
        <f t="shared" si="10"/>
        <v>-1.073536113</v>
      </c>
      <c r="AJ17" s="593">
        <f t="shared" si="11"/>
        <v>-1.329858738</v>
      </c>
      <c r="AK17" s="597">
        <f>IF(OR($A17="",AC17="",AC$26="-",LU!$D$5=0),"",AC17-AC$26)</f>
        <v>-1.743050049</v>
      </c>
      <c r="AL17" s="596">
        <f>IF(OR(A17="",F17=0),"",SUM(PT!U25,PT!U26))</f>
        <v>0</v>
      </c>
      <c r="AM17" s="82"/>
    </row>
    <row r="18" ht="19.5" customHeight="1">
      <c r="A18" s="571" t="str">
        <f>IF(ISBLANK(IGRF!$B26),"",IGRF!$B26)</f>
        <v>651</v>
      </c>
      <c r="B18" s="572" t="str">
        <f>IF(ISBLANK(IGRF!$C26),"",IGRF!$C26)</f>
        <v>Chippa Tooth</v>
      </c>
      <c r="C18" s="573">
        <f>IF(A18="","",SUM(LU!O21,LU!O120))</f>
        <v>10</v>
      </c>
      <c r="D18" s="573">
        <f>IF(A18="","",SUM(LU!D21,LU!D120))</f>
        <v>0</v>
      </c>
      <c r="E18" s="574">
        <f>IF(A18="","",SUM(LU!J21,LU!J120))</f>
        <v>0</v>
      </c>
      <c r="F18" s="575">
        <f>IF(A18="","",(SUM(C18:E18)-(SUMPRODUCT(--(Lineups!C$4:C$41=A18),--(Lineups!A$4:A$41="SP"))+SUMPRODUCT(--(Lineups!G$4:G$41=A18),--(Lineups!A$4:A$41="SP"))+SUMPRODUCT(--(Lineups!C$46:C$83=A18),--(Lineups!A$46:A$83="SP"))+SUMPRODUCT(--(Lineups!G$46:G$83=A18),--(Lineups!A$46:A$83="SP")))))</f>
        <v>10</v>
      </c>
      <c r="G18" s="576">
        <f>IF(OR(A18="",F18=0,LU!D$3+LU!D$102=0),"",F18/(LU!D$3+LU!D$102))</f>
        <v>0.2272727273</v>
      </c>
      <c r="H18" s="577">
        <f>IF(OR(C18=0,A18=""),"",SK!D210)</f>
        <v>64</v>
      </c>
      <c r="I18" s="578">
        <f>IF(OR(A18="",SK!E210="",SK!E210=0),"",H18/SK!E210)</f>
        <v>6.4</v>
      </c>
      <c r="J18" s="579">
        <f>IF(OR(A18="",C18=0),"",SK!G210)</f>
        <v>0</v>
      </c>
      <c r="K18" s="580">
        <f>IF(OR(A18="",C18=0),"",SK!H210)</f>
        <v>10</v>
      </c>
      <c r="L18" s="581">
        <f>IF(OR(A18="",C18=0),"",SK!J210)</f>
        <v>9</v>
      </c>
      <c r="M18" s="581">
        <f>IF(OR(A18="",C18=0),"",SK!L210)</f>
        <v>0</v>
      </c>
      <c r="N18" s="581">
        <f>IF(OR(A18="",C18=0),"",SUMPRODUCT(--(Lineups!$A$4:$A$41="SP"),--(Lineups!$C$4:$C$41=A18))+SUMPRODUCT(--(Lineups!$A$46:$A$83="SP"),--(Lineups!$C$46:$C$83=A18)))</f>
        <v>0</v>
      </c>
      <c r="O18" s="582">
        <f t="shared" si="1"/>
        <v>1</v>
      </c>
      <c r="P18" s="583">
        <f>IF(OR(A18="",C18=0),"",SK!I210)</f>
        <v>62</v>
      </c>
      <c r="Q18" s="584">
        <f t="shared" si="2"/>
        <v>6.2</v>
      </c>
      <c r="R18" s="585">
        <f>IF(OR(A18="",F18=0),"",SUM(LU!Q67,LU!Q166))</f>
        <v>64</v>
      </c>
      <c r="S18" s="573">
        <f>IF(OR(A18="",F18=0),"",SUM(LU!Q90,LU!Q189))</f>
        <v>2</v>
      </c>
      <c r="T18" s="577">
        <f>IF(OR(A18="",F18=0),"",SUM(LU!Q44,LU!Q143))</f>
        <v>62</v>
      </c>
      <c r="U18" s="573">
        <f>IF(OR(A18="",C18=0),"",SUM(LU!O44,LU!O143))</f>
        <v>62</v>
      </c>
      <c r="V18" s="586">
        <f t="shared" si="3"/>
        <v>6.2</v>
      </c>
      <c r="W18" s="587" t="str">
        <f>IF(OR(A18="",D18=0),"",SUM(LU!D44,LU!D143))</f>
        <v/>
      </c>
      <c r="X18" s="586" t="str">
        <f t="shared" si="4"/>
        <v/>
      </c>
      <c r="Y18" s="587" t="str">
        <f>IF(OR(A18="",E18=0),"",SUM(LU!J44,LU!J143))</f>
        <v/>
      </c>
      <c r="Z18" s="586" t="str">
        <f t="shared" si="5"/>
        <v/>
      </c>
      <c r="AA18" s="587" t="str">
        <f>IF(OR(A18="",AND(D18=0, E18=0)),"",SUM(LU!L44,LU!L143))</f>
        <v/>
      </c>
      <c r="AB18" s="586" t="str">
        <f t="shared" si="6"/>
        <v/>
      </c>
      <c r="AC18" s="584">
        <f t="shared" si="12"/>
        <v>6.2</v>
      </c>
      <c r="AD18" s="590">
        <f>IF(OR(A18="",F18=0,R$26="-",LU!$D$5=0),"",R18-R$26)</f>
        <v>-4.333333333</v>
      </c>
      <c r="AE18" s="591">
        <f>IF(OR(A18="",F18=0,S$26="-",LU!$D$5=0),"",S18-S$26)</f>
        <v>-28.33333333</v>
      </c>
      <c r="AF18" s="592">
        <f t="shared" si="7"/>
        <v>24</v>
      </c>
      <c r="AG18" s="593">
        <f t="shared" si="8"/>
        <v>4.438528139</v>
      </c>
      <c r="AH18" s="593" t="str">
        <f t="shared" si="9"/>
        <v/>
      </c>
      <c r="AI18" s="594" t="str">
        <f t="shared" si="10"/>
        <v/>
      </c>
      <c r="AJ18" s="593" t="str">
        <f t="shared" si="11"/>
        <v/>
      </c>
      <c r="AK18" s="597">
        <f>IF(OR($A18="",AC18="",AC$26="-",LU!$D$5=0),"",AC18-AC$26)</f>
        <v>3.742664236</v>
      </c>
      <c r="AL18" s="596">
        <f>IF(OR(A18="",F18=0),"",SUM(PT!U27,PT!U28))</f>
        <v>0</v>
      </c>
      <c r="AM18" s="82"/>
    </row>
    <row r="19" ht="19.5" customHeight="1">
      <c r="A19" s="571" t="str">
        <f>IF(ISBLANK(IGRF!$B27),"",IGRF!$B27)</f>
        <v>69</v>
      </c>
      <c r="B19" s="572" t="str">
        <f>IF(ISBLANK(IGRF!$C27),"",IGRF!$C27)</f>
        <v>Amanda Lorian</v>
      </c>
      <c r="C19" s="573">
        <f>IF(A19="","",SUM(LU!O22,LU!O121))</f>
        <v>0</v>
      </c>
      <c r="D19" s="573">
        <f>IF(A19="","",SUM(LU!D22,LU!D121))</f>
        <v>0</v>
      </c>
      <c r="E19" s="574">
        <f>IF(A19="","",SUM(LU!J22,LU!J121))</f>
        <v>21</v>
      </c>
      <c r="F19" s="575">
        <f>IF(A19="","",(SUM(C19:E19)-(SUMPRODUCT(--(Lineups!C$4:C$41=A19),--(Lineups!A$4:A$41="SP"))+SUMPRODUCT(--(Lineups!G$4:G$41=A19),--(Lineups!A$4:A$41="SP"))+SUMPRODUCT(--(Lineups!C$46:C$83=A19),--(Lineups!A$46:A$83="SP"))+SUMPRODUCT(--(Lineups!G$46:G$83=A19),--(Lineups!A$46:A$83="SP")))))</f>
        <v>21</v>
      </c>
      <c r="G19" s="576">
        <f>IF(OR(A19="",F19=0,LU!D$3+LU!D$102=0),"",F19/(LU!D$3+LU!D$102))</f>
        <v>0.4772727273</v>
      </c>
      <c r="H19" s="577" t="str">
        <f>IF(OR(C19=0,A19=""),"",SK!D213)</f>
        <v/>
      </c>
      <c r="I19" s="578" t="str">
        <f>IF(OR(A19="",SK!E213="",SK!E213=0),"",H19/SK!E213)</f>
        <v/>
      </c>
      <c r="J19" s="579" t="str">
        <f>IF(OR(A19="",C19=0),"",SK!G213)</f>
        <v/>
      </c>
      <c r="K19" s="580" t="str">
        <f>IF(OR(A19="",C19=0),"",SK!H213)</f>
        <v/>
      </c>
      <c r="L19" s="581" t="str">
        <f>IF(OR(A19="",C19=0),"",SK!J213)</f>
        <v/>
      </c>
      <c r="M19" s="581" t="str">
        <f>IF(OR(A19="",C19=0),"",SK!L213)</f>
        <v/>
      </c>
      <c r="N19" s="581" t="str">
        <f>IF(OR(A19="",C19=0),"",SUMPRODUCT(--(Lineups!$A$4:$A$41="SP"),--(Lineups!$C$4:$C$41=A19))+SUMPRODUCT(--(Lineups!$A$46:$A$83="SP"),--(Lineups!$C$46:$C$83=A19)))</f>
        <v/>
      </c>
      <c r="O19" s="582" t="str">
        <f t="shared" si="1"/>
        <v/>
      </c>
      <c r="P19" s="583" t="str">
        <f>IF(OR(A19="",C19=0),"",SK!I213)</f>
        <v/>
      </c>
      <c r="Q19" s="584" t="str">
        <f t="shared" si="2"/>
        <v/>
      </c>
      <c r="R19" s="585">
        <f>IF(OR(A19="",F19=0),"",SUM(LU!Q68,LU!Q167))</f>
        <v>99</v>
      </c>
      <c r="S19" s="573">
        <f>IF(OR(A19="",F19=0),"",SUM(LU!Q91,LU!Q190))</f>
        <v>55</v>
      </c>
      <c r="T19" s="577">
        <f>IF(OR(A19="",F19=0),"",SUM(LU!Q45,LU!Q144))</f>
        <v>44</v>
      </c>
      <c r="U19" s="573" t="str">
        <f>IF(OR(A19="",C19=0),"",SUM(LU!O45,LU!O144))</f>
        <v/>
      </c>
      <c r="V19" s="586" t="str">
        <f t="shared" si="3"/>
        <v/>
      </c>
      <c r="W19" s="587" t="str">
        <f>IF(OR(A19="",D19=0),"",SUM(LU!D45,LU!D144))</f>
        <v/>
      </c>
      <c r="X19" s="586" t="str">
        <f t="shared" si="4"/>
        <v/>
      </c>
      <c r="Y19" s="587">
        <f>IF(OR(A19="",E19=0),"",SUM(LU!J45,LU!J144))</f>
        <v>44</v>
      </c>
      <c r="Z19" s="586">
        <f t="shared" si="5"/>
        <v>2.095238095</v>
      </c>
      <c r="AA19" s="587">
        <f>IF(OR(A19="",AND(D19=0, E19=0)),"",SUM(LU!L45,LU!L144))</f>
        <v>44</v>
      </c>
      <c r="AB19" s="586">
        <f t="shared" si="6"/>
        <v>2.095238095</v>
      </c>
      <c r="AC19" s="584">
        <f t="shared" si="12"/>
        <v>2.095238095</v>
      </c>
      <c r="AD19" s="590">
        <f>IF(OR(A19="",F19=0,R$26="-",LU!$D$5=0),"",R19-R$26)</f>
        <v>30.66666667</v>
      </c>
      <c r="AE19" s="591">
        <f>IF(OR(A19="",F19=0,S$26="-",LU!$D$5=0),"",S19-S$26)</f>
        <v>24.66666667</v>
      </c>
      <c r="AF19" s="592">
        <f t="shared" si="7"/>
        <v>6</v>
      </c>
      <c r="AG19" s="593" t="str">
        <f t="shared" si="8"/>
        <v/>
      </c>
      <c r="AH19" s="593" t="str">
        <f t="shared" si="9"/>
        <v/>
      </c>
      <c r="AI19" s="594">
        <f t="shared" si="10"/>
        <v>0.3074162679</v>
      </c>
      <c r="AJ19" s="593">
        <f t="shared" si="11"/>
        <v>0.0510936432</v>
      </c>
      <c r="AK19" s="597">
        <f>IF(OR($A19="",AC19="",AC$26="-",LU!$D$5=0),"",AC19-AC$26)</f>
        <v>-0.3620976684</v>
      </c>
      <c r="AL19" s="596">
        <f>IF(OR(A19="",F19=0),"",SUM(PT!U29,PT!U30))</f>
        <v>2</v>
      </c>
      <c r="AM19" s="82"/>
    </row>
    <row r="20" ht="19.5" customHeight="1">
      <c r="A20" s="571" t="str">
        <f>IF(ISBLANK(IGRF!$B28),"",IGRF!$B28)</f>
        <v>727</v>
      </c>
      <c r="B20" s="572" t="str">
        <f>IF(ISBLANK(IGRF!$C28),"",IGRF!$C28)</f>
        <v>Hurtrude Stein</v>
      </c>
      <c r="C20" s="573">
        <f>IF(A20="","",SUM(LU!O23,LU!O122))</f>
        <v>0</v>
      </c>
      <c r="D20" s="573">
        <f>IF(A20="","",SUM(LU!D23,LU!D122))</f>
        <v>5</v>
      </c>
      <c r="E20" s="574">
        <f>IF(A20="","",SUM(LU!J23,LU!J122))</f>
        <v>0</v>
      </c>
      <c r="F20" s="575">
        <f>IF(A20="","",(SUM(C20:E20)-(SUMPRODUCT(--(Lineups!C$4:C$41=A20),--(Lineups!A$4:A$41="SP"))+SUMPRODUCT(--(Lineups!G$4:G$41=A20),--(Lineups!A$4:A$41="SP"))+SUMPRODUCT(--(Lineups!C$46:C$83=A20),--(Lineups!A$46:A$83="SP"))+SUMPRODUCT(--(Lineups!G$46:G$83=A20),--(Lineups!A$46:A$83="SP")))))</f>
        <v>5</v>
      </c>
      <c r="G20" s="576">
        <f>IF(OR(A20="",F20=0,LU!D$3+LU!D$102=0),"",F20/(LU!D$3+LU!D$102))</f>
        <v>0.1136363636</v>
      </c>
      <c r="H20" s="577" t="str">
        <f>IF(OR(C20=0,A20=""),"",SK!D216)</f>
        <v/>
      </c>
      <c r="I20" s="578" t="str">
        <f>IF(OR(A20="",SK!E216="",SK!E216=0),"",H20/SK!E216)</f>
        <v/>
      </c>
      <c r="J20" s="579" t="str">
        <f>IF(OR(A20="",C20=0),"",SK!G216)</f>
        <v/>
      </c>
      <c r="K20" s="580" t="str">
        <f>IF(OR(A20="",C20=0),"",SK!H216)</f>
        <v/>
      </c>
      <c r="L20" s="581" t="str">
        <f>IF(OR(A20="",C20=0),"",SK!J216)</f>
        <v/>
      </c>
      <c r="M20" s="581" t="str">
        <f>IF(OR(A20="",C20=0),"",SK!L216)</f>
        <v/>
      </c>
      <c r="N20" s="581" t="str">
        <f>IF(OR(A20="",C20=0),"",SUMPRODUCT(--(Lineups!$A$4:$A$41="SP"),--(Lineups!$C$4:$C$41=A20))+SUMPRODUCT(--(Lineups!$A$46:$A$83="SP"),--(Lineups!$C$46:$C$83=A20)))</f>
        <v/>
      </c>
      <c r="O20" s="582" t="str">
        <f t="shared" si="1"/>
        <v/>
      </c>
      <c r="P20" s="583" t="str">
        <f>IF(OR(A20="",C20=0),"",SK!I216)</f>
        <v/>
      </c>
      <c r="Q20" s="584" t="str">
        <f t="shared" si="2"/>
        <v/>
      </c>
      <c r="R20" s="585">
        <f>IF(OR(A20="",F20=0),"",SUM(LU!Q69,LU!Q168))</f>
        <v>20</v>
      </c>
      <c r="S20" s="573">
        <f>IF(OR(A20="",F20=0),"",SUM(LU!Q92,LU!Q191))</f>
        <v>8</v>
      </c>
      <c r="T20" s="577">
        <f>IF(OR(A20="",F20=0),"",SUM(LU!Q46,LU!Q145))</f>
        <v>12</v>
      </c>
      <c r="U20" s="573" t="str">
        <f>IF(OR(A20="",C20=0),"",SUM(LU!O46,LU!O145))</f>
        <v/>
      </c>
      <c r="V20" s="586" t="str">
        <f t="shared" si="3"/>
        <v/>
      </c>
      <c r="W20" s="587">
        <f>IF(OR(A20="",D20=0),"",SUM(LU!D46,LU!D145))</f>
        <v>12</v>
      </c>
      <c r="X20" s="586">
        <f t="shared" si="4"/>
        <v>2.4</v>
      </c>
      <c r="Y20" s="587" t="str">
        <f>IF(OR(A20="",E20=0),"",SUM(LU!J46,LU!J145))</f>
        <v/>
      </c>
      <c r="Z20" s="586" t="str">
        <f t="shared" si="5"/>
        <v/>
      </c>
      <c r="AA20" s="587">
        <f>IF(OR(A20="",AND(D20=0, E20=0)),"",SUM(LU!L46,LU!L145))</f>
        <v>12</v>
      </c>
      <c r="AB20" s="586">
        <f t="shared" si="6"/>
        <v>2.4</v>
      </c>
      <c r="AC20" s="584">
        <f t="shared" si="12"/>
        <v>2.4</v>
      </c>
      <c r="AD20" s="590">
        <f>IF(OR(A20="",F20=0,R$26="-",LU!$D$5=0),"",R20-R$26)</f>
        <v>-48.33333333</v>
      </c>
      <c r="AE20" s="591">
        <f>IF(OR(A20="",F20=0,S$26="-",LU!$D$5=0),"",S20-S$26)</f>
        <v>-22.33333333</v>
      </c>
      <c r="AF20" s="592">
        <f t="shared" si="7"/>
        <v>-26</v>
      </c>
      <c r="AG20" s="593" t="str">
        <f t="shared" si="8"/>
        <v/>
      </c>
      <c r="AH20" s="593">
        <f t="shared" si="9"/>
        <v>-0.1237076649</v>
      </c>
      <c r="AI20" s="594" t="str">
        <f t="shared" si="10"/>
        <v/>
      </c>
      <c r="AJ20" s="593">
        <f t="shared" si="11"/>
        <v>0.355855548</v>
      </c>
      <c r="AK20" s="597">
        <f>IF(OR($A20="",AC20="",AC$26="-",LU!$D$5=0),"",AC20-AC$26)</f>
        <v>-0.05733576365</v>
      </c>
      <c r="AL20" s="596">
        <f>IF(OR(A20="",F20=0),"",SUM(PT!U31,PT!U32))</f>
        <v>1</v>
      </c>
      <c r="AM20" s="82"/>
    </row>
    <row r="21" ht="19.5" customHeight="1">
      <c r="A21" s="571" t="str">
        <f>IF(ISBLANK(IGRF!$B29),"",IGRF!$B29)</f>
        <v>86</v>
      </c>
      <c r="B21" s="572" t="str">
        <f>IF(ISBLANK(IGRF!$C29),"",IGRF!$C29)</f>
        <v>Whacks Poetic</v>
      </c>
      <c r="C21" s="573">
        <f>IF(A21="","",SUM(LU!O24,LU!O123))</f>
        <v>0</v>
      </c>
      <c r="D21" s="573">
        <f>IF(A21="","",SUM(LU!D24,LU!D123))</f>
        <v>0</v>
      </c>
      <c r="E21" s="574">
        <f>IF(A21="","",SUM(LU!J24,LU!J123))</f>
        <v>21</v>
      </c>
      <c r="F21" s="575">
        <f>IF(A21="","",(SUM(C21:E21)-(SUMPRODUCT(--(Lineups!C$4:C$41=A21),--(Lineups!A$4:A$41="SP"))+SUMPRODUCT(--(Lineups!G$4:G$41=A21),--(Lineups!A$4:A$41="SP"))+SUMPRODUCT(--(Lineups!C$46:C$83=A21),--(Lineups!A$46:A$83="SP"))+SUMPRODUCT(--(Lineups!G$46:G$83=A21),--(Lineups!A$46:A$83="SP")))))</f>
        <v>21</v>
      </c>
      <c r="G21" s="576">
        <f>IF(OR(A21="",F21=0,LU!D$3+LU!D$102=0),"",F21/(LU!D$3+LU!D$102))</f>
        <v>0.4772727273</v>
      </c>
      <c r="H21" s="577" t="str">
        <f>IF(OR(C21=0,A21=""),"",SK!D219)</f>
        <v/>
      </c>
      <c r="I21" s="578" t="str">
        <f>IF(OR(A21="",SK!E219="",SK!E219=0),"",H21/SK!E219)</f>
        <v/>
      </c>
      <c r="J21" s="579" t="str">
        <f>IF(OR(A21="",C21=0),"",SK!G219)</f>
        <v/>
      </c>
      <c r="K21" s="580" t="str">
        <f>IF(OR(A21="",C21=0),"",SK!H219)</f>
        <v/>
      </c>
      <c r="L21" s="581" t="str">
        <f>IF(OR(A21="",C21=0),"",SK!J219)</f>
        <v/>
      </c>
      <c r="M21" s="581" t="str">
        <f>IF(OR(A21="",C21=0),"",SK!L219)</f>
        <v/>
      </c>
      <c r="N21" s="581" t="str">
        <f>IF(OR(A21="",C21=0),"",SUMPRODUCT(--(Lineups!$A$4:$A$41="SP"),--(Lineups!$C$4:$C$41=A21))+SUMPRODUCT(--(Lineups!$A$46:$A$83="SP"),--(Lineups!$C$46:$C$83=A21)))</f>
        <v/>
      </c>
      <c r="O21" s="582" t="str">
        <f t="shared" si="1"/>
        <v/>
      </c>
      <c r="P21" s="583" t="str">
        <f>IF(OR(A21="",C21=0),"",SK!I219)</f>
        <v/>
      </c>
      <c r="Q21" s="584" t="str">
        <f t="shared" si="2"/>
        <v/>
      </c>
      <c r="R21" s="585">
        <f>IF(OR(A21="",F21=0),"",SUM(LU!Q70,LU!Q169))</f>
        <v>104</v>
      </c>
      <c r="S21" s="573">
        <f>IF(OR(A21="",F21=0),"",SUM(LU!Q93,LU!Q192))</f>
        <v>32</v>
      </c>
      <c r="T21" s="577">
        <f>IF(OR(A21="",F21=0),"",SUM(LU!Q47,LU!Q146))</f>
        <v>72</v>
      </c>
      <c r="U21" s="573" t="str">
        <f>IF(OR(A21="",C21=0),"",SUM(LU!O47,LU!O146))</f>
        <v/>
      </c>
      <c r="V21" s="586" t="str">
        <f t="shared" si="3"/>
        <v/>
      </c>
      <c r="W21" s="587" t="str">
        <f>IF(OR(A21="",D21=0),"",SUM(LU!D47,LU!D146))</f>
        <v/>
      </c>
      <c r="X21" s="586" t="str">
        <f t="shared" si="4"/>
        <v/>
      </c>
      <c r="Y21" s="587">
        <f>IF(OR(A21="",E21=0),"",SUM(LU!J47,LU!J146))</f>
        <v>72</v>
      </c>
      <c r="Z21" s="586">
        <f t="shared" si="5"/>
        <v>3.428571429</v>
      </c>
      <c r="AA21" s="587">
        <f>IF(OR(A21="",AND(D21=0, E21=0)),"",SUM(LU!L47,LU!L146))</f>
        <v>72</v>
      </c>
      <c r="AB21" s="586">
        <f t="shared" si="6"/>
        <v>3.428571429</v>
      </c>
      <c r="AC21" s="584">
        <f t="shared" si="12"/>
        <v>3.428571429</v>
      </c>
      <c r="AD21" s="590">
        <f>IF(OR(A21="",F21=0,R$26="-",LU!$D$5=0),"",R21-R$26)</f>
        <v>35.66666667</v>
      </c>
      <c r="AE21" s="591">
        <f>IF(OR(A21="",F21=0,S$26="-",LU!$D$5=0),"",S21-S$26)</f>
        <v>1.666666667</v>
      </c>
      <c r="AF21" s="592">
        <f t="shared" si="7"/>
        <v>34</v>
      </c>
      <c r="AG21" s="593" t="str">
        <f t="shared" si="8"/>
        <v/>
      </c>
      <c r="AH21" s="593" t="str">
        <f t="shared" si="9"/>
        <v/>
      </c>
      <c r="AI21" s="594">
        <f t="shared" si="10"/>
        <v>1.640749601</v>
      </c>
      <c r="AJ21" s="593">
        <f t="shared" si="11"/>
        <v>1.384426977</v>
      </c>
      <c r="AK21" s="597">
        <f>IF(OR($A21="",AC21="",AC$26="-",LU!$D$5=0),"",AC21-AC$26)</f>
        <v>0.9712356649</v>
      </c>
      <c r="AL21" s="596">
        <f>IF(OR(A21="",F21=0),"",SUM(PT!U33,PT!U34))</f>
        <v>2</v>
      </c>
      <c r="AM21" s="82"/>
    </row>
    <row r="22" ht="19.5" customHeight="1">
      <c r="A22" s="571" t="str">
        <f>IF(ISBLANK(IGRF!$B30),"",IGRF!$B30)</f>
        <v>89*</v>
      </c>
      <c r="B22" s="572" t="str">
        <f>IF(ISBLANK(IGRF!$C30),"",IGRF!$C30)</f>
        <v>Fanny Smack</v>
      </c>
      <c r="C22" s="573">
        <f>IF(A22="","",SUM(LU!O25,LU!O124))</f>
        <v>0</v>
      </c>
      <c r="D22" s="573">
        <f>IF(A22="","",SUM(LU!D25,LU!D124))</f>
        <v>0</v>
      </c>
      <c r="E22" s="574">
        <f>IF(A22="","",SUM(LU!J25,LU!J124))</f>
        <v>0</v>
      </c>
      <c r="F22" s="575">
        <f>IF(A22="","",(SUM(C22:E22)-(SUMPRODUCT(--(Lineups!C$4:C$41=A22),--(Lineups!A$4:A$41="SP"))+SUMPRODUCT(--(Lineups!G$4:G$41=A22),--(Lineups!A$4:A$41="SP"))+SUMPRODUCT(--(Lineups!C$46:C$83=A22),--(Lineups!A$46:A$83="SP"))+SUMPRODUCT(--(Lineups!G$46:G$83=A22),--(Lineups!A$46:A$83="SP")))))</f>
        <v>0</v>
      </c>
      <c r="G22" s="576" t="str">
        <f>IF(OR(A22="",F22=0,LU!D$3+LU!D$102=0),"",F22/(LU!D$3+LU!D$102))</f>
        <v/>
      </c>
      <c r="H22" s="577" t="str">
        <f>IF(OR(C22=0,A22=""),"",SK!D222)</f>
        <v/>
      </c>
      <c r="I22" s="578" t="str">
        <f>IF(OR(A22="",SK!E222="",SK!E222=0),"",H22/SK!E222)</f>
        <v/>
      </c>
      <c r="J22" s="579" t="str">
        <f>IF(OR(A22="",C22=0),"",SK!G222)</f>
        <v/>
      </c>
      <c r="K22" s="580" t="str">
        <f>IF(OR(A22="",C22=0),"",SK!H222)</f>
        <v/>
      </c>
      <c r="L22" s="581" t="str">
        <f>IF(OR(A22="",C22=0),"",SK!J222)</f>
        <v/>
      </c>
      <c r="M22" s="581" t="str">
        <f>IF(OR(A22="",C22=0),"",SK!L222)</f>
        <v/>
      </c>
      <c r="N22" s="581" t="str">
        <f>IF(OR(A22="",C22=0),"",SUMPRODUCT(--(Lineups!$A$4:$A$41="SP"),--(Lineups!$C$4:$C$41=A22))+SUMPRODUCT(--(Lineups!$A$46:$A$83="SP"),--(Lineups!$C$46:$C$83=A22)))</f>
        <v/>
      </c>
      <c r="O22" s="582" t="str">
        <f t="shared" si="1"/>
        <v/>
      </c>
      <c r="P22" s="583" t="str">
        <f>IF(OR(A22="",C22=0),"",SK!I222)</f>
        <v/>
      </c>
      <c r="Q22" s="584" t="str">
        <f t="shared" si="2"/>
        <v/>
      </c>
      <c r="R22" s="585" t="str">
        <f>IF(OR(A22="",F22=0),"",SUM(LU!Q71,LU!Q170))</f>
        <v/>
      </c>
      <c r="S22" s="573" t="str">
        <f>IF(OR(A22="",F22=0),"",SUM(LU!Q94,LU!Q193))</f>
        <v/>
      </c>
      <c r="T22" s="577" t="str">
        <f>IF(OR(A22="",F22=0),"",SUM(LU!Q48,LU!Q147))</f>
        <v/>
      </c>
      <c r="U22" s="573" t="str">
        <f>IF(OR(A22="",C22=0),"",SUM(LU!O48,LU!O147))</f>
        <v/>
      </c>
      <c r="V22" s="586" t="str">
        <f t="shared" si="3"/>
        <v/>
      </c>
      <c r="W22" s="587" t="str">
        <f>IF(OR(A22="",D22=0),"",SUM(LU!D48,LU!D147))</f>
        <v/>
      </c>
      <c r="X22" s="586" t="str">
        <f t="shared" si="4"/>
        <v/>
      </c>
      <c r="Y22" s="587" t="str">
        <f>IF(OR(A22="",E22=0),"",SUM(LU!J48,LU!J147))</f>
        <v/>
      </c>
      <c r="Z22" s="586" t="str">
        <f t="shared" si="5"/>
        <v/>
      </c>
      <c r="AA22" s="587" t="str">
        <f>IF(OR(A22="",AND(D22=0, E22=0)),"",SUM(LU!L48,LU!L147))</f>
        <v/>
      </c>
      <c r="AB22" s="586" t="str">
        <f t="shared" si="6"/>
        <v/>
      </c>
      <c r="AC22" s="584" t="str">
        <f t="shared" si="12"/>
        <v/>
      </c>
      <c r="AD22" s="590" t="str">
        <f>IF(OR(A22="",F22=0,R$26="-",LU!$D$5=0),"",R22-R$26)</f>
        <v/>
      </c>
      <c r="AE22" s="591" t="str">
        <f>IF(OR(A22="",F22=0,S$26="-",LU!$D$5=0),"",S22-S$26)</f>
        <v/>
      </c>
      <c r="AF22" s="592" t="str">
        <f t="shared" si="7"/>
        <v/>
      </c>
      <c r="AG22" s="593" t="str">
        <f t="shared" si="8"/>
        <v/>
      </c>
      <c r="AH22" s="593" t="str">
        <f t="shared" si="9"/>
        <v/>
      </c>
      <c r="AI22" s="594" t="str">
        <f t="shared" si="10"/>
        <v/>
      </c>
      <c r="AJ22" s="593" t="str">
        <f t="shared" si="11"/>
        <v/>
      </c>
      <c r="AK22" s="597" t="str">
        <f>IF(OR($A22="",AC22="",AC$26="-",LU!$D$5=0),"",AC22-AC$26)</f>
        <v/>
      </c>
      <c r="AL22" s="596" t="str">
        <f>IF(OR(A22="",F22=0),"",SUM(PT!U35,PT!U36))</f>
        <v/>
      </c>
      <c r="AM22" s="82"/>
    </row>
    <row r="23" ht="19.5" customHeight="1">
      <c r="A23" s="571" t="str">
        <f>IF(ISBLANK(IGRF!$B31),"",IGRF!$B31)</f>
        <v>90*</v>
      </c>
      <c r="B23" s="572" t="str">
        <f>IF(ISBLANK(IGRF!$C31),"",IGRF!$C31)</f>
        <v>Shadoux</v>
      </c>
      <c r="C23" s="573">
        <f>IF(A23="","",SUM(LU!O26,LU!O125))</f>
        <v>0</v>
      </c>
      <c r="D23" s="573">
        <f>IF(A23="","",SUM(LU!D26,LU!D125))</f>
        <v>0</v>
      </c>
      <c r="E23" s="574">
        <f>IF(A23="","",SUM(LU!J26,LU!J125))</f>
        <v>0</v>
      </c>
      <c r="F23" s="575">
        <f>IF(A23="","",(SUM(C23:E23)-(SUMPRODUCT(--(Lineups!C$4:C$41=A23),--(Lineups!A$4:A$41="SP"))+SUMPRODUCT(--(Lineups!G$4:G$41=A23),--(Lineups!A$4:A$41="SP"))+SUMPRODUCT(--(Lineups!C$46:C$83=A23),--(Lineups!A$46:A$83="SP"))+SUMPRODUCT(--(Lineups!G$46:G$83=A23),--(Lineups!A$46:A$83="SP")))))</f>
        <v>0</v>
      </c>
      <c r="G23" s="576" t="str">
        <f>IF(OR(A23="",F23=0,LU!D$3+LU!D$102=0),"",F23/(LU!D$3+LU!D$102))</f>
        <v/>
      </c>
      <c r="H23" s="577" t="str">
        <f>IF(OR(C23=0,A23=""),"",SK!D225)</f>
        <v/>
      </c>
      <c r="I23" s="578" t="str">
        <f>IF(OR(A23="",SK!E225="",SK!E225=0),"",H23/SK!E225)</f>
        <v/>
      </c>
      <c r="J23" s="579" t="str">
        <f>IF(OR(A23="",C23=0),"",SK!G225)</f>
        <v/>
      </c>
      <c r="K23" s="580" t="str">
        <f>IF(OR(A23="",C23=0),"",SK!H225)</f>
        <v/>
      </c>
      <c r="L23" s="581" t="str">
        <f>IF(OR(A23="",C23=0),"",SK!J225)</f>
        <v/>
      </c>
      <c r="M23" s="581" t="str">
        <f>IF(OR(A23="",C23=0),"",SK!L225)</f>
        <v/>
      </c>
      <c r="N23" s="581" t="str">
        <f>IF(OR(A23="",C23=0),"",SUMPRODUCT(--(Lineups!$A$4:$A$41="SP"),--(Lineups!$C$4:$C$41=A23))+SUMPRODUCT(--(Lineups!$A$46:$A$83="SP"),--(Lineups!$C$46:$C$83=A23)))</f>
        <v/>
      </c>
      <c r="O23" s="582" t="str">
        <f t="shared" si="1"/>
        <v/>
      </c>
      <c r="P23" s="583" t="str">
        <f>IF(OR(A23="",C23=0),"",SK!I225)</f>
        <v/>
      </c>
      <c r="Q23" s="584" t="str">
        <f t="shared" si="2"/>
        <v/>
      </c>
      <c r="R23" s="585" t="str">
        <f>IF(OR(A23="",F23=0),"",SUM(LU!Q72,LU!Q171))</f>
        <v/>
      </c>
      <c r="S23" s="573" t="str">
        <f>IF(OR(A23="",F23=0),"",SUM(LU!Q95,LU!Q194))</f>
        <v/>
      </c>
      <c r="T23" s="577" t="str">
        <f>IF(OR(A23="",F23=0),"",SUM(LU!Q49,LU!Q148))</f>
        <v/>
      </c>
      <c r="U23" s="573" t="str">
        <f>IF(OR(A23="",C23=0),"",SUM(LU!O49,LU!O148))</f>
        <v/>
      </c>
      <c r="V23" s="586" t="str">
        <f t="shared" si="3"/>
        <v/>
      </c>
      <c r="W23" s="587" t="str">
        <f>IF(OR(A23="",D23=0),"",SUM(LU!D49,LU!D148))</f>
        <v/>
      </c>
      <c r="X23" s="586" t="str">
        <f t="shared" si="4"/>
        <v/>
      </c>
      <c r="Y23" s="587" t="str">
        <f>IF(OR(A23="",E23=0),"",SUM(LU!J49,LU!J148))</f>
        <v/>
      </c>
      <c r="Z23" s="586" t="str">
        <f t="shared" si="5"/>
        <v/>
      </c>
      <c r="AA23" s="587" t="str">
        <f>IF(OR(A23="",AND(D23=0, E23=0)),"",SUM(LU!L49,LU!L148))</f>
        <v/>
      </c>
      <c r="AB23" s="586" t="str">
        <f t="shared" si="6"/>
        <v/>
      </c>
      <c r="AC23" s="584" t="str">
        <f t="shared" si="12"/>
        <v/>
      </c>
      <c r="AD23" s="590" t="str">
        <f>IF(OR(A23="",F23=0,R$26="-",LU!$D$5=0),"",R23-R$26)</f>
        <v/>
      </c>
      <c r="AE23" s="591" t="str">
        <f>IF(OR(A23="",F23=0,S$26="-",LU!$D$5=0),"",S23-S$26)</f>
        <v/>
      </c>
      <c r="AF23" s="592" t="str">
        <f t="shared" si="7"/>
        <v/>
      </c>
      <c r="AG23" s="593" t="str">
        <f t="shared" si="8"/>
        <v/>
      </c>
      <c r="AH23" s="593" t="str">
        <f t="shared" si="9"/>
        <v/>
      </c>
      <c r="AI23" s="594" t="str">
        <f t="shared" si="10"/>
        <v/>
      </c>
      <c r="AJ23" s="593" t="str">
        <f t="shared" si="11"/>
        <v/>
      </c>
      <c r="AK23" s="597" t="str">
        <f>IF(OR($A23="",AC23="",AC$26="-",LU!$D$5=0),"",AC23-AC$26)</f>
        <v/>
      </c>
      <c r="AL23" s="596" t="str">
        <f>IF(OR(A23="",F23=0),"",SUM(PT!U37,PT!U38))</f>
        <v/>
      </c>
      <c r="AM23" s="82"/>
    </row>
    <row r="24" ht="19.5" customHeight="1">
      <c r="A24" s="571" t="str">
        <f>IF(ISBLANK(IGRF!$B32),"",IGRF!$B32)</f>
        <v>981</v>
      </c>
      <c r="B24" s="572" t="str">
        <f>IF(ISBLANK(IGRF!$C32),"",IGRF!$C32)</f>
        <v>duggy</v>
      </c>
      <c r="C24" s="573">
        <f>IF(A24="","",SUM(LU!O27,LU!O126))</f>
        <v>0</v>
      </c>
      <c r="D24" s="573">
        <f>IF(A24="","",SUM(LU!D27,LU!D126))</f>
        <v>0</v>
      </c>
      <c r="E24" s="574">
        <f>IF(A24="","",SUM(LU!J27,LU!J126))</f>
        <v>18</v>
      </c>
      <c r="F24" s="575">
        <f>IF(A24="","",(SUM(C24:E24)-(SUMPRODUCT(--(Lineups!C$4:C$41=A24),--(Lineups!A$4:A$41="SP"))+SUMPRODUCT(--(Lineups!G$4:G$41=A24),--(Lineups!A$4:A$41="SP"))+SUMPRODUCT(--(Lineups!C$46:C$83=A24),--(Lineups!A$46:A$83="SP"))+SUMPRODUCT(--(Lineups!G$46:G$83=A24),--(Lineups!A$46:A$83="SP")))))</f>
        <v>18</v>
      </c>
      <c r="G24" s="576">
        <f>IF(OR(A24="",F24=0,LU!D$3+LU!D$102=0),"",F24/(LU!D$3+LU!D$102))</f>
        <v>0.4090909091</v>
      </c>
      <c r="H24" s="577" t="str">
        <f>IF(OR(C24=0,A24=""),"",SK!D228)</f>
        <v/>
      </c>
      <c r="I24" s="578" t="str">
        <f>IF(OR(A24="",SK!E228="",SK!E228=0),"",H24/SK!E228)</f>
        <v/>
      </c>
      <c r="J24" s="579" t="str">
        <f>IF(OR(A24="",C24=0),"",SK!G228)</f>
        <v/>
      </c>
      <c r="K24" s="580" t="str">
        <f>IF(OR(A24="",C24=0),"",SK!H228)</f>
        <v/>
      </c>
      <c r="L24" s="581" t="str">
        <f>IF(OR(A24="",C24=0),"",SK!J228)</f>
        <v/>
      </c>
      <c r="M24" s="581" t="str">
        <f>IF(OR(A24="",C24=0),"",SK!L228)</f>
        <v/>
      </c>
      <c r="N24" s="581" t="str">
        <f>IF(OR(A24="",C24=0),"",SUMPRODUCT(--(Lineups!$A$4:$A$41="SP"),--(Lineups!$C$4:$C$41=A24))+SUMPRODUCT(--(Lineups!$A$46:$A$83="SP"),--(Lineups!$C$46:$C$83=A24)))</f>
        <v/>
      </c>
      <c r="O24" s="582" t="str">
        <f t="shared" si="1"/>
        <v/>
      </c>
      <c r="P24" s="583" t="str">
        <f>IF(OR(A24="",C24=0),"",SK!I228)</f>
        <v/>
      </c>
      <c r="Q24" s="584" t="str">
        <f t="shared" si="2"/>
        <v/>
      </c>
      <c r="R24" s="585">
        <f>IF(OR(A24="",F24=0),"",SUM(LU!Q73,LU!Q172))</f>
        <v>90</v>
      </c>
      <c r="S24" s="573">
        <f>IF(OR(A24="",F24=0),"",SUM(LU!Q96,LU!Q195))</f>
        <v>27</v>
      </c>
      <c r="T24" s="577">
        <f>IF(OR(A24="",F24=0),"",SUM(LU!Q50,LU!Q149))</f>
        <v>63</v>
      </c>
      <c r="U24" s="573" t="str">
        <f>IF(OR(A24="",C24=0),"",SUM(LU!O50,LU!O149))</f>
        <v/>
      </c>
      <c r="V24" s="586" t="str">
        <f t="shared" si="3"/>
        <v/>
      </c>
      <c r="W24" s="587" t="str">
        <f>IF(OR(A24="",D24=0),"",SUM(LU!D50,LU!D149))</f>
        <v/>
      </c>
      <c r="X24" s="586" t="str">
        <f t="shared" si="4"/>
        <v/>
      </c>
      <c r="Y24" s="587">
        <f>IF(OR(A24="",E24=0),"",SUM(LU!J50,LU!J149))</f>
        <v>63</v>
      </c>
      <c r="Z24" s="586">
        <f t="shared" si="5"/>
        <v>3.5</v>
      </c>
      <c r="AA24" s="587">
        <f>IF(OR(A24="",AND(D24=0, E24=0)),"",SUM(LU!L50,LU!L149))</f>
        <v>63</v>
      </c>
      <c r="AB24" s="586">
        <f t="shared" si="6"/>
        <v>3.5</v>
      </c>
      <c r="AC24" s="584">
        <f t="shared" si="12"/>
        <v>3.5</v>
      </c>
      <c r="AD24" s="590">
        <f>IF(OR(A24="",F24=0,R$26="-",LU!$D$5=0),"",R24-R$26)</f>
        <v>21.66666667</v>
      </c>
      <c r="AE24" s="591">
        <f>IF(OR(A24="",F24=0,S$26="-",LU!$D$5=0),"",S24-S$26)</f>
        <v>-3.333333333</v>
      </c>
      <c r="AF24" s="592">
        <f t="shared" si="7"/>
        <v>25</v>
      </c>
      <c r="AG24" s="593" t="str">
        <f t="shared" si="8"/>
        <v/>
      </c>
      <c r="AH24" s="593" t="str">
        <f t="shared" si="9"/>
        <v/>
      </c>
      <c r="AI24" s="594">
        <f t="shared" si="10"/>
        <v>1.712178173</v>
      </c>
      <c r="AJ24" s="593">
        <f t="shared" si="11"/>
        <v>1.455855548</v>
      </c>
      <c r="AK24" s="597">
        <f>IF(OR($A24="",AC24="",AC$26="-",LU!$D$5=0),"",AC24-AC$26)</f>
        <v>1.042664236</v>
      </c>
      <c r="AL24" s="596">
        <f>IF(OR(A24="",F24=0),"",SUM(PT!U39,PT!U40))</f>
        <v>1</v>
      </c>
      <c r="AM24" s="82"/>
    </row>
    <row r="25" ht="19.5" customHeight="1">
      <c r="A25" s="571" t="str">
        <f>IF(ISBLANK(IGRF!$B33),"",IGRF!$B33)</f>
        <v>99</v>
      </c>
      <c r="B25" s="572" t="str">
        <f>IF(ISBLANK(IGRF!$C33),"",IGRF!$C33)</f>
        <v>anne t. fascism</v>
      </c>
      <c r="C25" s="573">
        <f>IF(A25="","",SUM(LU!O28,LU!O127))</f>
        <v>2</v>
      </c>
      <c r="D25" s="573">
        <f>IF(A25="","",SUM(LU!D28,LU!D127))</f>
        <v>17</v>
      </c>
      <c r="E25" s="573">
        <f>IF(A25="","",SUM(LU!J28,LU!J127))</f>
        <v>3</v>
      </c>
      <c r="F25" s="598">
        <f>IF(A25="","",(SUM(C25:E25)-(SUMPRODUCT(--(Lineups!C$4:C$41=A25),--(Lineups!A$4:A$41="SP"))+SUMPRODUCT(--(Lineups!G$4:G$41=A25),--(Lineups!A$4:A$41="SP"))+SUMPRODUCT(--(Lineups!C$46:C$83=A25),--(Lineups!A$46:A$83="SP"))+SUMPRODUCT(--(Lineups!G$46:G$83=A25),--(Lineups!A$46:A$83="SP")))))</f>
        <v>20</v>
      </c>
      <c r="G25" s="599">
        <f>IF(OR(A25="",F25=0,LU!D$3+LU!D$102=0),"",F25/(LU!D$3+LU!D$102))</f>
        <v>0.4545454545</v>
      </c>
      <c r="H25" s="577">
        <f>IF(OR(C25=0,A25=""),"",SK!D231)</f>
        <v>0</v>
      </c>
      <c r="I25" s="578">
        <f>IF(OR(A25="",SK!E231="",SK!E231=0),"",H25/SK!E231)</f>
        <v>0</v>
      </c>
      <c r="J25" s="579">
        <f>IF(OR(A25="",C25=0),"",SK!G231)</f>
        <v>0</v>
      </c>
      <c r="K25" s="580">
        <f>IF(OR(A25="",C25=0),"",SK!H231)</f>
        <v>0</v>
      </c>
      <c r="L25" s="581">
        <f>IF(OR(A25="",C25=0),"",SK!J231)</f>
        <v>0</v>
      </c>
      <c r="M25" s="581">
        <f>IF(OR(A25="",C25=0),"",SK!L231)</f>
        <v>1</v>
      </c>
      <c r="N25" s="581">
        <f>IF(OR(A25="",C25=0),"",SUMPRODUCT(--(Lineups!$A$4:$A$41="SP"),--(Lineups!$C$4:$C$41=A25))+SUMPRODUCT(--(Lineups!$A$46:$A$83="SP"),--(Lineups!$C$46:$C$83=A25)))</f>
        <v>2</v>
      </c>
      <c r="O25" s="582" t="str">
        <f t="shared" si="1"/>
        <v/>
      </c>
      <c r="P25" s="600">
        <f>IF(OR(A25="",C25=0),"",SK!I231)</f>
        <v>0</v>
      </c>
      <c r="Q25" s="601" t="str">
        <f t="shared" si="2"/>
        <v/>
      </c>
      <c r="R25" s="585">
        <f>IF(OR(A25="",F25=0),"",SUM(LU!Q74,LU!Q173))</f>
        <v>97</v>
      </c>
      <c r="S25" s="573">
        <f>IF(OR(A25="",F25=0),"",SUM(LU!Q97,LU!Q196))</f>
        <v>55</v>
      </c>
      <c r="T25" s="577">
        <f>IF(OR(A25="",F25=0),"",SUM(LU!Q51,LU!Q150))</f>
        <v>42</v>
      </c>
      <c r="U25" s="573">
        <f>IF(OR(A25="",C25=0),"",SUM(LU!O51,LU!O150))</f>
        <v>0</v>
      </c>
      <c r="V25" s="586">
        <f t="shared" si="3"/>
        <v>0</v>
      </c>
      <c r="W25" s="587">
        <f>IF(OR(A25="",D25=0),"",SUM(LU!D51,LU!D150))</f>
        <v>40</v>
      </c>
      <c r="X25" s="586">
        <f t="shared" si="4"/>
        <v>2.352941176</v>
      </c>
      <c r="Y25" s="587">
        <f>IF(OR(A25="",E25=0),"",SUM(LU!J51,LU!J150))</f>
        <v>2</v>
      </c>
      <c r="Z25" s="586">
        <f t="shared" si="5"/>
        <v>0.6666666667</v>
      </c>
      <c r="AA25" s="587">
        <f>IF(OR(A25="",AND(D25=0, E25=0)),"",SUM(LU!L51,LU!L150))</f>
        <v>42</v>
      </c>
      <c r="AB25" s="586">
        <f t="shared" si="6"/>
        <v>2.1</v>
      </c>
      <c r="AC25" s="602">
        <f t="shared" si="12"/>
        <v>2.1</v>
      </c>
      <c r="AD25" s="590">
        <f>IF(OR(A25="",F25=0,R$26="-",LU!$D$5=0),"",R25-R$26)</f>
        <v>28.66666667</v>
      </c>
      <c r="AE25" s="591">
        <f>IF(OR(A25="",F25=0,S$26="-",LU!$D$5=0),"",S25-S$26)</f>
        <v>24.66666667</v>
      </c>
      <c r="AF25" s="592">
        <f t="shared" si="7"/>
        <v>4</v>
      </c>
      <c r="AG25" s="593">
        <f t="shared" si="8"/>
        <v>-1.761471861</v>
      </c>
      <c r="AH25" s="593">
        <f t="shared" si="9"/>
        <v>-0.1707664884</v>
      </c>
      <c r="AI25" s="594">
        <f t="shared" si="10"/>
        <v>-1.121155161</v>
      </c>
      <c r="AJ25" s="593">
        <f t="shared" si="11"/>
        <v>0.05585554796</v>
      </c>
      <c r="AK25" s="597">
        <f>IF(OR($A25="",AC25="",AC$26="-",LU!$D$5=0),"",AC25-AC$26)</f>
        <v>-0.3573357637</v>
      </c>
      <c r="AL25" s="603">
        <f>IF(OR(A25="",F25=0),"",SUM(PT!U41,PT!U42))</f>
        <v>1</v>
      </c>
      <c r="AM25" s="68"/>
    </row>
    <row r="26" ht="21.75" customHeight="1">
      <c r="A26" s="604" t="s">
        <v>347</v>
      </c>
      <c r="B26" s="422"/>
      <c r="C26" s="605">
        <f t="shared" ref="C26:F26" si="13">SUM(C6:C25)</f>
        <v>48</v>
      </c>
      <c r="D26" s="605">
        <f t="shared" si="13"/>
        <v>44</v>
      </c>
      <c r="E26" s="605">
        <f t="shared" si="13"/>
        <v>136</v>
      </c>
      <c r="F26" s="605">
        <f t="shared" si="13"/>
        <v>220</v>
      </c>
      <c r="G26" s="606">
        <f>IF(COUNT(G6:G25)=0,"-",AVERAGE(G6:G25))</f>
        <v>0.3333333333</v>
      </c>
      <c r="H26" s="605">
        <f>SUM(H6:H25)</f>
        <v>205</v>
      </c>
      <c r="I26" s="607">
        <f>IF(LU!D3+LU!D102=0,"-",H26/(LU!D3+LU!D102))</f>
        <v>4.659090909</v>
      </c>
      <c r="J26" s="608">
        <f t="shared" ref="J26:N26" si="14">SUM(J6:J25)</f>
        <v>4</v>
      </c>
      <c r="K26" s="605">
        <f t="shared" si="14"/>
        <v>29</v>
      </c>
      <c r="L26" s="605">
        <f t="shared" si="14"/>
        <v>27</v>
      </c>
      <c r="M26" s="605">
        <f t="shared" si="14"/>
        <v>6</v>
      </c>
      <c r="N26" s="605">
        <f t="shared" si="14"/>
        <v>4</v>
      </c>
      <c r="O26" s="609">
        <f>IF(C26=0,"-",K26/(C26-N26))</f>
        <v>0.6590909091</v>
      </c>
      <c r="P26" s="610">
        <f>SUM(P6:P25)</f>
        <v>162</v>
      </c>
      <c r="Q26" s="611">
        <f t="shared" ref="Q26:AC26" si="15">IF(COUNT(Q6:Q25)=0,"-",AVERAGE(Q6:Q25))</f>
        <v>5.405714286</v>
      </c>
      <c r="R26" s="612">
        <f t="shared" si="15"/>
        <v>68.33333333</v>
      </c>
      <c r="S26" s="613">
        <f t="shared" si="15"/>
        <v>30.33333333</v>
      </c>
      <c r="T26" s="610">
        <f t="shared" si="15"/>
        <v>38</v>
      </c>
      <c r="U26" s="610">
        <f t="shared" si="15"/>
        <v>16.28571429</v>
      </c>
      <c r="V26" s="610">
        <f t="shared" si="15"/>
        <v>1.761471861</v>
      </c>
      <c r="W26" s="610">
        <f t="shared" si="15"/>
        <v>38</v>
      </c>
      <c r="X26" s="610">
        <f t="shared" si="15"/>
        <v>2.523707665</v>
      </c>
      <c r="Y26" s="610">
        <f t="shared" si="15"/>
        <v>34.2</v>
      </c>
      <c r="Z26" s="610">
        <f t="shared" si="15"/>
        <v>1.787821827</v>
      </c>
      <c r="AA26" s="610">
        <f t="shared" si="15"/>
        <v>38</v>
      </c>
      <c r="AB26" s="610">
        <f t="shared" si="15"/>
        <v>2.044144452</v>
      </c>
      <c r="AC26" s="610">
        <f t="shared" si="15"/>
        <v>2.457335764</v>
      </c>
      <c r="AD26" s="614" t="s">
        <v>348</v>
      </c>
      <c r="AE26" s="615" t="s">
        <v>348</v>
      </c>
      <c r="AF26" s="615" t="s">
        <v>348</v>
      </c>
      <c r="AG26" s="614" t="s">
        <v>348</v>
      </c>
      <c r="AH26" s="615" t="s">
        <v>348</v>
      </c>
      <c r="AI26" s="615" t="s">
        <v>348</v>
      </c>
      <c r="AJ26" s="615" t="s">
        <v>348</v>
      </c>
      <c r="AK26" s="616" t="s">
        <v>348</v>
      </c>
      <c r="AL26" s="604">
        <f>SUM(AL6:AM25)</f>
        <v>23</v>
      </c>
      <c r="AM26" s="43"/>
    </row>
    <row r="27" ht="63.75" customHeight="1">
      <c r="A27" s="526" t="s">
        <v>232</v>
      </c>
      <c r="B27" s="527" t="str">
        <f>Score!$T$1</f>
        <v>Ann Arbor Roller Derby</v>
      </c>
      <c r="C27" s="528" t="s">
        <v>314</v>
      </c>
      <c r="D27" s="529" t="s">
        <v>315</v>
      </c>
      <c r="E27" s="529" t="s">
        <v>316</v>
      </c>
      <c r="F27" s="530" t="s">
        <v>235</v>
      </c>
      <c r="G27" s="531" t="s">
        <v>317</v>
      </c>
      <c r="H27" s="532" t="s">
        <v>318</v>
      </c>
      <c r="I27" s="533" t="s">
        <v>319</v>
      </c>
      <c r="J27" s="534" t="s">
        <v>211</v>
      </c>
      <c r="K27" s="535" t="s">
        <v>212</v>
      </c>
      <c r="L27" s="535" t="s">
        <v>320</v>
      </c>
      <c r="M27" s="535" t="s">
        <v>321</v>
      </c>
      <c r="N27" s="535" t="s">
        <v>322</v>
      </c>
      <c r="O27" s="535" t="s">
        <v>323</v>
      </c>
      <c r="P27" s="535" t="s">
        <v>324</v>
      </c>
      <c r="Q27" s="536" t="s">
        <v>325</v>
      </c>
      <c r="R27" s="528" t="s">
        <v>326</v>
      </c>
      <c r="S27" s="535" t="s">
        <v>327</v>
      </c>
      <c r="T27" s="532" t="s">
        <v>328</v>
      </c>
      <c r="U27" s="528" t="s">
        <v>329</v>
      </c>
      <c r="V27" s="528" t="s">
        <v>330</v>
      </c>
      <c r="W27" s="537" t="s">
        <v>331</v>
      </c>
      <c r="X27" s="529" t="s">
        <v>332</v>
      </c>
      <c r="Y27" s="538" t="s">
        <v>333</v>
      </c>
      <c r="Z27" s="529" t="s">
        <v>334</v>
      </c>
      <c r="AA27" s="538" t="s">
        <v>335</v>
      </c>
      <c r="AB27" s="529" t="s">
        <v>336</v>
      </c>
      <c r="AC27" s="539" t="s">
        <v>337</v>
      </c>
      <c r="AD27" s="540" t="s">
        <v>338</v>
      </c>
      <c r="AE27" s="540" t="s">
        <v>339</v>
      </c>
      <c r="AF27" s="541" t="s">
        <v>340</v>
      </c>
      <c r="AG27" s="542" t="s">
        <v>341</v>
      </c>
      <c r="AH27" s="542" t="s">
        <v>342</v>
      </c>
      <c r="AI27" s="542" t="s">
        <v>343</v>
      </c>
      <c r="AJ27" s="542" t="s">
        <v>344</v>
      </c>
      <c r="AK27" s="543" t="s">
        <v>345</v>
      </c>
      <c r="AL27" s="544" t="s">
        <v>346</v>
      </c>
      <c r="AM27" s="43"/>
    </row>
    <row r="28" ht="19.5" customHeight="1">
      <c r="A28" s="545" t="str">
        <f>IF(ISBLANK(IGRF!$I14),"",IGRF!$I14)</f>
        <v>10</v>
      </c>
      <c r="B28" s="546" t="str">
        <f>IF(ISBLANK(IGRF!$J14),"",IGRF!$J14)</f>
        <v>J. Sandin</v>
      </c>
      <c r="C28" s="547">
        <f>IF(A28="","",SUM(LU!AH9,LU!AH108))</f>
        <v>1</v>
      </c>
      <c r="D28" s="547">
        <f>IF(A28="","",SUM(LU!W9,LU!W108))</f>
        <v>20</v>
      </c>
      <c r="E28" s="547">
        <f>IF(A28="","",SUM(LU!AC9,LU!AC108))</f>
        <v>3</v>
      </c>
      <c r="F28" s="598">
        <f>IF(A28="","",(SUM(C28:E28)-(SUMPRODUCT(--(Lineups!AC$4:AC$41=A28),--(Lineups!AA$4:AA$41="SP"))+SUMPRODUCT(--(Lineups!AG$4:AG$41=A28),--(Lineups!AA$4:AA$41="SP"))+SUMPRODUCT(--(Lineups!AC$46:AC$83=A28),--(Lineups!AA$46:AA$83="SP"))+SUMPRODUCT(--(Lineups!AG$46:AG$83=A28),--(Lineups!AA$46:AA$83="SP")))))</f>
        <v>23</v>
      </c>
      <c r="G28" s="549">
        <f>IF(OR(A28="",F28=0,LU!D$3+LU!D$102=0),"",F28/(LU!D$3+LU!D$102))</f>
        <v>0.5227272727</v>
      </c>
      <c r="H28" s="550">
        <f>IF(OR(C28=0,A28=""),"",SK!T174)</f>
        <v>2</v>
      </c>
      <c r="I28" s="551">
        <f>IF(OR(A28="",SK!U174="",SK!U174=0),"",H28/SK!U174)</f>
        <v>2</v>
      </c>
      <c r="J28" s="552">
        <f>IF(OR(C28=0,A28=""),"",SK!W174)</f>
        <v>0</v>
      </c>
      <c r="K28" s="553">
        <f>IF(OR(C28=0,A28=""),"",SK!X174)</f>
        <v>0</v>
      </c>
      <c r="L28" s="554">
        <f>IF(OR(C28=0,A28=""),"",SK!Z174)</f>
        <v>0</v>
      </c>
      <c r="M28" s="554">
        <f>IF(OR(C28=0,A28=""),"",SK!AB174)</f>
        <v>0</v>
      </c>
      <c r="N28" s="554">
        <f>IF(OR(A28="",C28=0),"",SUMPRODUCT(--(Lineups!$AA$4:$AA$41="SP"),--(Lineups!$AC$4:$AC$41=A28))+SUMPRODUCT(--(Lineups!$AA$46:$AA$83="SP"),--(Lineups!$AC$46:$AC$83=A28)))</f>
        <v>1</v>
      </c>
      <c r="O28" s="555" t="str">
        <f t="shared" ref="O28:O47" si="16">IF(OR(A28="",C28="",(IF(C28="",0,C28)-IF(N28="",0,N28))=0),"",K28/(C28-N28))</f>
        <v/>
      </c>
      <c r="P28" s="556">
        <f>IF(OR(A28="",C28=0),"",SK!Y174)</f>
        <v>0</v>
      </c>
      <c r="Q28" s="557" t="str">
        <f t="shared" ref="Q28:Q47" si="17">IF(OR(A28="",C28=0,K28=0),"",P28/K28)</f>
        <v/>
      </c>
      <c r="R28" s="558">
        <f>IF(OR(A28="",F28=0),"",SUM(LU!AJ55,LU!AJ154))</f>
        <v>59</v>
      </c>
      <c r="S28" s="547">
        <f>IF(OR(A28="",F28=0),"",SUM(LU!AJ78,LU!AJ177))</f>
        <v>123</v>
      </c>
      <c r="T28" s="550">
        <f>IF(OR(A28="",F28=0),"",SUM(LU!AJ32,LU!AJ131))</f>
        <v>-64</v>
      </c>
      <c r="U28" s="547">
        <f>IF(OR(A28="",C28=0),"",SUM(LU!AH32,LU!AH131))</f>
        <v>2</v>
      </c>
      <c r="V28" s="559">
        <f t="shared" ref="V28:V47" si="18">IF(OR(A28="",C28=0),"",U28/C28)</f>
        <v>2</v>
      </c>
      <c r="W28" s="560">
        <f>IF(OR(A28="",D28=0),"",SUM(LU!W32,LU!W131))</f>
        <v>-47</v>
      </c>
      <c r="X28" s="559">
        <f t="shared" ref="X28:X47" si="19">IF(OR(A28="",D28=0),"",W28/D28)</f>
        <v>-2.35</v>
      </c>
      <c r="Y28" s="560">
        <f>IF(OR(A28="",E28=0),"",SUM(LU!AC32,LU!AC131))</f>
        <v>-19</v>
      </c>
      <c r="Z28" s="559">
        <f t="shared" ref="Z28:Z47" si="20">IF(OR(A28="",E28=0),"",Y28/E28)</f>
        <v>-6.333333333</v>
      </c>
      <c r="AA28" s="561">
        <f>IF(OR(A28="",AND(D28=0, E28=0)),"",SUM(LU!AE32,LU!AE131))</f>
        <v>-66</v>
      </c>
      <c r="AB28" s="562">
        <f t="shared" ref="AB28:AB47" si="21">IF(OR(A28="",AND(D28=0, E28=0)),"",AA28/(D28+E28))</f>
        <v>-2.869565217</v>
      </c>
      <c r="AC28" s="557">
        <f t="shared" ref="AC28:AC47" si="22">IF(OR(A28="",F28="",F28=0),"",T28/F28)</f>
        <v>-2.782608696</v>
      </c>
      <c r="AD28" s="563">
        <f>IF(OR(A28="",F28=0,R$48="-",LU!$W$5=0),"",R28-R$48)</f>
        <v>24</v>
      </c>
      <c r="AE28" s="564">
        <f>IF(OR(A28="",F28=0,S$48="-",LU!$W$5=0),"",S28-S$48)</f>
        <v>44.15384615</v>
      </c>
      <c r="AF28" s="565">
        <f t="shared" ref="AF28:AF47" si="23">IF(OR(A28="",F28=0,AD28=""),"",AD28-AE28)</f>
        <v>-20.15384615</v>
      </c>
      <c r="AG28" s="566">
        <f t="shared" ref="AG28:AG47" si="24">IF(OR($A28="",C28=0),"",V28-V$48)</f>
        <v>3.029109779</v>
      </c>
      <c r="AH28" s="566">
        <f t="shared" ref="AH28:AH47" si="25">IF(OR($A28="",D28=0),"",X28-X$48)</f>
        <v>1.903333333</v>
      </c>
      <c r="AI28" s="567">
        <f t="shared" ref="AI28:AI47" si="26">IF(OR($A28="",E28=0),"",Z28-Z$48)</f>
        <v>-4.64468802</v>
      </c>
      <c r="AJ28" s="568">
        <f t="shared" ref="AJ28:AJ47" si="27">IF(OR($A28="",AND(D28=0, E28=0)),"",AB28-AB$48)</f>
        <v>-0.8713935636</v>
      </c>
      <c r="AK28" s="569">
        <f>IF(OR($A28="",AC28="",AC$48="-",LU!$W$5=0),"",AC28-AC$48)</f>
        <v>-0.2947672356</v>
      </c>
      <c r="AL28" s="570">
        <f>IF(OR(A28="",F28=0),"",SUM(PT!U56,PT!U57))</f>
        <v>3</v>
      </c>
      <c r="AM28" s="47"/>
    </row>
    <row r="29" ht="19.5" customHeight="1">
      <c r="A29" s="571" t="str">
        <f>IF(ISBLANK(IGRF!$I15),"",IGRF!$I15)</f>
        <v>125</v>
      </c>
      <c r="B29" s="572" t="str">
        <f>IF(ISBLANK(IGRF!$J15),"",IGRF!$J15)</f>
        <v>Murder by Proxy</v>
      </c>
      <c r="C29" s="573">
        <f>IF(A29="","",SUM(LU!AH10,LU!AH109))</f>
        <v>0</v>
      </c>
      <c r="D29" s="573">
        <f>IF(A29="","",SUM(LU!W10,LU!W109))</f>
        <v>0</v>
      </c>
      <c r="E29" s="574">
        <f>IF(A29="","",SUM(LU!AC10,LU!AC109))</f>
        <v>17</v>
      </c>
      <c r="F29" s="575">
        <f>IF(A29="","",(SUM(C29:E29)-(SUMPRODUCT(--(Lineups!AC$4:AC$41=A29),--(Lineups!AA$4:AA$41="SP"))+SUMPRODUCT(--(Lineups!AG$4:AG$41=A29),--(Lineups!AA$4:AA$41="SP"))+SUMPRODUCT(--(Lineups!AC$46:AC$83=A29),--(Lineups!AA$46:AA$83="SP"))+SUMPRODUCT(--(Lineups!AG$46:AG$83=A29),--(Lineups!AA$46:AA$83="SP")))))</f>
        <v>17</v>
      </c>
      <c r="G29" s="576">
        <f>IF(OR(A29="",F29=0,LU!D$3+LU!D$102=0),"",F29/(LU!D$3+LU!D$102))</f>
        <v>0.3863636364</v>
      </c>
      <c r="H29" s="577" t="str">
        <f>IF(OR(C29=0,A29=""),"",SK!T177)</f>
        <v/>
      </c>
      <c r="I29" s="578" t="str">
        <f>IF(OR(A29="",SK!U177="",SK!U177=0),"",H29/SK!U177)</f>
        <v/>
      </c>
      <c r="J29" s="579" t="str">
        <f>IF(OR(C29=0,A29=""),"",SK!W177)</f>
        <v/>
      </c>
      <c r="K29" s="580" t="str">
        <f>IF(OR(C29=0,A29=""),"",SK!X177)</f>
        <v/>
      </c>
      <c r="L29" s="581" t="str">
        <f>IF(OR(C29=0,A29=""),"",SK!Z177)</f>
        <v/>
      </c>
      <c r="M29" s="581" t="str">
        <f>IF(OR(C29=0,A29=""),"",SK!AB177)</f>
        <v/>
      </c>
      <c r="N29" s="581" t="str">
        <f>IF(OR(A29="",C29=0),"",SUMPRODUCT(--(Lineups!$AA$4:$AA$41="SP"),--(Lineups!$AC$4:$AC$41=A29))+SUMPRODUCT(--(Lineups!$AA$46:$AA$83="SP"),--(Lineups!$AC$46:$AC$83=A29)))</f>
        <v/>
      </c>
      <c r="O29" s="582" t="str">
        <f t="shared" si="16"/>
        <v/>
      </c>
      <c r="P29" s="583" t="str">
        <f>IF(OR(A29="",C29=0),"",SK!Y177)</f>
        <v/>
      </c>
      <c r="Q29" s="584" t="str">
        <f t="shared" si="17"/>
        <v/>
      </c>
      <c r="R29" s="585">
        <f>IF(OR(A29="",F29=0),"",SUM(LU!AJ56,LU!AJ155))</f>
        <v>48</v>
      </c>
      <c r="S29" s="573">
        <f>IF(OR(A29="",F29=0),"",SUM(LU!AJ79,LU!AJ178))</f>
        <v>81</v>
      </c>
      <c r="T29" s="577">
        <f>IF(OR(A29="",F29=0),"",SUM(LU!AJ33,LU!AJ132))</f>
        <v>-33</v>
      </c>
      <c r="U29" s="573" t="str">
        <f>IF(OR(A29="",C29=0),"",SUM(LU!AH33,LU!AH132))</f>
        <v/>
      </c>
      <c r="V29" s="586" t="str">
        <f t="shared" si="18"/>
        <v/>
      </c>
      <c r="W29" s="587" t="str">
        <f>IF(OR(A29="",D29=0),"",SUM(LU!W33,LU!W132))</f>
        <v/>
      </c>
      <c r="X29" s="586" t="str">
        <f t="shared" si="19"/>
        <v/>
      </c>
      <c r="Y29" s="587">
        <f>IF(OR(A29="",E29=0),"",SUM(LU!AC33,LU!AC132))</f>
        <v>-33</v>
      </c>
      <c r="Z29" s="586">
        <f t="shared" si="20"/>
        <v>-1.941176471</v>
      </c>
      <c r="AA29" s="587">
        <f>IF(OR(A29="",AND(D29=0, E29=0)),"",SUM(LU!AE33,LU!AE132))</f>
        <v>-33</v>
      </c>
      <c r="AB29" s="586">
        <f t="shared" si="21"/>
        <v>-1.941176471</v>
      </c>
      <c r="AC29" s="584">
        <f t="shared" si="22"/>
        <v>-1.941176471</v>
      </c>
      <c r="AD29" s="590">
        <f>IF(OR(A29="",F29=0,R$48="-",LU!$W$5=0),"",R29-R$48)</f>
        <v>13</v>
      </c>
      <c r="AE29" s="591">
        <f>IF(OR(A29="",F29=0,S$48="-",LU!$W$5=0),"",S29-S$48)</f>
        <v>2.153846154</v>
      </c>
      <c r="AF29" s="592">
        <f t="shared" si="23"/>
        <v>10.84615385</v>
      </c>
      <c r="AG29" s="593" t="str">
        <f t="shared" si="24"/>
        <v/>
      </c>
      <c r="AH29" s="593" t="str">
        <f t="shared" si="25"/>
        <v/>
      </c>
      <c r="AI29" s="594">
        <f t="shared" si="26"/>
        <v>-0.2525311574</v>
      </c>
      <c r="AJ29" s="593">
        <f t="shared" si="27"/>
        <v>0.05699518322</v>
      </c>
      <c r="AK29" s="597">
        <f>IF(OR($A29="",AC29="",AC$48="-",LU!$W$5=0),"",AC29-AC$48)</f>
        <v>0.5466649894</v>
      </c>
      <c r="AL29" s="596">
        <f>IF(OR(A29="",F29=0),"",SUM(PT!U58,PT!U59))</f>
        <v>3</v>
      </c>
      <c r="AM29" s="82"/>
    </row>
    <row r="30" ht="19.5" customHeight="1">
      <c r="A30" s="571" t="str">
        <f>IF(ISBLANK(IGRF!$I16),"",IGRF!$I16)</f>
        <v>14</v>
      </c>
      <c r="B30" s="572" t="str">
        <f>IF(ISBLANK(IGRF!$J16),"",IGRF!$J16)</f>
        <v>Sonnet Boom</v>
      </c>
      <c r="C30" s="573">
        <f>IF(A30="","",SUM(LU!AH11,LU!AH110))</f>
        <v>11</v>
      </c>
      <c r="D30" s="573">
        <f>IF(A30="","",SUM(LU!W11,LU!W110))</f>
        <v>0</v>
      </c>
      <c r="E30" s="574">
        <f>IF(A30="","",SUM(LU!AC11,LU!AC110))</f>
        <v>2</v>
      </c>
      <c r="F30" s="575">
        <f>IF(A30="","",(SUM(C30:E30)-(SUMPRODUCT(--(Lineups!AC$4:AC$41=A30),--(Lineups!AA$4:AA$41="SP"))+SUMPRODUCT(--(Lineups!AG$4:AG$41=A30),--(Lineups!AA$4:AA$41="SP"))+SUMPRODUCT(--(Lineups!AC$46:AC$83=A30),--(Lineups!AA$46:AA$83="SP"))+SUMPRODUCT(--(Lineups!AG$46:AG$83=A30),--(Lineups!AA$46:AA$83="SP")))))</f>
        <v>11</v>
      </c>
      <c r="G30" s="576">
        <f>IF(OR(A30="",F30=0,LU!D$3+LU!D$102=0),"",F30/(LU!D$3+LU!D$102))</f>
        <v>0.25</v>
      </c>
      <c r="H30" s="577">
        <f>IF(OR(C30=0,A30=""),"",SK!T180)</f>
        <v>16</v>
      </c>
      <c r="I30" s="578">
        <f>IF(OR(A30="",SK!U180="",SK!U180=0),"",H30/SK!U180)</f>
        <v>1.454545455</v>
      </c>
      <c r="J30" s="579">
        <f>IF(OR(C30=0,A30=""),"",SK!W180)</f>
        <v>1</v>
      </c>
      <c r="K30" s="580">
        <f>IF(OR(C30=0,A30=""),"",SK!X180)</f>
        <v>5</v>
      </c>
      <c r="L30" s="581">
        <f>IF(OR(C30=0,A30=""),"",SK!Z180)</f>
        <v>5</v>
      </c>
      <c r="M30" s="581">
        <f>IF(OR(C30=0,A30=""),"",SK!AB180)</f>
        <v>4</v>
      </c>
      <c r="N30" s="581">
        <f>IF(OR(A30="",C30=0),"",SUMPRODUCT(--(Lineups!$AA$4:$AA$41="SP"),--(Lineups!$AC$4:$AC$41=A30))+SUMPRODUCT(--(Lineups!$AA$46:$AA$83="SP"),--(Lineups!$AC$46:$AC$83=A30)))</f>
        <v>0</v>
      </c>
      <c r="O30" s="582">
        <f t="shared" si="16"/>
        <v>0.4545454545</v>
      </c>
      <c r="P30" s="583">
        <f>IF(OR(A30="",C30=0),"",SK!Y180)</f>
        <v>13</v>
      </c>
      <c r="Q30" s="584">
        <f t="shared" si="17"/>
        <v>2.6</v>
      </c>
      <c r="R30" s="585">
        <f>IF(OR(A30="",F30=0),"",SUM(LU!AJ57,LU!AJ156))</f>
        <v>16</v>
      </c>
      <c r="S30" s="573">
        <f>IF(OR(A30="",F30=0),"",SUM(LU!AJ80,LU!AJ179))</f>
        <v>50</v>
      </c>
      <c r="T30" s="577">
        <f>IF(OR(A30="",F30=0),"",SUM(LU!AJ34,LU!AJ133))</f>
        <v>-34</v>
      </c>
      <c r="U30" s="573">
        <f>IF(OR(A30="",C30=0),"",SUM(LU!AH34,LU!AH133))</f>
        <v>-34</v>
      </c>
      <c r="V30" s="586">
        <f t="shared" si="18"/>
        <v>-3.090909091</v>
      </c>
      <c r="W30" s="587" t="str">
        <f>IF(OR(A30="",D30=0),"",SUM(LU!W34,LU!W133))</f>
        <v/>
      </c>
      <c r="X30" s="586" t="str">
        <f t="shared" si="19"/>
        <v/>
      </c>
      <c r="Y30" s="587">
        <f>IF(OR(A30="",E30=0),"",SUM(LU!AC34,LU!AC133))</f>
        <v>0</v>
      </c>
      <c r="Z30" s="586">
        <f t="shared" si="20"/>
        <v>0</v>
      </c>
      <c r="AA30" s="587">
        <f>IF(OR(A30="",AND(D30=0, E30=0)),"",SUM(LU!AE34,LU!AE133))</f>
        <v>0</v>
      </c>
      <c r="AB30" s="586">
        <f t="shared" si="21"/>
        <v>0</v>
      </c>
      <c r="AC30" s="584">
        <f t="shared" si="22"/>
        <v>-3.090909091</v>
      </c>
      <c r="AD30" s="590">
        <f>IF(OR(A30="",F30=0,R$48="-",LU!$W$5=0),"",R30-R$48)</f>
        <v>-19</v>
      </c>
      <c r="AE30" s="591">
        <f>IF(OR(A30="",F30=0,S$48="-",LU!$W$5=0),"",S30-S$48)</f>
        <v>-28.84615385</v>
      </c>
      <c r="AF30" s="592">
        <f t="shared" si="23"/>
        <v>9.846153846</v>
      </c>
      <c r="AG30" s="593">
        <f t="shared" si="24"/>
        <v>-2.061799312</v>
      </c>
      <c r="AH30" s="593" t="str">
        <f t="shared" si="25"/>
        <v/>
      </c>
      <c r="AI30" s="594">
        <f t="shared" si="26"/>
        <v>1.688645313</v>
      </c>
      <c r="AJ30" s="593">
        <f t="shared" si="27"/>
        <v>1.998171654</v>
      </c>
      <c r="AK30" s="597">
        <f>IF(OR($A30="",AC30="",AC$48="-",LU!$W$5=0),"",AC30-AC$48)</f>
        <v>-0.6030676309</v>
      </c>
      <c r="AL30" s="596">
        <f>IF(OR(A30="",F30=0),"",SUM(PT!U60,PT!U61))</f>
        <v>4</v>
      </c>
      <c r="AM30" s="82"/>
    </row>
    <row r="31" ht="19.5" customHeight="1">
      <c r="A31" s="571" t="str">
        <f>IF(ISBLANK(IGRF!$I17),"",IGRF!$I17)</f>
        <v>15*</v>
      </c>
      <c r="B31" s="572" t="str">
        <f>IF(ISBLANK(IGRF!$J17),"",IGRF!$J17)</f>
        <v>Cora Slain</v>
      </c>
      <c r="C31" s="573">
        <f>IF(A31="","",SUM(LU!AH12,LU!AH111))</f>
        <v>0</v>
      </c>
      <c r="D31" s="573">
        <f>IF(A31="","",SUM(LU!W12,LU!W111))</f>
        <v>0</v>
      </c>
      <c r="E31" s="574">
        <f>IF(A31="","",SUM(LU!AC12,LU!AC111))</f>
        <v>0</v>
      </c>
      <c r="F31" s="575">
        <f>IF(A31="","",(SUM(C31:E31)-(SUMPRODUCT(--(Lineups!AC$4:AC$41=A31),--(Lineups!AA$4:AA$41="SP"))+SUMPRODUCT(--(Lineups!AG$4:AG$41=A31),--(Lineups!AA$4:AA$41="SP"))+SUMPRODUCT(--(Lineups!AC$46:AC$83=A31),--(Lineups!AA$46:AA$83="SP"))+SUMPRODUCT(--(Lineups!AG$46:AG$83=A31),--(Lineups!AA$46:AA$83="SP")))))</f>
        <v>0</v>
      </c>
      <c r="G31" s="576" t="str">
        <f>IF(OR(A31="",F31=0,LU!D$3+LU!D$102=0),"",F31/(LU!D$3+LU!D$102))</f>
        <v/>
      </c>
      <c r="H31" s="577" t="str">
        <f>IF(OR(C31=0,A31=""),"",SK!T183)</f>
        <v/>
      </c>
      <c r="I31" s="578" t="str">
        <f>IF(OR(A31="",SK!U183="",SK!U183=0),"",H31/SK!U183)</f>
        <v/>
      </c>
      <c r="J31" s="579" t="str">
        <f>IF(OR(C31=0,A31=""),"",SK!W183)</f>
        <v/>
      </c>
      <c r="K31" s="580" t="str">
        <f>IF(OR(C31=0,A31=""),"",SK!X183)</f>
        <v/>
      </c>
      <c r="L31" s="581" t="str">
        <f>IF(OR(C31=0,A31=""),"",SK!Z183)</f>
        <v/>
      </c>
      <c r="M31" s="581" t="str">
        <f>IF(OR(C31=0,A31=""),"",SK!AB183)</f>
        <v/>
      </c>
      <c r="N31" s="581" t="str">
        <f>IF(OR(A31="",C31=0),"",SUMPRODUCT(--(Lineups!$AA$4:$AA$41="SP"),--(Lineups!$AC$4:$AC$41=A31))+SUMPRODUCT(--(Lineups!$AA$46:$AA$83="SP"),--(Lineups!$AC$46:$AC$83=A31)))</f>
        <v/>
      </c>
      <c r="O31" s="582" t="str">
        <f t="shared" si="16"/>
        <v/>
      </c>
      <c r="P31" s="583" t="str">
        <f>IF(OR(A31="",C31=0),"",SK!Y183)</f>
        <v/>
      </c>
      <c r="Q31" s="584" t="str">
        <f t="shared" si="17"/>
        <v/>
      </c>
      <c r="R31" s="585" t="str">
        <f>IF(OR(A31="",F31=0),"",SUM(LU!AJ58,LU!AJ157))</f>
        <v/>
      </c>
      <c r="S31" s="573" t="str">
        <f>IF(OR(A31="",F31=0),"",SUM(LU!AJ81,LU!AJ180))</f>
        <v/>
      </c>
      <c r="T31" s="577" t="str">
        <f>IF(OR(A31="",F31=0),"",SUM(LU!AJ35,LU!AJ134))</f>
        <v/>
      </c>
      <c r="U31" s="573" t="str">
        <f>IF(OR(A31="",C31=0),"",SUM(LU!AH35,LU!AH134))</f>
        <v/>
      </c>
      <c r="V31" s="586" t="str">
        <f t="shared" si="18"/>
        <v/>
      </c>
      <c r="W31" s="587" t="str">
        <f>IF(OR(A31="",D31=0),"",SUM(LU!W35,LU!W134))</f>
        <v/>
      </c>
      <c r="X31" s="586" t="str">
        <f t="shared" si="19"/>
        <v/>
      </c>
      <c r="Y31" s="587" t="str">
        <f>IF(OR(A31="",E31=0),"",SUM(LU!AC35,LU!AC134))</f>
        <v/>
      </c>
      <c r="Z31" s="586" t="str">
        <f t="shared" si="20"/>
        <v/>
      </c>
      <c r="AA31" s="587" t="str">
        <f>IF(OR(A31="",AND(D31=0, E31=0)),"",SUM(LU!AE35,LU!AE134))</f>
        <v/>
      </c>
      <c r="AB31" s="586" t="str">
        <f t="shared" si="21"/>
        <v/>
      </c>
      <c r="AC31" s="584" t="str">
        <f t="shared" si="22"/>
        <v/>
      </c>
      <c r="AD31" s="590" t="str">
        <f>IF(OR(A31="",F31=0,R$48="-",LU!$W$5=0),"",R31-R$48)</f>
        <v/>
      </c>
      <c r="AE31" s="591" t="str">
        <f>IF(OR(A31="",F31=0,S$48="-",LU!$W$5=0),"",S31-S$48)</f>
        <v/>
      </c>
      <c r="AF31" s="592" t="str">
        <f t="shared" si="23"/>
        <v/>
      </c>
      <c r="AG31" s="593" t="str">
        <f t="shared" si="24"/>
        <v/>
      </c>
      <c r="AH31" s="593" t="str">
        <f t="shared" si="25"/>
        <v/>
      </c>
      <c r="AI31" s="594" t="str">
        <f t="shared" si="26"/>
        <v/>
      </c>
      <c r="AJ31" s="593" t="str">
        <f t="shared" si="27"/>
        <v/>
      </c>
      <c r="AK31" s="597" t="str">
        <f>IF(OR($A31="",AC31="",AC$48="-",LU!$W$5=0),"",AC31-AC$48)</f>
        <v/>
      </c>
      <c r="AL31" s="596" t="str">
        <f>IF(OR(A31="",F31=0),"",SUM(PT!U62,PT!U63))</f>
        <v/>
      </c>
      <c r="AM31" s="82"/>
    </row>
    <row r="32" ht="19.5" customHeight="1">
      <c r="A32" s="571" t="str">
        <f>IF(ISBLANK(IGRF!$I18),"",IGRF!$I18)</f>
        <v>16*</v>
      </c>
      <c r="B32" s="572" t="str">
        <f>IF(ISBLANK(IGRF!$J18),"",IGRF!$J18)</f>
        <v>Derive</v>
      </c>
      <c r="C32" s="573">
        <f>IF(A32="","",SUM(LU!AH13,LU!AH112))</f>
        <v>0</v>
      </c>
      <c r="D32" s="573">
        <f>IF(A32="","",SUM(LU!W13,LU!W112))</f>
        <v>0</v>
      </c>
      <c r="E32" s="574">
        <f>IF(A32="","",SUM(LU!AC13,LU!AC112))</f>
        <v>0</v>
      </c>
      <c r="F32" s="575">
        <f>IF(A32="","",(SUM(C32:E32)-(SUMPRODUCT(--(Lineups!AC$4:AC$41=A32),--(Lineups!AA$4:AA$41="SP"))+SUMPRODUCT(--(Lineups!AG$4:AG$41=A32),--(Lineups!AA$4:AA$41="SP"))+SUMPRODUCT(--(Lineups!AC$46:AC$83=A32),--(Lineups!AA$46:AA$83="SP"))+SUMPRODUCT(--(Lineups!AG$46:AG$83=A32),--(Lineups!AA$46:AA$83="SP")))))</f>
        <v>0</v>
      </c>
      <c r="G32" s="576" t="str">
        <f>IF(OR(A32="",F32=0,LU!D$3+LU!D$102=0),"",F32/(LU!D$3+LU!D$102))</f>
        <v/>
      </c>
      <c r="H32" s="577" t="str">
        <f>IF(OR(C32=0,A32=""),"",SK!T186)</f>
        <v/>
      </c>
      <c r="I32" s="578" t="str">
        <f>IF(OR(A32="",SK!U186="",SK!U186=0),"",H32/SK!U186)</f>
        <v/>
      </c>
      <c r="J32" s="579" t="str">
        <f>IF(OR(C32=0,A32=""),"",SK!W186)</f>
        <v/>
      </c>
      <c r="K32" s="580" t="str">
        <f>IF(OR(C32=0,A32=""),"",SK!X186)</f>
        <v/>
      </c>
      <c r="L32" s="581" t="str">
        <f>IF(OR(C32=0,A32=""),"",SK!Z186)</f>
        <v/>
      </c>
      <c r="M32" s="581" t="str">
        <f>IF(OR(C32=0,A32=""),"",SK!AB186)</f>
        <v/>
      </c>
      <c r="N32" s="581" t="str">
        <f>IF(OR(A32="",C32=0),"",SUMPRODUCT(--(Lineups!$AA$4:$AA$41="SP"),--(Lineups!$AC$4:$AC$41=A32))+SUMPRODUCT(--(Lineups!$AA$46:$AA$83="SP"),--(Lineups!$AC$46:$AC$83=A32)))</f>
        <v/>
      </c>
      <c r="O32" s="582" t="str">
        <f t="shared" si="16"/>
        <v/>
      </c>
      <c r="P32" s="583" t="str">
        <f>IF(OR(A32="",C32=0),"",SK!Y186)</f>
        <v/>
      </c>
      <c r="Q32" s="584" t="str">
        <f t="shared" si="17"/>
        <v/>
      </c>
      <c r="R32" s="585" t="str">
        <f>IF(OR(A32="",F32=0),"",SUM(LU!AJ59,LU!AJ158))</f>
        <v/>
      </c>
      <c r="S32" s="573" t="str">
        <f>IF(OR(A32="",F32=0),"",SUM(LU!AJ82,LU!AJ181))</f>
        <v/>
      </c>
      <c r="T32" s="577" t="str">
        <f>IF(OR(A32="",F32=0),"",SUM(LU!AJ36,LU!AJ135))</f>
        <v/>
      </c>
      <c r="U32" s="573" t="str">
        <f>IF(OR(A32="",C32=0),"",SUM(LU!AH36,LU!AH135))</f>
        <v/>
      </c>
      <c r="V32" s="586" t="str">
        <f t="shared" si="18"/>
        <v/>
      </c>
      <c r="W32" s="587" t="str">
        <f>IF(OR(A32="",D32=0),"",SUM(LU!W36,LU!W135))</f>
        <v/>
      </c>
      <c r="X32" s="586" t="str">
        <f t="shared" si="19"/>
        <v/>
      </c>
      <c r="Y32" s="587" t="str">
        <f>IF(OR(A32="",E32=0),"",SUM(LU!AC36,LU!AC135))</f>
        <v/>
      </c>
      <c r="Z32" s="586" t="str">
        <f t="shared" si="20"/>
        <v/>
      </c>
      <c r="AA32" s="587" t="str">
        <f>IF(OR(A32="",AND(D32=0, E32=0)),"",SUM(LU!AE36,LU!AE135))</f>
        <v/>
      </c>
      <c r="AB32" s="586" t="str">
        <f t="shared" si="21"/>
        <v/>
      </c>
      <c r="AC32" s="584" t="str">
        <f t="shared" si="22"/>
        <v/>
      </c>
      <c r="AD32" s="590" t="str">
        <f>IF(OR(A32="",F32=0,R$48="-",LU!$W$5=0),"",R32-R$48)</f>
        <v/>
      </c>
      <c r="AE32" s="591" t="str">
        <f>IF(OR(A32="",F32=0,S$48="-",LU!$W$5=0),"",S32-S$48)</f>
        <v/>
      </c>
      <c r="AF32" s="592" t="str">
        <f t="shared" si="23"/>
        <v/>
      </c>
      <c r="AG32" s="593" t="str">
        <f t="shared" si="24"/>
        <v/>
      </c>
      <c r="AH32" s="593" t="str">
        <f t="shared" si="25"/>
        <v/>
      </c>
      <c r="AI32" s="594" t="str">
        <f t="shared" si="26"/>
        <v/>
      </c>
      <c r="AJ32" s="593" t="str">
        <f t="shared" si="27"/>
        <v/>
      </c>
      <c r="AK32" s="597" t="str">
        <f>IF(OR($A32="",AC32="",AC$48="-",LU!$W$5=0),"",AC32-AC$48)</f>
        <v/>
      </c>
      <c r="AL32" s="596" t="str">
        <f>IF(OR(A32="",F32=0),"",SUM(PT!U64,PT!U65))</f>
        <v/>
      </c>
      <c r="AM32" s="82"/>
    </row>
    <row r="33" ht="19.5" customHeight="1">
      <c r="A33" s="571" t="str">
        <f>IF(ISBLANK(IGRF!$I19),"",IGRF!$I19)</f>
        <v>187*</v>
      </c>
      <c r="B33" s="572" t="str">
        <f>IF(ISBLANK(IGRF!$J19),"",IGRF!$J19)</f>
        <v>Slamlet</v>
      </c>
      <c r="C33" s="573">
        <f>IF(A33="","",SUM(LU!AH14,LU!AH113))</f>
        <v>0</v>
      </c>
      <c r="D33" s="573">
        <f>IF(A33="","",SUM(LU!W14,LU!W113))</f>
        <v>0</v>
      </c>
      <c r="E33" s="574">
        <f>IF(A33="","",SUM(LU!AC14,LU!AC113))</f>
        <v>0</v>
      </c>
      <c r="F33" s="575">
        <f>IF(A33="","",(SUM(C33:E33)-(SUMPRODUCT(--(Lineups!AC$4:AC$41=A33),--(Lineups!AA$4:AA$41="SP"))+SUMPRODUCT(--(Lineups!AG$4:AG$41=A33),--(Lineups!AA$4:AA$41="SP"))+SUMPRODUCT(--(Lineups!AC$46:AC$83=A33),--(Lineups!AA$46:AA$83="SP"))+SUMPRODUCT(--(Lineups!AG$46:AG$83=A33),--(Lineups!AA$46:AA$83="SP")))))</f>
        <v>0</v>
      </c>
      <c r="G33" s="576" t="str">
        <f>IF(OR(A33="",F33=0,LU!D$3+LU!D$102=0),"",F33/(LU!D$3+LU!D$102))</f>
        <v/>
      </c>
      <c r="H33" s="577" t="str">
        <f>IF(OR(C33=0,A33=""),"",SK!T189)</f>
        <v/>
      </c>
      <c r="I33" s="578" t="str">
        <f>IF(OR(A33="",SK!U189="",SK!U189=0),"",H33/SK!U189)</f>
        <v/>
      </c>
      <c r="J33" s="579" t="str">
        <f>IF(OR(C33=0,A33=""),"",SK!W189)</f>
        <v/>
      </c>
      <c r="K33" s="580" t="str">
        <f>IF(OR(C33=0,A33=""),"",SK!X189)</f>
        <v/>
      </c>
      <c r="L33" s="581" t="str">
        <f>IF(OR(C33=0,A33=""),"",SK!Z189)</f>
        <v/>
      </c>
      <c r="M33" s="581" t="str">
        <f>IF(OR(C33=0,A33=""),"",SK!AB189)</f>
        <v/>
      </c>
      <c r="N33" s="581" t="str">
        <f>IF(OR(A33="",C33=0),"",SUMPRODUCT(--(Lineups!$AA$4:$AA$41="SP"),--(Lineups!$AC$4:$AC$41=A33))+SUMPRODUCT(--(Lineups!$AA$46:$AA$83="SP"),--(Lineups!$AC$46:$AC$83=A33)))</f>
        <v/>
      </c>
      <c r="O33" s="582" t="str">
        <f t="shared" si="16"/>
        <v/>
      </c>
      <c r="P33" s="583" t="str">
        <f>IF(OR(A33="",C33=0),"",SK!Y189)</f>
        <v/>
      </c>
      <c r="Q33" s="584" t="str">
        <f t="shared" si="17"/>
        <v/>
      </c>
      <c r="R33" s="585" t="str">
        <f>IF(OR(A33="",F33=0),"",SUM(LU!AJ60,LU!AJ159))</f>
        <v/>
      </c>
      <c r="S33" s="573" t="str">
        <f>IF(OR(A33="",F33=0),"",SUM(LU!AJ83,LU!AJ182))</f>
        <v/>
      </c>
      <c r="T33" s="577" t="str">
        <f>IF(OR(A33="",F33=0),"",SUM(LU!AJ37,LU!AJ136))</f>
        <v/>
      </c>
      <c r="U33" s="573" t="str">
        <f>IF(OR(A33="",C33=0),"",SUM(LU!AH37,LU!AH136))</f>
        <v/>
      </c>
      <c r="V33" s="586" t="str">
        <f t="shared" si="18"/>
        <v/>
      </c>
      <c r="W33" s="587" t="str">
        <f>IF(OR(A33="",D33=0),"",SUM(LU!W37,LU!W136))</f>
        <v/>
      </c>
      <c r="X33" s="586" t="str">
        <f t="shared" si="19"/>
        <v/>
      </c>
      <c r="Y33" s="587" t="str">
        <f>IF(OR(A33="",E33=0),"",SUM(LU!AC37,LU!AC136))</f>
        <v/>
      </c>
      <c r="Z33" s="586" t="str">
        <f t="shared" si="20"/>
        <v/>
      </c>
      <c r="AA33" s="587" t="str">
        <f>IF(OR(A33="",AND(D33=0, E33=0)),"",SUM(LU!AE37,LU!AE136))</f>
        <v/>
      </c>
      <c r="AB33" s="586" t="str">
        <f t="shared" si="21"/>
        <v/>
      </c>
      <c r="AC33" s="584" t="str">
        <f t="shared" si="22"/>
        <v/>
      </c>
      <c r="AD33" s="590" t="str">
        <f>IF(OR(A33="",F33=0,R$48="-",LU!$W$5=0),"",R33-R$48)</f>
        <v/>
      </c>
      <c r="AE33" s="591" t="str">
        <f>IF(OR(A33="",F33=0,S$48="-",LU!$W$5=0),"",S33-S$48)</f>
        <v/>
      </c>
      <c r="AF33" s="592" t="str">
        <f t="shared" si="23"/>
        <v/>
      </c>
      <c r="AG33" s="593" t="str">
        <f t="shared" si="24"/>
        <v/>
      </c>
      <c r="AH33" s="593" t="str">
        <f t="shared" si="25"/>
        <v/>
      </c>
      <c r="AI33" s="594" t="str">
        <f t="shared" si="26"/>
        <v/>
      </c>
      <c r="AJ33" s="593" t="str">
        <f t="shared" si="27"/>
        <v/>
      </c>
      <c r="AK33" s="597" t="str">
        <f>IF(OR($A33="",AC33="",AC$48="-",LU!$W$5=0),"",AC33-AC$48)</f>
        <v/>
      </c>
      <c r="AL33" s="596" t="str">
        <f>IF(OR(A33="",F33=0),"",SUM(PT!U66,PT!U67))</f>
        <v/>
      </c>
      <c r="AM33" s="82"/>
    </row>
    <row r="34" ht="19.5" customHeight="1">
      <c r="A34" s="571" t="str">
        <f>IF(ISBLANK(IGRF!$I20),"",IGRF!$I20)</f>
        <v>1870</v>
      </c>
      <c r="B34" s="572" t="str">
        <f>IF(ISBLANK(IGRF!$J20),"",IGRF!$J20)</f>
        <v>Bettie Lockdown</v>
      </c>
      <c r="C34" s="573">
        <f>IF(A34="","",SUM(LU!AH15,LU!AH114))</f>
        <v>0</v>
      </c>
      <c r="D34" s="573">
        <f>IF(A34="","",SUM(LU!W15,LU!W114))</f>
        <v>0</v>
      </c>
      <c r="E34" s="574">
        <f>IF(A34="","",SUM(LU!AC15,LU!AC114))</f>
        <v>25</v>
      </c>
      <c r="F34" s="575">
        <f>IF(A34="","",(SUM(C34:E34)-(SUMPRODUCT(--(Lineups!AC$4:AC$41=A34),--(Lineups!AA$4:AA$41="SP"))+SUMPRODUCT(--(Lineups!AG$4:AG$41=A34),--(Lineups!AA$4:AA$41="SP"))+SUMPRODUCT(--(Lineups!AC$46:AC$83=A34),--(Lineups!AA$46:AA$83="SP"))+SUMPRODUCT(--(Lineups!AG$46:AG$83=A34),--(Lineups!AA$46:AA$83="SP")))))</f>
        <v>25</v>
      </c>
      <c r="G34" s="576">
        <f>IF(OR(A34="",F34=0,LU!D$3+LU!D$102=0),"",F34/(LU!D$3+LU!D$102))</f>
        <v>0.5681818182</v>
      </c>
      <c r="H34" s="577" t="str">
        <f>IF(OR(C34=0,A34=""),"",SK!T192)</f>
        <v/>
      </c>
      <c r="I34" s="578" t="str">
        <f>IF(OR(A34="",SK!U192="",SK!U192=0),"",H34/SK!U192)</f>
        <v/>
      </c>
      <c r="J34" s="579" t="str">
        <f>IF(OR(C34=0,A34=""),"",SK!W192)</f>
        <v/>
      </c>
      <c r="K34" s="580" t="str">
        <f>IF(OR(C34=0,A34=""),"",SK!X192)</f>
        <v/>
      </c>
      <c r="L34" s="581" t="str">
        <f>IF(OR(C34=0,A34=""),"",SK!Z192)</f>
        <v/>
      </c>
      <c r="M34" s="581" t="str">
        <f>IF(OR(C34=0,A34=""),"",SK!AB192)</f>
        <v/>
      </c>
      <c r="N34" s="581" t="str">
        <f>IF(OR(A34="",C34=0),"",SUMPRODUCT(--(Lineups!$AA$4:$AA$41="SP"),--(Lineups!$AC$4:$AC$41=A34))+SUMPRODUCT(--(Lineups!$AA$46:$AA$83="SP"),--(Lineups!$AC$46:$AC$83=A34)))</f>
        <v/>
      </c>
      <c r="O34" s="582" t="str">
        <f t="shared" si="16"/>
        <v/>
      </c>
      <c r="P34" s="583" t="str">
        <f>IF(OR(A34="",C34=0),"",SK!Y192)</f>
        <v/>
      </c>
      <c r="Q34" s="584" t="str">
        <f t="shared" si="17"/>
        <v/>
      </c>
      <c r="R34" s="585">
        <f>IF(OR(A34="",F34=0),"",SUM(LU!AJ61,LU!AJ160))</f>
        <v>59</v>
      </c>
      <c r="S34" s="573">
        <f>IF(OR(A34="",F34=0),"",SUM(LU!AJ84,LU!AJ183))</f>
        <v>129</v>
      </c>
      <c r="T34" s="577">
        <f>IF(OR(A34="",F34=0),"",SUM(LU!AJ38,LU!AJ137))</f>
        <v>-70</v>
      </c>
      <c r="U34" s="573" t="str">
        <f>IF(OR(A34="",C34=0),"",SUM(LU!AH38,LU!AH137))</f>
        <v/>
      </c>
      <c r="V34" s="586" t="str">
        <f t="shared" si="18"/>
        <v/>
      </c>
      <c r="W34" s="587" t="str">
        <f>IF(OR(A34="",D34=0),"",SUM(LU!W38,LU!W137))</f>
        <v/>
      </c>
      <c r="X34" s="586" t="str">
        <f t="shared" si="19"/>
        <v/>
      </c>
      <c r="Y34" s="587">
        <f>IF(OR(A34="",E34=0),"",SUM(LU!AC38,LU!AC137))</f>
        <v>-70</v>
      </c>
      <c r="Z34" s="586">
        <f t="shared" si="20"/>
        <v>-2.8</v>
      </c>
      <c r="AA34" s="587">
        <f>IF(OR(A34="",AND(D34=0, E34=0)),"",SUM(LU!AE38,LU!AE137))</f>
        <v>-70</v>
      </c>
      <c r="AB34" s="586">
        <f t="shared" si="21"/>
        <v>-2.8</v>
      </c>
      <c r="AC34" s="584">
        <f t="shared" si="22"/>
        <v>-2.8</v>
      </c>
      <c r="AD34" s="590">
        <f>IF(OR(A34="",F34=0,R$48="-",LU!$W$5=0),"",R34-R$48)</f>
        <v>24</v>
      </c>
      <c r="AE34" s="591">
        <f>IF(OR(A34="",F34=0,S$48="-",LU!$W$5=0),"",S34-S$48)</f>
        <v>50.15384615</v>
      </c>
      <c r="AF34" s="592">
        <f t="shared" si="23"/>
        <v>-26.15384615</v>
      </c>
      <c r="AG34" s="593" t="str">
        <f t="shared" si="24"/>
        <v/>
      </c>
      <c r="AH34" s="593" t="str">
        <f t="shared" si="25"/>
        <v/>
      </c>
      <c r="AI34" s="594">
        <f t="shared" si="26"/>
        <v>-1.111354687</v>
      </c>
      <c r="AJ34" s="593">
        <f t="shared" si="27"/>
        <v>-0.8018283462</v>
      </c>
      <c r="AK34" s="597">
        <f>IF(OR($A34="",AC34="",AC$48="-",LU!$W$5=0),"",AC34-AC$48)</f>
        <v>-0.31215854</v>
      </c>
      <c r="AL34" s="596">
        <f>IF(OR(A34="",F34=0),"",SUM(PT!U68,PT!U69))</f>
        <v>6</v>
      </c>
      <c r="AM34" s="82"/>
    </row>
    <row r="35" ht="19.5" customHeight="1">
      <c r="A35" s="571" t="str">
        <f>IF(ISBLANK(IGRF!$I21),"",IGRF!$I21)</f>
        <v>31</v>
      </c>
      <c r="B35" s="572" t="str">
        <f>IF(ISBLANK(IGRF!$J21),"",IGRF!$J21)</f>
        <v>Hammer</v>
      </c>
      <c r="C35" s="573">
        <f>IF(A35="","",SUM(LU!AH16,LU!AH115))</f>
        <v>9</v>
      </c>
      <c r="D35" s="573">
        <f>IF(A35="","",SUM(LU!W16,LU!W115))</f>
        <v>2</v>
      </c>
      <c r="E35" s="574">
        <f>IF(A35="","",SUM(LU!AC16,LU!AC115))</f>
        <v>0</v>
      </c>
      <c r="F35" s="575">
        <f>IF(A35="","",(SUM(C35:E35)-(SUMPRODUCT(--(Lineups!AC$4:AC$41=A35),--(Lineups!AA$4:AA$41="SP"))+SUMPRODUCT(--(Lineups!AG$4:AG$41=A35),--(Lineups!AA$4:AA$41="SP"))+SUMPRODUCT(--(Lineups!AC$46:AC$83=A35),--(Lineups!AA$46:AA$83="SP"))+SUMPRODUCT(--(Lineups!AG$46:AG$83=A35),--(Lineups!AA$46:AA$83="SP")))))</f>
        <v>10</v>
      </c>
      <c r="G35" s="576">
        <f>IF(OR(A35="",F35=0,LU!D$3+LU!D$102=0),"",F35/(LU!D$3+LU!D$102))</f>
        <v>0.2272727273</v>
      </c>
      <c r="H35" s="577">
        <f>IF(OR(C35=0,A35=""),"",SK!T195)</f>
        <v>16</v>
      </c>
      <c r="I35" s="578">
        <f>IF(OR(A35="",SK!U195="",SK!U195=0),"",H35/SK!U195)</f>
        <v>1.777777778</v>
      </c>
      <c r="J35" s="579">
        <f>IF(OR(C35=0,A35=""),"",SK!W195)</f>
        <v>0</v>
      </c>
      <c r="K35" s="580">
        <f>IF(OR(C35=0,A35=""),"",SK!X195)</f>
        <v>3</v>
      </c>
      <c r="L35" s="581">
        <f>IF(OR(C35=0,A35=""),"",SK!Z195)</f>
        <v>2</v>
      </c>
      <c r="M35" s="581">
        <f>IF(OR(C35=0,A35=""),"",SK!AB195)</f>
        <v>0</v>
      </c>
      <c r="N35" s="581">
        <f>IF(OR(A35="",C35=0),"",SUMPRODUCT(--(Lineups!$AA$4:$AA$41="SP"),--(Lineups!$AC$4:$AC$41=A35))+SUMPRODUCT(--(Lineups!$AA$46:$AA$83="SP"),--(Lineups!$AC$46:$AC$83=A35)))</f>
        <v>1</v>
      </c>
      <c r="O35" s="582">
        <f t="shared" si="16"/>
        <v>0.375</v>
      </c>
      <c r="P35" s="583">
        <f>IF(OR(A35="",C35=0),"",SK!Y195)</f>
        <v>2</v>
      </c>
      <c r="Q35" s="584">
        <f t="shared" si="17"/>
        <v>0.6666666667</v>
      </c>
      <c r="R35" s="585">
        <f>IF(OR(A35="",F35=0),"",SUM(LU!AJ62,LU!AJ161))</f>
        <v>16</v>
      </c>
      <c r="S35" s="573">
        <f>IF(OR(A35="",F35=0),"",SUM(LU!AJ85,LU!AJ184))</f>
        <v>53</v>
      </c>
      <c r="T35" s="577">
        <f>IF(OR(A35="",F35=0),"",SUM(LU!AJ39,LU!AJ138))</f>
        <v>-37</v>
      </c>
      <c r="U35" s="573">
        <f>IF(OR(A35="",C35=0),"",SUM(LU!AH39,LU!AH138))</f>
        <v>-19</v>
      </c>
      <c r="V35" s="586">
        <f t="shared" si="18"/>
        <v>-2.111111111</v>
      </c>
      <c r="W35" s="587">
        <f>IF(OR(A35="",D35=0),"",SUM(LU!W39,LU!W138))</f>
        <v>-18</v>
      </c>
      <c r="X35" s="586">
        <f t="shared" si="19"/>
        <v>-9</v>
      </c>
      <c r="Y35" s="587" t="str">
        <f>IF(OR(A35="",E35=0),"",SUM(LU!AC39,LU!AC138))</f>
        <v/>
      </c>
      <c r="Z35" s="586" t="str">
        <f t="shared" si="20"/>
        <v/>
      </c>
      <c r="AA35" s="587">
        <f>IF(OR(A35="",AND(D35=0, E35=0)),"",SUM(LU!AE39,LU!AE138))</f>
        <v>-18</v>
      </c>
      <c r="AB35" s="586">
        <f t="shared" si="21"/>
        <v>-9</v>
      </c>
      <c r="AC35" s="584">
        <f t="shared" si="22"/>
        <v>-3.7</v>
      </c>
      <c r="AD35" s="590">
        <f>IF(OR(A35="",F35=0,R$48="-",LU!$W$5=0),"",R35-R$48)</f>
        <v>-19</v>
      </c>
      <c r="AE35" s="591">
        <f>IF(OR(A35="",F35=0,S$48="-",LU!$W$5=0),"",S35-S$48)</f>
        <v>-25.84615385</v>
      </c>
      <c r="AF35" s="592">
        <f t="shared" si="23"/>
        <v>6.846153846</v>
      </c>
      <c r="AG35" s="593">
        <f t="shared" si="24"/>
        <v>-1.082001332</v>
      </c>
      <c r="AH35" s="593">
        <f t="shared" si="25"/>
        <v>-4.746666667</v>
      </c>
      <c r="AI35" s="594" t="str">
        <f t="shared" si="26"/>
        <v/>
      </c>
      <c r="AJ35" s="593">
        <f t="shared" si="27"/>
        <v>-7.001828346</v>
      </c>
      <c r="AK35" s="597">
        <f>IF(OR($A35="",AC35="",AC$48="-",LU!$W$5=0),"",AC35-AC$48)</f>
        <v>-1.21215854</v>
      </c>
      <c r="AL35" s="596">
        <f>IF(OR(A35="",F35=0),"",SUM(PT!U70,PT!U71))</f>
        <v>0</v>
      </c>
      <c r="AM35" s="82"/>
    </row>
    <row r="36" ht="19.5" customHeight="1">
      <c r="A36" s="571" t="str">
        <f>IF(ISBLANK(IGRF!$I22),"",IGRF!$I22)</f>
        <v>359*</v>
      </c>
      <c r="B36" s="572" t="str">
        <f>IF(ISBLANK(IGRF!$J22),"",IGRF!$J22)</f>
        <v>Wolfstonecrash</v>
      </c>
      <c r="C36" s="573">
        <f>IF(A36="","",SUM(LU!AH17,LU!AH116))</f>
        <v>0</v>
      </c>
      <c r="D36" s="573">
        <f>IF(A36="","",SUM(LU!W17,LU!W116))</f>
        <v>0</v>
      </c>
      <c r="E36" s="574">
        <f>IF(A36="","",SUM(LU!AC17,LU!AC116))</f>
        <v>0</v>
      </c>
      <c r="F36" s="575">
        <f>IF(A36="","",(SUM(C36:E36)-(SUMPRODUCT(--(Lineups!AC$4:AC$41=A36),--(Lineups!AA$4:AA$41="SP"))+SUMPRODUCT(--(Lineups!AG$4:AG$41=A36),--(Lineups!AA$4:AA$41="SP"))+SUMPRODUCT(--(Lineups!AC$46:AC$83=A36),--(Lineups!AA$46:AA$83="SP"))+SUMPRODUCT(--(Lineups!AG$46:AG$83=A36),--(Lineups!AA$46:AA$83="SP")))))</f>
        <v>0</v>
      </c>
      <c r="G36" s="576" t="str">
        <f>IF(OR(A36="",F36=0,LU!D$3+LU!D$102=0),"",F36/(LU!D$3+LU!D$102))</f>
        <v/>
      </c>
      <c r="H36" s="577" t="str">
        <f>IF(OR(C36=0,A36=""),"",SK!T198)</f>
        <v/>
      </c>
      <c r="I36" s="578" t="str">
        <f>IF(OR(A36="",SK!U198="",SK!U198=0),"",H36/SK!U198)</f>
        <v/>
      </c>
      <c r="J36" s="579" t="str">
        <f>IF(OR(C36=0,A36=""),"",SK!W198)</f>
        <v/>
      </c>
      <c r="K36" s="580" t="str">
        <f>IF(OR(C36=0,A36=""),"",SK!X198)</f>
        <v/>
      </c>
      <c r="L36" s="581" t="str">
        <f>IF(OR(C36=0,A36=""),"",SK!Z198)</f>
        <v/>
      </c>
      <c r="M36" s="581" t="str">
        <f>IF(OR(C36=0,A36=""),"",SK!AB198)</f>
        <v/>
      </c>
      <c r="N36" s="581" t="str">
        <f>IF(OR(A36="",C36=0),"",SUMPRODUCT(--(Lineups!$AA$4:$AA$41="SP"),--(Lineups!$AC$4:$AC$41=A36))+SUMPRODUCT(--(Lineups!$AA$46:$AA$83="SP"),--(Lineups!$AC$46:$AC$83=A36)))</f>
        <v/>
      </c>
      <c r="O36" s="582" t="str">
        <f t="shared" si="16"/>
        <v/>
      </c>
      <c r="P36" s="583" t="str">
        <f>IF(OR(A36="",C36=0),"",SK!Y198)</f>
        <v/>
      </c>
      <c r="Q36" s="584" t="str">
        <f t="shared" si="17"/>
        <v/>
      </c>
      <c r="R36" s="585" t="str">
        <f>IF(OR(A36="",F36=0),"",SUM(LU!AJ63,LU!AJ162))</f>
        <v/>
      </c>
      <c r="S36" s="573" t="str">
        <f>IF(OR(A36="",F36=0),"",SUM(LU!AJ86,LU!AJ185))</f>
        <v/>
      </c>
      <c r="T36" s="577" t="str">
        <f>IF(OR(A36="",F36=0),"",SUM(LU!AJ40,LU!AJ139))</f>
        <v/>
      </c>
      <c r="U36" s="573" t="str">
        <f>IF(OR(A36="",C36=0),"",SUM(LU!AH40,LU!AH139))</f>
        <v/>
      </c>
      <c r="V36" s="586" t="str">
        <f t="shared" si="18"/>
        <v/>
      </c>
      <c r="W36" s="587" t="str">
        <f>IF(OR(A36="",D36=0),"",SUM(LU!W40,LU!W139))</f>
        <v/>
      </c>
      <c r="X36" s="586" t="str">
        <f t="shared" si="19"/>
        <v/>
      </c>
      <c r="Y36" s="587" t="str">
        <f>IF(OR(A36="",E36=0),"",SUM(LU!AC40,LU!AC139))</f>
        <v/>
      </c>
      <c r="Z36" s="586" t="str">
        <f t="shared" si="20"/>
        <v/>
      </c>
      <c r="AA36" s="587" t="str">
        <f>IF(OR(A36="",AND(D36=0, E36=0)),"",SUM(LU!AE40,LU!AE139))</f>
        <v/>
      </c>
      <c r="AB36" s="586" t="str">
        <f t="shared" si="21"/>
        <v/>
      </c>
      <c r="AC36" s="584" t="str">
        <f t="shared" si="22"/>
        <v/>
      </c>
      <c r="AD36" s="590" t="str">
        <f>IF(OR(A36="",F36=0,R$48="-",LU!$W$5=0),"",R36-R$48)</f>
        <v/>
      </c>
      <c r="AE36" s="591" t="str">
        <f>IF(OR(A36="",F36=0,S$48="-",LU!$W$5=0),"",S36-S$48)</f>
        <v/>
      </c>
      <c r="AF36" s="592" t="str">
        <f t="shared" si="23"/>
        <v/>
      </c>
      <c r="AG36" s="593" t="str">
        <f t="shared" si="24"/>
        <v/>
      </c>
      <c r="AH36" s="593" t="str">
        <f t="shared" si="25"/>
        <v/>
      </c>
      <c r="AI36" s="594" t="str">
        <f t="shared" si="26"/>
        <v/>
      </c>
      <c r="AJ36" s="593" t="str">
        <f t="shared" si="27"/>
        <v/>
      </c>
      <c r="AK36" s="597" t="str">
        <f>IF(OR($A36="",AC36="",AC$48="-",LU!$W$5=0),"",AC36-AC$48)</f>
        <v/>
      </c>
      <c r="AL36" s="596" t="str">
        <f>IF(OR(A36="",F36=0),"",SUM(PT!U72,PT!U73))</f>
        <v/>
      </c>
      <c r="AM36" s="82"/>
    </row>
    <row r="37" ht="19.5" customHeight="1">
      <c r="A37" s="571" t="str">
        <f>IF(ISBLANK(IGRF!$I23),"",IGRF!$I23)</f>
        <v>420</v>
      </c>
      <c r="B37" s="572" t="str">
        <f>IF(ISBLANK(IGRF!$J23),"",IGRF!$J23)</f>
        <v>Ash Tray</v>
      </c>
      <c r="C37" s="573">
        <f>IF(A37="","",SUM(LU!AH18,LU!AH117))</f>
        <v>1</v>
      </c>
      <c r="D37" s="573">
        <f>IF(A37="","",SUM(LU!W18,LU!W117))</f>
        <v>9</v>
      </c>
      <c r="E37" s="574">
        <f>IF(A37="","",SUM(LU!AC18,LU!AC117))</f>
        <v>14</v>
      </c>
      <c r="F37" s="575">
        <f>IF(A37="","",(SUM(C37:E37)-(SUMPRODUCT(--(Lineups!AC$4:AC$41=A37),--(Lineups!AA$4:AA$41="SP"))+SUMPRODUCT(--(Lineups!AG$4:AG$41=A37),--(Lineups!AA$4:AA$41="SP"))+SUMPRODUCT(--(Lineups!AC$46:AC$83=A37),--(Lineups!AA$46:AA$83="SP"))+SUMPRODUCT(--(Lineups!AG$46:AG$83=A37),--(Lineups!AA$46:AA$83="SP")))))</f>
        <v>23</v>
      </c>
      <c r="G37" s="576">
        <f>IF(OR(A37="",F37=0,LU!D$3+LU!D$102=0),"",F37/(LU!D$3+LU!D$102))</f>
        <v>0.5227272727</v>
      </c>
      <c r="H37" s="577">
        <f>IF(OR(C37=0,A37=""),"",SK!T201)</f>
        <v>0</v>
      </c>
      <c r="I37" s="578">
        <f>IF(OR(A37="",SK!U201="",SK!U201=0),"",H37/SK!U201)</f>
        <v>0</v>
      </c>
      <c r="J37" s="579">
        <f>IF(OR(C37=0,A37=""),"",SK!W201)</f>
        <v>0</v>
      </c>
      <c r="K37" s="580">
        <f>IF(OR(C37=0,A37=""),"",SK!X201)</f>
        <v>0</v>
      </c>
      <c r="L37" s="581">
        <f>IF(OR(C37=0,A37=""),"",SK!Z201)</f>
        <v>0</v>
      </c>
      <c r="M37" s="581">
        <f>IF(OR(C37=0,A37=""),"",SK!AB201)</f>
        <v>0</v>
      </c>
      <c r="N37" s="581">
        <f>IF(OR(A37="",C37=0),"",SUMPRODUCT(--(Lineups!$AA$4:$AA$41="SP"),--(Lineups!$AC$4:$AC$41=A37))+SUMPRODUCT(--(Lineups!$AA$46:$AA$83="SP"),--(Lineups!$AC$46:$AC$83=A37)))</f>
        <v>1</v>
      </c>
      <c r="O37" s="582" t="str">
        <f t="shared" si="16"/>
        <v/>
      </c>
      <c r="P37" s="583">
        <f>IF(OR(A37="",C37=0),"",SK!Y201)</f>
        <v>0</v>
      </c>
      <c r="Q37" s="584" t="str">
        <f t="shared" si="17"/>
        <v/>
      </c>
      <c r="R37" s="585">
        <f>IF(OR(A37="",F37=0),"",SUM(LU!AJ64,LU!AJ163))</f>
        <v>28</v>
      </c>
      <c r="S37" s="573">
        <f>IF(OR(A37="",F37=0),"",SUM(LU!AJ87,LU!AJ186))</f>
        <v>85</v>
      </c>
      <c r="T37" s="577">
        <f>IF(OR(A37="",F37=0),"",SUM(LU!AJ41,LU!AJ140))</f>
        <v>-57</v>
      </c>
      <c r="U37" s="573">
        <f>IF(OR(A37="",C37=0),"",SUM(LU!AH41,LU!AH140))</f>
        <v>0</v>
      </c>
      <c r="V37" s="586">
        <f t="shared" si="18"/>
        <v>0</v>
      </c>
      <c r="W37" s="587">
        <f>IF(OR(A37="",D37=0),"",SUM(LU!W41,LU!W140))</f>
        <v>-27</v>
      </c>
      <c r="X37" s="586">
        <f t="shared" si="19"/>
        <v>-3</v>
      </c>
      <c r="Y37" s="587">
        <f>IF(OR(A37="",E37=0),"",SUM(LU!AC41,LU!AC140))</f>
        <v>-30</v>
      </c>
      <c r="Z37" s="586">
        <f t="shared" si="20"/>
        <v>-2.142857143</v>
      </c>
      <c r="AA37" s="587">
        <f>IF(OR(A37="",AND(D37=0, E37=0)),"",SUM(LU!AE41,LU!AE140))</f>
        <v>-57</v>
      </c>
      <c r="AB37" s="586">
        <f t="shared" si="21"/>
        <v>-2.47826087</v>
      </c>
      <c r="AC37" s="584">
        <f t="shared" si="22"/>
        <v>-2.47826087</v>
      </c>
      <c r="AD37" s="590">
        <f>IF(OR(A37="",F37=0,R$48="-",LU!$W$5=0),"",R37-R$48)</f>
        <v>-7</v>
      </c>
      <c r="AE37" s="591">
        <f>IF(OR(A37="",F37=0,S$48="-",LU!$W$5=0),"",S37-S$48)</f>
        <v>6.153846154</v>
      </c>
      <c r="AF37" s="592">
        <f t="shared" si="23"/>
        <v>-13.15384615</v>
      </c>
      <c r="AG37" s="593">
        <f t="shared" si="24"/>
        <v>1.029109779</v>
      </c>
      <c r="AH37" s="593">
        <f t="shared" si="25"/>
        <v>1.253333333</v>
      </c>
      <c r="AI37" s="594">
        <f t="shared" si="26"/>
        <v>-0.4542118297</v>
      </c>
      <c r="AJ37" s="593">
        <f t="shared" si="27"/>
        <v>-0.4800892158</v>
      </c>
      <c r="AK37" s="597">
        <f>IF(OR($A37="",AC37="",AC$48="-",LU!$W$5=0),"",AC37-AC$48)</f>
        <v>0.009580590465</v>
      </c>
      <c r="AL37" s="596">
        <f>IF(OR(A37="",F37=0),"",SUM(PT!U74,PT!U75))</f>
        <v>6</v>
      </c>
      <c r="AM37" s="82"/>
    </row>
    <row r="38" ht="19.5" customHeight="1">
      <c r="A38" s="571" t="str">
        <f>IF(ISBLANK(IGRF!$I24),"",IGRF!$I24)</f>
        <v>44*</v>
      </c>
      <c r="B38" s="572" t="str">
        <f>IF(ISBLANK(IGRF!$J24),"",IGRF!$J24)</f>
        <v>Helen Killer</v>
      </c>
      <c r="C38" s="573">
        <f>IF(A38="","",SUM(LU!AH19,LU!AH118))</f>
        <v>0</v>
      </c>
      <c r="D38" s="573">
        <f>IF(A38="","",SUM(LU!W19,LU!W118))</f>
        <v>0</v>
      </c>
      <c r="E38" s="574">
        <f>IF(A38="","",SUM(LU!AC19,LU!AC118))</f>
        <v>0</v>
      </c>
      <c r="F38" s="575">
        <f>IF(A38="","",(SUM(C38:E38)-(SUMPRODUCT(--(Lineups!AC$4:AC$41=A38),--(Lineups!AA$4:AA$41="SP"))+SUMPRODUCT(--(Lineups!AG$4:AG$41=A38),--(Lineups!AA$4:AA$41="SP"))+SUMPRODUCT(--(Lineups!AC$46:AC$83=A38),--(Lineups!AA$46:AA$83="SP"))+SUMPRODUCT(--(Lineups!AG$46:AG$83=A38),--(Lineups!AA$46:AA$83="SP")))))</f>
        <v>0</v>
      </c>
      <c r="G38" s="576" t="str">
        <f>IF(OR(A38="",F38=0,LU!D$3+LU!D$102=0),"",F38/(LU!D$3+LU!D$102))</f>
        <v/>
      </c>
      <c r="H38" s="577" t="str">
        <f>IF(OR(C38=0,A38=""),"",SK!T204)</f>
        <v/>
      </c>
      <c r="I38" s="578" t="str">
        <f>IF(OR(A38="",SK!U204="",SK!U204=0),"",H38/SK!U204)</f>
        <v/>
      </c>
      <c r="J38" s="579" t="str">
        <f>IF(OR(C38=0,A38=""),"",SK!W204)</f>
        <v/>
      </c>
      <c r="K38" s="580" t="str">
        <f>IF(OR(C38=0,A38=""),"",SK!X204)</f>
        <v/>
      </c>
      <c r="L38" s="581" t="str">
        <f>IF(OR(C38=0,A38=""),"",SK!Z204)</f>
        <v/>
      </c>
      <c r="M38" s="581" t="str">
        <f>IF(OR(C38=0,A38=""),"",SK!AB204)</f>
        <v/>
      </c>
      <c r="N38" s="581" t="str">
        <f>IF(OR(A38="",C38=0),"",SUMPRODUCT(--(Lineups!$AA$4:$AA$41="SP"),--(Lineups!$AC$4:$AC$41=A38))+SUMPRODUCT(--(Lineups!$AA$46:$AA$83="SP"),--(Lineups!$AC$46:$AC$83=A38)))</f>
        <v/>
      </c>
      <c r="O38" s="582" t="str">
        <f t="shared" si="16"/>
        <v/>
      </c>
      <c r="P38" s="583" t="str">
        <f>IF(OR(A38="",C38=0),"",SK!Y204)</f>
        <v/>
      </c>
      <c r="Q38" s="584" t="str">
        <f t="shared" si="17"/>
        <v/>
      </c>
      <c r="R38" s="585" t="str">
        <f>IF(OR(A38="",F38=0),"",SUM(LU!AJ65,LU!AJ164))</f>
        <v/>
      </c>
      <c r="S38" s="573" t="str">
        <f>IF(OR(A38="",F38=0),"",SUM(LU!AJ88,LU!AJ187))</f>
        <v/>
      </c>
      <c r="T38" s="577" t="str">
        <f>IF(OR(A38="",F38=0),"",SUM(LU!AJ42,LU!AJ141))</f>
        <v/>
      </c>
      <c r="U38" s="573" t="str">
        <f>IF(OR(A38="",C38=0),"",SUM(LU!AH42,LU!AH141))</f>
        <v/>
      </c>
      <c r="V38" s="586" t="str">
        <f t="shared" si="18"/>
        <v/>
      </c>
      <c r="W38" s="587" t="str">
        <f>IF(OR(A38="",D38=0),"",SUM(LU!W42,LU!W141))</f>
        <v/>
      </c>
      <c r="X38" s="586" t="str">
        <f t="shared" si="19"/>
        <v/>
      </c>
      <c r="Y38" s="587" t="str">
        <f>IF(OR(A38="",E38=0),"",SUM(LU!AC42,LU!AC141))</f>
        <v/>
      </c>
      <c r="Z38" s="586" t="str">
        <f t="shared" si="20"/>
        <v/>
      </c>
      <c r="AA38" s="587" t="str">
        <f>IF(OR(A38="",AND(D38=0, E38=0)),"",SUM(LU!AE42,LU!AE141))</f>
        <v/>
      </c>
      <c r="AB38" s="586" t="str">
        <f t="shared" si="21"/>
        <v/>
      </c>
      <c r="AC38" s="584" t="str">
        <f t="shared" si="22"/>
        <v/>
      </c>
      <c r="AD38" s="590" t="str">
        <f>IF(OR(A38="",F38=0,R$48="-",LU!$W$5=0),"",R38-R$48)</f>
        <v/>
      </c>
      <c r="AE38" s="591" t="str">
        <f>IF(OR(A38="",F38=0,S$48="-",LU!$W$5=0),"",S38-S$48)</f>
        <v/>
      </c>
      <c r="AF38" s="592" t="str">
        <f t="shared" si="23"/>
        <v/>
      </c>
      <c r="AG38" s="593" t="str">
        <f t="shared" si="24"/>
        <v/>
      </c>
      <c r="AH38" s="593" t="str">
        <f t="shared" si="25"/>
        <v/>
      </c>
      <c r="AI38" s="594" t="str">
        <f t="shared" si="26"/>
        <v/>
      </c>
      <c r="AJ38" s="593" t="str">
        <f t="shared" si="27"/>
        <v/>
      </c>
      <c r="AK38" s="597" t="str">
        <f>IF(OR($A38="",AC38="",AC$48="-",LU!$W$5=0),"",AC38-AC$48)</f>
        <v/>
      </c>
      <c r="AL38" s="596" t="str">
        <f>IF(OR(A38="",F38=0),"",SUM(PT!U76,PT!U77))</f>
        <v/>
      </c>
      <c r="AM38" s="82"/>
    </row>
    <row r="39" ht="19.5" customHeight="1">
      <c r="A39" s="571" t="str">
        <f>IF(ISBLANK(IGRF!$I25),"",IGRF!$I25)</f>
        <v>55</v>
      </c>
      <c r="B39" s="572" t="str">
        <f>IF(ISBLANK(IGRF!$J25),"",IGRF!$J25)</f>
        <v>Meg A. Bacon</v>
      </c>
      <c r="C39" s="573">
        <f>IF(A39="","",SUM(LU!AH20,LU!AH119))</f>
        <v>0</v>
      </c>
      <c r="D39" s="573">
        <f>IF(A39="","",SUM(LU!W20,LU!W119))</f>
        <v>0</v>
      </c>
      <c r="E39" s="574">
        <f>IF(A39="","",SUM(LU!AC20,LU!AC119))</f>
        <v>23</v>
      </c>
      <c r="F39" s="575">
        <f>IF(A39="","",(SUM(C39:E39)-(SUMPRODUCT(--(Lineups!AC$4:AC$41=A39),--(Lineups!AA$4:AA$41="SP"))+SUMPRODUCT(--(Lineups!AG$4:AG$41=A39),--(Lineups!AA$4:AA$41="SP"))+SUMPRODUCT(--(Lineups!AC$46:AC$83=A39),--(Lineups!AA$46:AA$83="SP"))+SUMPRODUCT(--(Lineups!AG$46:AG$83=A39),--(Lineups!AA$46:AA$83="SP")))))</f>
        <v>23</v>
      </c>
      <c r="G39" s="576">
        <f>IF(OR(A39="",F39=0,LU!D$3+LU!D$102=0),"",F39/(LU!D$3+LU!D$102))</f>
        <v>0.5227272727</v>
      </c>
      <c r="H39" s="577" t="str">
        <f>IF(OR(C39=0,A39=""),"",SK!T207)</f>
        <v/>
      </c>
      <c r="I39" s="578" t="str">
        <f>IF(OR(A39="",SK!U207="",SK!U207=0),"",H39/SK!U207)</f>
        <v/>
      </c>
      <c r="J39" s="579" t="str">
        <f>IF(OR(C39=0,A39=""),"",SK!W207)</f>
        <v/>
      </c>
      <c r="K39" s="580" t="str">
        <f>IF(OR(C39=0,A39=""),"",SK!X207)</f>
        <v/>
      </c>
      <c r="L39" s="581" t="str">
        <f>IF(OR(C39=0,A39=""),"",SK!Z207)</f>
        <v/>
      </c>
      <c r="M39" s="581" t="str">
        <f>IF(OR(C39=0,A39=""),"",SK!AB207)</f>
        <v/>
      </c>
      <c r="N39" s="581" t="str">
        <f>IF(OR(A39="",C39=0),"",SUMPRODUCT(--(Lineups!$AA$4:$AA$41="SP"),--(Lineups!$AC$4:$AC$41=A39))+SUMPRODUCT(--(Lineups!$AA$46:$AA$83="SP"),--(Lineups!$AC$46:$AC$83=A39)))</f>
        <v/>
      </c>
      <c r="O39" s="582" t="str">
        <f t="shared" si="16"/>
        <v/>
      </c>
      <c r="P39" s="583" t="str">
        <f>IF(OR(A39="",C39=0),"",SK!Y207)</f>
        <v/>
      </c>
      <c r="Q39" s="584" t="str">
        <f t="shared" si="17"/>
        <v/>
      </c>
      <c r="R39" s="585">
        <f>IF(OR(A39="",F39=0),"",SUM(LU!AJ66,LU!AJ165))</f>
        <v>59</v>
      </c>
      <c r="S39" s="573">
        <f>IF(OR(A39="",F39=0),"",SUM(LU!AJ89,LU!AJ188))</f>
        <v>126</v>
      </c>
      <c r="T39" s="577">
        <f>IF(OR(A39="",F39=0),"",SUM(LU!AJ43,LU!AJ142))</f>
        <v>-67</v>
      </c>
      <c r="U39" s="573" t="str">
        <f>IF(OR(A39="",C39=0),"",SUM(LU!AH43,LU!AH142))</f>
        <v/>
      </c>
      <c r="V39" s="586" t="str">
        <f t="shared" si="18"/>
        <v/>
      </c>
      <c r="W39" s="587" t="str">
        <f>IF(OR(A39="",D39=0),"",SUM(LU!W43,LU!W142))</f>
        <v/>
      </c>
      <c r="X39" s="586" t="str">
        <f t="shared" si="19"/>
        <v/>
      </c>
      <c r="Y39" s="587">
        <f>IF(OR(A39="",E39=0),"",SUM(LU!AC43,LU!AC142))</f>
        <v>-67</v>
      </c>
      <c r="Z39" s="586">
        <f t="shared" si="20"/>
        <v>-2.913043478</v>
      </c>
      <c r="AA39" s="587">
        <f>IF(OR(A39="",AND(D39=0, E39=0)),"",SUM(LU!AE43,LU!AE142))</f>
        <v>-67</v>
      </c>
      <c r="AB39" s="586">
        <f t="shared" si="21"/>
        <v>-2.913043478</v>
      </c>
      <c r="AC39" s="584">
        <f t="shared" si="22"/>
        <v>-2.913043478</v>
      </c>
      <c r="AD39" s="590">
        <f>IF(OR(A39="",F39=0,R$48="-",LU!$W$5=0),"",R39-R$48)</f>
        <v>24</v>
      </c>
      <c r="AE39" s="591">
        <f>IF(OR(A39="",F39=0,S$48="-",LU!$W$5=0),"",S39-S$48)</f>
        <v>47.15384615</v>
      </c>
      <c r="AF39" s="592">
        <f t="shared" si="23"/>
        <v>-23.15384615</v>
      </c>
      <c r="AG39" s="593" t="str">
        <f t="shared" si="24"/>
        <v/>
      </c>
      <c r="AH39" s="593" t="str">
        <f t="shared" si="25"/>
        <v/>
      </c>
      <c r="AI39" s="594">
        <f t="shared" si="26"/>
        <v>-1.224398165</v>
      </c>
      <c r="AJ39" s="593">
        <f t="shared" si="27"/>
        <v>-0.9148718245</v>
      </c>
      <c r="AK39" s="597">
        <f>IF(OR($A39="",AC39="",AC$48="-",LU!$W$5=0),"",AC39-AC$48)</f>
        <v>-0.4252020182</v>
      </c>
      <c r="AL39" s="596">
        <f>IF(OR(A39="",F39=0),"",SUM(PT!U78,PT!U79))</f>
        <v>4</v>
      </c>
      <c r="AM39" s="82"/>
    </row>
    <row r="40" ht="19.5" customHeight="1">
      <c r="A40" s="571" t="str">
        <f>IF(ISBLANK(IGRF!$I26),"",IGRF!$I26)</f>
        <v>62</v>
      </c>
      <c r="B40" s="572" t="str">
        <f>IF(ISBLANK(IGRF!$J26),"",IGRF!$J26)</f>
        <v>Fracture Mechanics</v>
      </c>
      <c r="C40" s="573">
        <f>IF(A40="","",SUM(LU!AH21,LU!AH120))</f>
        <v>4</v>
      </c>
      <c r="D40" s="573">
        <f>IF(A40="","",SUM(LU!W21,LU!W120))</f>
        <v>12</v>
      </c>
      <c r="E40" s="574">
        <f>IF(A40="","",SUM(LU!AC21,LU!AC120))</f>
        <v>9</v>
      </c>
      <c r="F40" s="575">
        <f>IF(A40="","",(SUM(C40:E40)-(SUMPRODUCT(--(Lineups!AC$4:AC$41=A40),--(Lineups!AA$4:AA$41="SP"))+SUMPRODUCT(--(Lineups!AG$4:AG$41=A40),--(Lineups!AA$4:AA$41="SP"))+SUMPRODUCT(--(Lineups!AC$46:AC$83=A40),--(Lineups!AA$46:AA$83="SP"))+SUMPRODUCT(--(Lineups!AG$46:AG$83=A40),--(Lineups!AA$46:AA$83="SP")))))</f>
        <v>22</v>
      </c>
      <c r="G40" s="576">
        <f>IF(OR(A40="",F40=0,LU!D$3+LU!D$102=0),"",F40/(LU!D$3+LU!D$102))</f>
        <v>0.5</v>
      </c>
      <c r="H40" s="577">
        <f>IF(OR(C40=0,A40=""),"",SK!T210)</f>
        <v>15</v>
      </c>
      <c r="I40" s="578">
        <f>IF(OR(A40="",SK!U210="",SK!U210=0),"",H40/SK!U210)</f>
        <v>3.75</v>
      </c>
      <c r="J40" s="579">
        <f>IF(OR(C40=0,A40=""),"",SK!W210)</f>
        <v>0</v>
      </c>
      <c r="K40" s="580">
        <f>IF(OR(C40=0,A40=""),"",SK!X210)</f>
        <v>0</v>
      </c>
      <c r="L40" s="581">
        <f>IF(OR(C40=0,A40=""),"",SK!Z210)</f>
        <v>0</v>
      </c>
      <c r="M40" s="581">
        <f>IF(OR(C40=0,A40=""),"",SK!AB210)</f>
        <v>0</v>
      </c>
      <c r="N40" s="581">
        <f>IF(OR(A40="",C40=0),"",SUMPRODUCT(--(Lineups!$AA$4:$AA$41="SP"),--(Lineups!$AC$4:$AC$41=A40))+SUMPRODUCT(--(Lineups!$AA$46:$AA$83="SP"),--(Lineups!$AC$46:$AC$83=A40)))</f>
        <v>3</v>
      </c>
      <c r="O40" s="582">
        <f t="shared" si="16"/>
        <v>0</v>
      </c>
      <c r="P40" s="583">
        <f>IF(OR(A40="",C40=0),"",SK!Y210)</f>
        <v>0</v>
      </c>
      <c r="Q40" s="584" t="str">
        <f t="shared" si="17"/>
        <v/>
      </c>
      <c r="R40" s="585">
        <f>IF(OR(A40="",F40=0),"",SUM(LU!AJ67,LU!AJ166))</f>
        <v>32</v>
      </c>
      <c r="S40" s="573">
        <f>IF(OR(A40="",F40=0),"",SUM(LU!AJ90,LU!AJ189))</f>
        <v>88</v>
      </c>
      <c r="T40" s="577">
        <f>IF(OR(A40="",F40=0),"",SUM(LU!AJ44,LU!AJ143))</f>
        <v>-56</v>
      </c>
      <c r="U40" s="573">
        <f>IF(OR(A40="",C40=0),"",SUM(LU!AH44,LU!AH143))</f>
        <v>9</v>
      </c>
      <c r="V40" s="586">
        <f t="shared" si="18"/>
        <v>2.25</v>
      </c>
      <c r="W40" s="587">
        <f>IF(OR(A40="",D40=0),"",SUM(LU!W44,LU!W143))</f>
        <v>-35</v>
      </c>
      <c r="X40" s="586">
        <f t="shared" si="19"/>
        <v>-2.916666667</v>
      </c>
      <c r="Y40" s="587">
        <f>IF(OR(A40="",E40=0),"",SUM(LU!AC44,LU!AC143))</f>
        <v>-30</v>
      </c>
      <c r="Z40" s="586">
        <f t="shared" si="20"/>
        <v>-3.333333333</v>
      </c>
      <c r="AA40" s="587">
        <f>IF(OR(A40="",AND(D40=0, E40=0)),"",SUM(LU!AE44,LU!AE143))</f>
        <v>-65</v>
      </c>
      <c r="AB40" s="586">
        <f t="shared" si="21"/>
        <v>-3.095238095</v>
      </c>
      <c r="AC40" s="584">
        <f t="shared" si="22"/>
        <v>-2.545454545</v>
      </c>
      <c r="AD40" s="590">
        <f>IF(OR(A40="",F40=0,R$48="-",LU!$W$5=0),"",R40-R$48)</f>
        <v>-3</v>
      </c>
      <c r="AE40" s="591">
        <f>IF(OR(A40="",F40=0,S$48="-",LU!$W$5=0),"",S40-S$48)</f>
        <v>9.153846154</v>
      </c>
      <c r="AF40" s="592">
        <f t="shared" si="23"/>
        <v>-12.15384615</v>
      </c>
      <c r="AG40" s="593">
        <f t="shared" si="24"/>
        <v>3.279109779</v>
      </c>
      <c r="AH40" s="593">
        <f t="shared" si="25"/>
        <v>1.336666667</v>
      </c>
      <c r="AI40" s="594">
        <f t="shared" si="26"/>
        <v>-1.64468802</v>
      </c>
      <c r="AJ40" s="593">
        <f t="shared" si="27"/>
        <v>-1.097066441</v>
      </c>
      <c r="AK40" s="597">
        <f>IF(OR($A40="",AC40="",AC$48="-",LU!$W$5=0),"",AC40-AC$48)</f>
        <v>-0.05761308542</v>
      </c>
      <c r="AL40" s="596">
        <f>IF(OR(A40="",F40=0),"",SUM(PT!U80,PT!U81))</f>
        <v>3</v>
      </c>
      <c r="AM40" s="82"/>
    </row>
    <row r="41" ht="19.5" customHeight="1">
      <c r="A41" s="571" t="str">
        <f>IF(ISBLANK(IGRF!$I27),"",IGRF!$I27)</f>
        <v>66</v>
      </c>
      <c r="B41" s="572" t="str">
        <f>IF(ISBLANK(IGRF!$J27),"",IGRF!$J27)</f>
        <v>Crush</v>
      </c>
      <c r="C41" s="573">
        <f>IF(A41="","",SUM(LU!AH22,LU!AH121))</f>
        <v>0</v>
      </c>
      <c r="D41" s="573">
        <f>IF(A41="","",SUM(LU!W22,LU!W121))</f>
        <v>1</v>
      </c>
      <c r="E41" s="574">
        <f>IF(A41="","",SUM(LU!AC22,LU!AC121))</f>
        <v>18</v>
      </c>
      <c r="F41" s="575">
        <f>IF(A41="","",(SUM(C41:E41)-(SUMPRODUCT(--(Lineups!AC$4:AC$41=A41),--(Lineups!AA$4:AA$41="SP"))+SUMPRODUCT(--(Lineups!AG$4:AG$41=A41),--(Lineups!AA$4:AA$41="SP"))+SUMPRODUCT(--(Lineups!AC$46:AC$83=A41),--(Lineups!AA$46:AA$83="SP"))+SUMPRODUCT(--(Lineups!AG$46:AG$83=A41),--(Lineups!AA$46:AA$83="SP")))))</f>
        <v>19</v>
      </c>
      <c r="G41" s="576">
        <f>IF(OR(A41="",F41=0,LU!D$3+LU!D$102=0),"",F41/(LU!D$3+LU!D$102))</f>
        <v>0.4318181818</v>
      </c>
      <c r="H41" s="577" t="str">
        <f>IF(OR(C41=0,A41=""),"",SK!T213)</f>
        <v/>
      </c>
      <c r="I41" s="578" t="str">
        <f>IF(OR(A41="",SK!U213="",SK!U213=0),"",H41/SK!U213)</f>
        <v/>
      </c>
      <c r="J41" s="579" t="str">
        <f>IF(OR(C41=0,A41=""),"",SK!W213)</f>
        <v/>
      </c>
      <c r="K41" s="580" t="str">
        <f>IF(OR(C41=0,A41=""),"",SK!X213)</f>
        <v/>
      </c>
      <c r="L41" s="581" t="str">
        <f>IF(OR(C41=0,A41=""),"",SK!Z213)</f>
        <v/>
      </c>
      <c r="M41" s="581" t="str">
        <f>IF(OR(C41=0,A41=""),"",SK!AB213)</f>
        <v/>
      </c>
      <c r="N41" s="581" t="str">
        <f>IF(OR(A41="",C41=0),"",SUMPRODUCT(--(Lineups!$AA$4:$AA$41="SP"),--(Lineups!$AC$4:$AC$41=A41))+SUMPRODUCT(--(Lineups!$AA$46:$AA$83="SP"),--(Lineups!$AC$46:$AC$83=A41)))</f>
        <v/>
      </c>
      <c r="O41" s="582" t="str">
        <f t="shared" si="16"/>
        <v/>
      </c>
      <c r="P41" s="583" t="str">
        <f>IF(OR(A41="",C41=0),"",SK!Y213)</f>
        <v/>
      </c>
      <c r="Q41" s="584" t="str">
        <f t="shared" si="17"/>
        <v/>
      </c>
      <c r="R41" s="585">
        <f>IF(OR(A41="",F41=0),"",SUM(LU!AJ68,LU!AJ167))</f>
        <v>32</v>
      </c>
      <c r="S41" s="573">
        <f>IF(OR(A41="",F41=0),"",SUM(LU!AJ91,LU!AJ190))</f>
        <v>81</v>
      </c>
      <c r="T41" s="577">
        <f>IF(OR(A41="",F41=0),"",SUM(LU!AJ45,LU!AJ144))</f>
        <v>-49</v>
      </c>
      <c r="U41" s="573" t="str">
        <f>IF(OR(A41="",C41=0),"",SUM(LU!AH45,LU!AH144))</f>
        <v/>
      </c>
      <c r="V41" s="586" t="str">
        <f t="shared" si="18"/>
        <v/>
      </c>
      <c r="W41" s="587">
        <f>IF(OR(A41="",D41=0),"",SUM(LU!W45,LU!W144))</f>
        <v>-4</v>
      </c>
      <c r="X41" s="586">
        <f t="shared" si="19"/>
        <v>-4</v>
      </c>
      <c r="Y41" s="587">
        <f>IF(OR(A41="",E41=0),"",SUM(LU!AC45,LU!AC144))</f>
        <v>-45</v>
      </c>
      <c r="Z41" s="586">
        <f t="shared" si="20"/>
        <v>-2.5</v>
      </c>
      <c r="AA41" s="587">
        <f>IF(OR(A41="",AND(D41=0, E41=0)),"",SUM(LU!AE45,LU!AE144))</f>
        <v>-49</v>
      </c>
      <c r="AB41" s="586">
        <f t="shared" si="21"/>
        <v>-2.578947368</v>
      </c>
      <c r="AC41" s="584">
        <f t="shared" si="22"/>
        <v>-2.578947368</v>
      </c>
      <c r="AD41" s="590">
        <f>IF(OR(A41="",F41=0,R$48="-",LU!$W$5=0),"",R41-R$48)</f>
        <v>-3</v>
      </c>
      <c r="AE41" s="591">
        <f>IF(OR(A41="",F41=0,S$48="-",LU!$W$5=0),"",S41-S$48)</f>
        <v>2.153846154</v>
      </c>
      <c r="AF41" s="592">
        <f t="shared" si="23"/>
        <v>-5.153846154</v>
      </c>
      <c r="AG41" s="593" t="str">
        <f t="shared" si="24"/>
        <v/>
      </c>
      <c r="AH41" s="593">
        <f t="shared" si="25"/>
        <v>0.2533333333</v>
      </c>
      <c r="AI41" s="594">
        <f t="shared" si="26"/>
        <v>-0.8113546868</v>
      </c>
      <c r="AJ41" s="593">
        <f t="shared" si="27"/>
        <v>-0.5807757146</v>
      </c>
      <c r="AK41" s="597">
        <f>IF(OR($A41="",AC41="",AC$48="-",LU!$W$5=0),"",AC41-AC$48)</f>
        <v>-0.09110590839</v>
      </c>
      <c r="AL41" s="596">
        <f>IF(OR(A41="",F41=0),"",SUM(PT!U82,PT!U83))</f>
        <v>3</v>
      </c>
      <c r="AM41" s="82"/>
    </row>
    <row r="42" ht="19.5" customHeight="1">
      <c r="A42" s="571" t="str">
        <f>IF(ISBLANK(IGRF!$I28),"",IGRF!$I28)</f>
        <v>71</v>
      </c>
      <c r="B42" s="572" t="str">
        <f>IF(ISBLANK(IGRF!$J28),"",IGRF!$J28)</f>
        <v>Fresh AF</v>
      </c>
      <c r="C42" s="573">
        <f>IF(A42="","",SUM(LU!AH23,LU!AH122))</f>
        <v>0</v>
      </c>
      <c r="D42" s="573">
        <f>IF(A42="","",SUM(LU!W23,LU!W122))</f>
        <v>0</v>
      </c>
      <c r="E42" s="574">
        <f>IF(A42="","",SUM(LU!AC23,LU!AC122))</f>
        <v>0</v>
      </c>
      <c r="F42" s="575">
        <f>IF(A42="","",(SUM(C42:E42)-(SUMPRODUCT(--(Lineups!AC$4:AC$41=A42),--(Lineups!AA$4:AA$41="SP"))+SUMPRODUCT(--(Lineups!AG$4:AG$41=A42),--(Lineups!AA$4:AA$41="SP"))+SUMPRODUCT(--(Lineups!AC$46:AC$83=A42),--(Lineups!AA$46:AA$83="SP"))+SUMPRODUCT(--(Lineups!AG$46:AG$83=A42),--(Lineups!AA$46:AA$83="SP")))))</f>
        <v>0</v>
      </c>
      <c r="G42" s="576" t="str">
        <f>IF(OR(A42="",F42=0,LU!D$3+LU!D$102=0),"",F42/(LU!D$3+LU!D$102))</f>
        <v/>
      </c>
      <c r="H42" s="577" t="str">
        <f>IF(OR(C42=0,A42=""),"",SK!T216)</f>
        <v/>
      </c>
      <c r="I42" s="578" t="str">
        <f>IF(OR(A42="",SK!U216="",SK!U216=0),"",H42/SK!U216)</f>
        <v/>
      </c>
      <c r="J42" s="579" t="str">
        <f>IF(OR(C42=0,A42=""),"",SK!W216)</f>
        <v/>
      </c>
      <c r="K42" s="580" t="str">
        <f>IF(OR(C42=0,A42=""),"",SK!X216)</f>
        <v/>
      </c>
      <c r="L42" s="581" t="str">
        <f>IF(OR(C42=0,A42=""),"",SK!Z216)</f>
        <v/>
      </c>
      <c r="M42" s="581" t="str">
        <f>IF(OR(C42=0,A42=""),"",SK!AB216)</f>
        <v/>
      </c>
      <c r="N42" s="581" t="str">
        <f>IF(OR(A42="",C42=0),"",SUMPRODUCT(--(Lineups!$AA$4:$AA$41="SP"),--(Lineups!$AC$4:$AC$41=A42))+SUMPRODUCT(--(Lineups!$AA$46:$AA$83="SP"),--(Lineups!$AC$46:$AC$83=A42)))</f>
        <v/>
      </c>
      <c r="O42" s="582" t="str">
        <f t="shared" si="16"/>
        <v/>
      </c>
      <c r="P42" s="583" t="str">
        <f>IF(OR(A42="",C42=0),"",SK!Y216)</f>
        <v/>
      </c>
      <c r="Q42" s="584" t="str">
        <f t="shared" si="17"/>
        <v/>
      </c>
      <c r="R42" s="585" t="str">
        <f>IF(OR(A42="",F42=0),"",SUM(LU!AJ69,LU!AJ168))</f>
        <v/>
      </c>
      <c r="S42" s="573" t="str">
        <f>IF(OR(A42="",F42=0),"",SUM(LU!AJ92,LU!AJ191))</f>
        <v/>
      </c>
      <c r="T42" s="577" t="str">
        <f>IF(OR(A42="",F42=0),"",SUM(LU!AJ46,LU!AJ145))</f>
        <v/>
      </c>
      <c r="U42" s="573" t="str">
        <f>IF(OR(A42="",C42=0),"",SUM(LU!AH46,LU!AH145))</f>
        <v/>
      </c>
      <c r="V42" s="586" t="str">
        <f t="shared" si="18"/>
        <v/>
      </c>
      <c r="W42" s="587" t="str">
        <f>IF(OR(A42="",D42=0),"",SUM(LU!W46,LU!W145))</f>
        <v/>
      </c>
      <c r="X42" s="586" t="str">
        <f t="shared" si="19"/>
        <v/>
      </c>
      <c r="Y42" s="587" t="str">
        <f>IF(OR(A42="",E42=0),"",SUM(LU!AC46,LU!AC145))</f>
        <v/>
      </c>
      <c r="Z42" s="586" t="str">
        <f t="shared" si="20"/>
        <v/>
      </c>
      <c r="AA42" s="587" t="str">
        <f>IF(OR(A42="",AND(D42=0, E42=0)),"",SUM(LU!AE46,LU!AE145))</f>
        <v/>
      </c>
      <c r="AB42" s="586" t="str">
        <f t="shared" si="21"/>
        <v/>
      </c>
      <c r="AC42" s="584" t="str">
        <f t="shared" si="22"/>
        <v/>
      </c>
      <c r="AD42" s="590" t="str">
        <f>IF(OR(A42="",F42=0,R$48="-",LU!$W$5=0),"",R42-R$48)</f>
        <v/>
      </c>
      <c r="AE42" s="591" t="str">
        <f>IF(OR(A42="",F42=0,S$48="-",LU!$W$5=0),"",S42-S$48)</f>
        <v/>
      </c>
      <c r="AF42" s="592" t="str">
        <f t="shared" si="23"/>
        <v/>
      </c>
      <c r="AG42" s="593" t="str">
        <f t="shared" si="24"/>
        <v/>
      </c>
      <c r="AH42" s="593" t="str">
        <f t="shared" si="25"/>
        <v/>
      </c>
      <c r="AI42" s="594" t="str">
        <f t="shared" si="26"/>
        <v/>
      </c>
      <c r="AJ42" s="593" t="str">
        <f t="shared" si="27"/>
        <v/>
      </c>
      <c r="AK42" s="597" t="str">
        <f>IF(OR($A42="",AC42="",AC$48="-",LU!$W$5=0),"",AC42-AC$48)</f>
        <v/>
      </c>
      <c r="AL42" s="596" t="str">
        <f>IF(OR(A42="",F42=0),"",SUM(PT!U84,PT!U85))</f>
        <v/>
      </c>
      <c r="AM42" s="82"/>
    </row>
    <row r="43" ht="19.5" customHeight="1">
      <c r="A43" s="571" t="str">
        <f>IF(ISBLANK(IGRF!$I29),"",IGRF!$I29)</f>
        <v>713</v>
      </c>
      <c r="B43" s="572" t="str">
        <f>IF(ISBLANK(IGRF!$J29),"",IGRF!$J29)</f>
        <v>Shrewd Folly</v>
      </c>
      <c r="C43" s="573">
        <f>IF(A43="","",SUM(LU!AH24,LU!AH123))</f>
        <v>0</v>
      </c>
      <c r="D43" s="573">
        <f>IF(A43="","",SUM(LU!W24,LU!W123))</f>
        <v>0</v>
      </c>
      <c r="E43" s="574">
        <f>IF(A43="","",SUM(LU!AC24,LU!AC123))</f>
        <v>2</v>
      </c>
      <c r="F43" s="575">
        <f>IF(A43="","",(SUM(C43:E43)-(SUMPRODUCT(--(Lineups!AC$4:AC$41=A43),--(Lineups!AA$4:AA$41="SP"))+SUMPRODUCT(--(Lineups!AG$4:AG$41=A43),--(Lineups!AA$4:AA$41="SP"))+SUMPRODUCT(--(Lineups!AC$46:AC$83=A43),--(Lineups!AA$46:AA$83="SP"))+SUMPRODUCT(--(Lineups!AG$46:AG$83=A43),--(Lineups!AA$46:AA$83="SP")))))</f>
        <v>2</v>
      </c>
      <c r="G43" s="576">
        <f>IF(OR(A43="",F43=0,LU!D$3+LU!D$102=0),"",F43/(LU!D$3+LU!D$102))</f>
        <v>0.04545454545</v>
      </c>
      <c r="H43" s="577" t="str">
        <f>IF(OR(C43=0,A43=""),"",SK!T219)</f>
        <v/>
      </c>
      <c r="I43" s="578" t="str">
        <f>IF(OR(A43="",SK!U219="",SK!U219=0),"",H43/SK!U219)</f>
        <v/>
      </c>
      <c r="J43" s="579" t="str">
        <f>IF(OR(C43=0,A43=""),"",SK!W219)</f>
        <v/>
      </c>
      <c r="K43" s="580" t="str">
        <f>IF(OR(C43=0,A43=""),"",SK!X219)</f>
        <v/>
      </c>
      <c r="L43" s="581" t="str">
        <f>IF(OR(C43=0,A43=""),"",SK!Z219)</f>
        <v/>
      </c>
      <c r="M43" s="581" t="str">
        <f>IF(OR(C43=0,A43=""),"",SK!AB219)</f>
        <v/>
      </c>
      <c r="N43" s="581" t="str">
        <f>IF(OR(A43="",C43=0),"",SUMPRODUCT(--(Lineups!$AA$4:$AA$41="SP"),--(Lineups!$AC$4:$AC$41=A43))+SUMPRODUCT(--(Lineups!$AA$46:$AA$83="SP"),--(Lineups!$AC$46:$AC$83=A43)))</f>
        <v/>
      </c>
      <c r="O43" s="582" t="str">
        <f t="shared" si="16"/>
        <v/>
      </c>
      <c r="P43" s="583" t="str">
        <f>IF(OR(A43="",C43=0),"",SK!Y219)</f>
        <v/>
      </c>
      <c r="Q43" s="584" t="str">
        <f t="shared" si="17"/>
        <v/>
      </c>
      <c r="R43" s="585">
        <f>IF(OR(A43="",F43=0),"",SUM(LU!AJ70,LU!AJ169))</f>
        <v>15</v>
      </c>
      <c r="S43" s="573">
        <f>IF(OR(A43="",F43=0),"",SUM(LU!AJ93,LU!AJ192))</f>
        <v>16</v>
      </c>
      <c r="T43" s="577">
        <f>IF(OR(A43="",F43=0),"",SUM(LU!AJ47,LU!AJ146))</f>
        <v>-1</v>
      </c>
      <c r="U43" s="573" t="str">
        <f>IF(OR(A43="",C43=0),"",SUM(LU!AH47,LU!AH146))</f>
        <v/>
      </c>
      <c r="V43" s="586" t="str">
        <f t="shared" si="18"/>
        <v/>
      </c>
      <c r="W43" s="587" t="str">
        <f>IF(OR(A43="",D43=0),"",SUM(LU!W47,LU!W146))</f>
        <v/>
      </c>
      <c r="X43" s="586" t="str">
        <f t="shared" si="19"/>
        <v/>
      </c>
      <c r="Y43" s="587">
        <f>IF(OR(A43="",E43=0),"",SUM(LU!AC47,LU!AC146))</f>
        <v>-1</v>
      </c>
      <c r="Z43" s="586">
        <f t="shared" si="20"/>
        <v>-0.5</v>
      </c>
      <c r="AA43" s="587">
        <f>IF(OR(A43="",AND(D43=0, E43=0)),"",SUM(LU!AE47,LU!AE146))</f>
        <v>-1</v>
      </c>
      <c r="AB43" s="586">
        <f t="shared" si="21"/>
        <v>-0.5</v>
      </c>
      <c r="AC43" s="584">
        <f t="shared" si="22"/>
        <v>-0.5</v>
      </c>
      <c r="AD43" s="590">
        <f>IF(OR(A43="",F43=0,R$48="-",LU!$W$5=0),"",R43-R$48)</f>
        <v>-20</v>
      </c>
      <c r="AE43" s="591">
        <f>IF(OR(A43="",F43=0,S$48="-",LU!$W$5=0),"",S43-S$48)</f>
        <v>-62.84615385</v>
      </c>
      <c r="AF43" s="592">
        <f t="shared" si="23"/>
        <v>42.84615385</v>
      </c>
      <c r="AG43" s="593" t="str">
        <f t="shared" si="24"/>
        <v/>
      </c>
      <c r="AH43" s="593" t="str">
        <f t="shared" si="25"/>
        <v/>
      </c>
      <c r="AI43" s="594">
        <f t="shared" si="26"/>
        <v>1.188645313</v>
      </c>
      <c r="AJ43" s="593">
        <f t="shared" si="27"/>
        <v>1.498171654</v>
      </c>
      <c r="AK43" s="597">
        <f>IF(OR($A43="",AC43="",AC$48="-",LU!$W$5=0),"",AC43-AC$48)</f>
        <v>1.98784146</v>
      </c>
      <c r="AL43" s="596">
        <f>IF(OR(A43="",F43=0),"",SUM(PT!U86,PT!U87))</f>
        <v>0</v>
      </c>
      <c r="AM43" s="82"/>
    </row>
    <row r="44" ht="19.5" customHeight="1">
      <c r="A44" s="571" t="str">
        <f>IF(ISBLANK(IGRF!$I30),"",IGRF!$I30)</f>
        <v>731</v>
      </c>
      <c r="B44" s="572" t="str">
        <f>IF(ISBLANK(IGRF!$J30),"",IGRF!$J30)</f>
        <v>Hand Over Fist</v>
      </c>
      <c r="C44" s="573">
        <f>IF(A44="","",SUM(LU!AH25,LU!AH124))</f>
        <v>13</v>
      </c>
      <c r="D44" s="573">
        <f>IF(A44="","",SUM(LU!W25,LU!W124))</f>
        <v>0</v>
      </c>
      <c r="E44" s="574">
        <f>IF(A44="","",SUM(LU!AC25,LU!AC124))</f>
        <v>1</v>
      </c>
      <c r="F44" s="575">
        <f>IF(A44="","",(SUM(C44:E44)-(SUMPRODUCT(--(Lineups!AC$4:AC$41=A44),--(Lineups!AA$4:AA$41="SP"))+SUMPRODUCT(--(Lineups!AG$4:AG$41=A44),--(Lineups!AA$4:AA$41="SP"))+SUMPRODUCT(--(Lineups!AC$46:AC$83=A44),--(Lineups!AA$46:AA$83="SP"))+SUMPRODUCT(--(Lineups!AG$46:AG$83=A44),--(Lineups!AA$46:AA$83="SP")))))</f>
        <v>13</v>
      </c>
      <c r="G44" s="576">
        <f>IF(OR(A44="",F44=0,LU!D$3+LU!D$102=0),"",F44/(LU!D$3+LU!D$102))</f>
        <v>0.2954545455</v>
      </c>
      <c r="H44" s="577">
        <f>IF(OR(C44=0,A44=""),"",SK!T222)</f>
        <v>38</v>
      </c>
      <c r="I44" s="578">
        <f>IF(OR(A44="",SK!U222="",SK!U222=0),"",H44/SK!U222)</f>
        <v>2.923076923</v>
      </c>
      <c r="J44" s="579">
        <f>IF(OR(C44=0,A44=""),"",SK!W222)</f>
        <v>1</v>
      </c>
      <c r="K44" s="580">
        <f>IF(OR(C44=0,A44=""),"",SK!X222)</f>
        <v>4</v>
      </c>
      <c r="L44" s="581">
        <f>IF(OR(C44=0,A44=""),"",SK!Z222)</f>
        <v>3</v>
      </c>
      <c r="M44" s="581">
        <f>IF(OR(C44=0,A44=""),"",SK!AB222)</f>
        <v>2</v>
      </c>
      <c r="N44" s="581">
        <f>IF(OR(A44="",C44=0),"",SUMPRODUCT(--(Lineups!$AA$4:$AA$41="SP"),--(Lineups!$AC$4:$AC$41=A44))+SUMPRODUCT(--(Lineups!$AA$46:$AA$83="SP"),--(Lineups!$AC$46:$AC$83=A44)))</f>
        <v>0</v>
      </c>
      <c r="O44" s="582">
        <f t="shared" si="16"/>
        <v>0.3076923077</v>
      </c>
      <c r="P44" s="583">
        <f>IF(OR(A44="",C44=0),"",SK!Y222)</f>
        <v>26</v>
      </c>
      <c r="Q44" s="584">
        <f t="shared" si="17"/>
        <v>6.5</v>
      </c>
      <c r="R44" s="585">
        <f>IF(OR(A44="",F44=0),"",SUM(LU!AJ71,LU!AJ170))</f>
        <v>40</v>
      </c>
      <c r="S44" s="573">
        <f>IF(OR(A44="",F44=0),"",SUM(LU!AJ94,LU!AJ193))</f>
        <v>59</v>
      </c>
      <c r="T44" s="577">
        <f>IF(OR(A44="",F44=0),"",SUM(LU!AJ48,LU!AJ147))</f>
        <v>-19</v>
      </c>
      <c r="U44" s="573">
        <f>IF(OR(A44="",C44=0),"",SUM(LU!AH48,LU!AH147))</f>
        <v>-21</v>
      </c>
      <c r="V44" s="586">
        <f t="shared" si="18"/>
        <v>-1.615384615</v>
      </c>
      <c r="W44" s="587" t="str">
        <f>IF(OR(A44="",D44=0),"",SUM(LU!W48,LU!W147))</f>
        <v/>
      </c>
      <c r="X44" s="586" t="str">
        <f t="shared" si="19"/>
        <v/>
      </c>
      <c r="Y44" s="587">
        <f>IF(OR(A44="",E44=0),"",SUM(LU!AC48,LU!AC147))</f>
        <v>2</v>
      </c>
      <c r="Z44" s="586">
        <f t="shared" si="20"/>
        <v>2</v>
      </c>
      <c r="AA44" s="587">
        <f>IF(OR(A44="",AND(D44=0, E44=0)),"",SUM(LU!AE48,LU!AE147))</f>
        <v>2</v>
      </c>
      <c r="AB44" s="586">
        <f t="shared" si="21"/>
        <v>2</v>
      </c>
      <c r="AC44" s="584">
        <f t="shared" si="22"/>
        <v>-1.461538462</v>
      </c>
      <c r="AD44" s="590">
        <f>IF(OR(A44="",F44=0,R$48="-",LU!$W$5=0),"",R44-R$48)</f>
        <v>5</v>
      </c>
      <c r="AE44" s="591">
        <f>IF(OR(A44="",F44=0,S$48="-",LU!$W$5=0),"",S44-S$48)</f>
        <v>-19.84615385</v>
      </c>
      <c r="AF44" s="592">
        <f t="shared" si="23"/>
        <v>24.84615385</v>
      </c>
      <c r="AG44" s="593">
        <f t="shared" si="24"/>
        <v>-0.5862748363</v>
      </c>
      <c r="AH44" s="593" t="str">
        <f t="shared" si="25"/>
        <v/>
      </c>
      <c r="AI44" s="594">
        <f t="shared" si="26"/>
        <v>3.688645313</v>
      </c>
      <c r="AJ44" s="593">
        <f t="shared" si="27"/>
        <v>3.998171654</v>
      </c>
      <c r="AK44" s="597">
        <f>IF(OR($A44="",AC44="",AC$48="-",LU!$W$5=0),"",AC44-AC$48)</f>
        <v>1.026302998</v>
      </c>
      <c r="AL44" s="596">
        <f>IF(OR(A44="",F44=0),"",SUM(PT!U88,PT!U89))</f>
        <v>1</v>
      </c>
      <c r="AM44" s="82"/>
    </row>
    <row r="45" ht="19.5" customHeight="1">
      <c r="A45" s="571" t="str">
        <f>IF(ISBLANK(IGRF!$I31),"",IGRF!$I31)</f>
        <v>74</v>
      </c>
      <c r="B45" s="572" t="str">
        <f>IF(ISBLANK(IGRF!$J31),"",IGRF!$J31)</f>
        <v>Velociroller</v>
      </c>
      <c r="C45" s="573">
        <f>IF(A45="","",SUM(LU!AH26,LU!AH125))</f>
        <v>0</v>
      </c>
      <c r="D45" s="573">
        <f>IF(A45="","",SUM(LU!W26,LU!W125))</f>
        <v>0</v>
      </c>
      <c r="E45" s="574">
        <f>IF(A45="","",SUM(LU!AC26,LU!AC125))</f>
        <v>0</v>
      </c>
      <c r="F45" s="575">
        <f>IF(A45="","",(SUM(C45:E45)-(SUMPRODUCT(--(Lineups!AC$4:AC$41=A45),--(Lineups!AA$4:AA$41="SP"))+SUMPRODUCT(--(Lineups!AG$4:AG$41=A45),--(Lineups!AA$4:AA$41="SP"))+SUMPRODUCT(--(Lineups!AC$46:AC$83=A45),--(Lineups!AA$46:AA$83="SP"))+SUMPRODUCT(--(Lineups!AG$46:AG$83=A45),--(Lineups!AA$46:AA$83="SP")))))</f>
        <v>0</v>
      </c>
      <c r="G45" s="576" t="str">
        <f>IF(OR(A45="",F45=0,LU!D$3+LU!D$102=0),"",F45/(LU!D$3+LU!D$102))</f>
        <v/>
      </c>
      <c r="H45" s="577" t="str">
        <f>IF(OR(C45=0,A45=""),"",SK!T225)</f>
        <v/>
      </c>
      <c r="I45" s="578" t="str">
        <f>IF(OR(A45="",SK!U225="",SK!U225=0),"",H45/SK!U225)</f>
        <v/>
      </c>
      <c r="J45" s="579" t="str">
        <f>IF(OR(C45=0,A45=""),"",SK!W225)</f>
        <v/>
      </c>
      <c r="K45" s="580" t="str">
        <f>IF(OR(C45=0,A45=""),"",SK!X225)</f>
        <v/>
      </c>
      <c r="L45" s="581" t="str">
        <f>IF(OR(C45=0,A45=""),"",SK!Z225)</f>
        <v/>
      </c>
      <c r="M45" s="581" t="str">
        <f>IF(OR(C45=0,A45=""),"",SK!AB225)</f>
        <v/>
      </c>
      <c r="N45" s="581" t="str">
        <f>IF(OR(A45="",C45=0),"",SUMPRODUCT(--(Lineups!$AA$4:$AA$41="SP"),--(Lineups!$AC$4:$AC$41=A45))+SUMPRODUCT(--(Lineups!$AA$46:$AA$83="SP"),--(Lineups!$AC$46:$AC$83=A45)))</f>
        <v/>
      </c>
      <c r="O45" s="582" t="str">
        <f t="shared" si="16"/>
        <v/>
      </c>
      <c r="P45" s="583" t="str">
        <f>IF(OR(A45="",C45=0),"",SK!Y225)</f>
        <v/>
      </c>
      <c r="Q45" s="584" t="str">
        <f t="shared" si="17"/>
        <v/>
      </c>
      <c r="R45" s="585" t="str">
        <f>IF(OR(A45="",F45=0),"",SUM(LU!AJ72,LU!AJ171))</f>
        <v/>
      </c>
      <c r="S45" s="573" t="str">
        <f>IF(OR(A45="",F45=0),"",SUM(LU!AJ95,LU!AJ194))</f>
        <v/>
      </c>
      <c r="T45" s="577" t="str">
        <f>IF(OR(A45="",F45=0),"",SUM(LU!AJ49,LU!AJ148))</f>
        <v/>
      </c>
      <c r="U45" s="573" t="str">
        <f>IF(OR(A45="",C45=0),"",SUM(LU!AH49,LU!AH148))</f>
        <v/>
      </c>
      <c r="V45" s="586" t="str">
        <f t="shared" si="18"/>
        <v/>
      </c>
      <c r="W45" s="587" t="str">
        <f>IF(OR(A45="",D45=0),"",SUM(LU!W49,LU!W148))</f>
        <v/>
      </c>
      <c r="X45" s="586" t="str">
        <f t="shared" si="19"/>
        <v/>
      </c>
      <c r="Y45" s="587" t="str">
        <f>IF(OR(A45="",E45=0),"",SUM(LU!AC49,LU!AC148))</f>
        <v/>
      </c>
      <c r="Z45" s="586" t="str">
        <f t="shared" si="20"/>
        <v/>
      </c>
      <c r="AA45" s="587" t="str">
        <f>IF(OR(A45="",AND(D45=0, E45=0)),"",SUM(LU!AE49,LU!AE148))</f>
        <v/>
      </c>
      <c r="AB45" s="586" t="str">
        <f t="shared" si="21"/>
        <v/>
      </c>
      <c r="AC45" s="584" t="str">
        <f t="shared" si="22"/>
        <v/>
      </c>
      <c r="AD45" s="590" t="str">
        <f>IF(OR(A45="",F45=0,R$48="-",LU!$W$5=0),"",R45-R$48)</f>
        <v/>
      </c>
      <c r="AE45" s="591" t="str">
        <f>IF(OR(A45="",F45=0,S$48="-",LU!$W$5=0),"",S45-S$48)</f>
        <v/>
      </c>
      <c r="AF45" s="592" t="str">
        <f t="shared" si="23"/>
        <v/>
      </c>
      <c r="AG45" s="593" t="str">
        <f t="shared" si="24"/>
        <v/>
      </c>
      <c r="AH45" s="593" t="str">
        <f t="shared" si="25"/>
        <v/>
      </c>
      <c r="AI45" s="594" t="str">
        <f t="shared" si="26"/>
        <v/>
      </c>
      <c r="AJ45" s="593" t="str">
        <f t="shared" si="27"/>
        <v/>
      </c>
      <c r="AK45" s="597" t="str">
        <f>IF(OR($A45="",AC45="",AC$48="-",LU!$W$5=0),"",AC45-AC$48)</f>
        <v/>
      </c>
      <c r="AL45" s="596" t="str">
        <f>IF(OR(A45="",F45=0),"",SUM(PT!U90,PT!U91))</f>
        <v/>
      </c>
      <c r="AM45" s="82"/>
    </row>
    <row r="46" ht="19.5" customHeight="1">
      <c r="A46" s="571" t="str">
        <f>IF(ISBLANK(IGRF!$I32),"",IGRF!$I32)</f>
        <v>802</v>
      </c>
      <c r="B46" s="572" t="str">
        <f>IF(ISBLANK(IGRF!$J32),"",IGRF!$J32)</f>
        <v>Jenny NoNo</v>
      </c>
      <c r="C46" s="573">
        <f>IF(A46="","",SUM(LU!AH27,LU!AH126))</f>
        <v>11</v>
      </c>
      <c r="D46" s="573">
        <f>IF(A46="","",SUM(LU!W27,LU!W126))</f>
        <v>0</v>
      </c>
      <c r="E46" s="574">
        <f>IF(A46="","",SUM(LU!AC27,LU!AC126))</f>
        <v>4</v>
      </c>
      <c r="F46" s="575">
        <f>IF(A46="","",(SUM(C46:E46)-(SUMPRODUCT(--(Lineups!AC$4:AC$41=A46),--(Lineups!AA$4:AA$41="SP"))+SUMPRODUCT(--(Lineups!AG$4:AG$41=A46),--(Lineups!AA$4:AA$41="SP"))+SUMPRODUCT(--(Lineups!AC$46:AC$83=A46),--(Lineups!AA$46:AA$83="SP"))+SUMPRODUCT(--(Lineups!AG$46:AG$83=A46),--(Lineups!AA$46:AA$83="SP")))))</f>
        <v>12</v>
      </c>
      <c r="G46" s="576">
        <f>IF(OR(A46="",F46=0,LU!D$3+LU!D$102=0),"",F46/(LU!D$3+LU!D$102))</f>
        <v>0.2727272727</v>
      </c>
      <c r="H46" s="577">
        <f>IF(OR(C46=0,A46=""),"",SK!T228)</f>
        <v>4</v>
      </c>
      <c r="I46" s="578">
        <f>IF(OR(A46="",SK!U228="",SK!U228=0),"",H46/SK!U228)</f>
        <v>0.3636363636</v>
      </c>
      <c r="J46" s="579">
        <f>IF(OR(C46=0,A46=""),"",SK!W228)</f>
        <v>2</v>
      </c>
      <c r="K46" s="580">
        <f>IF(OR(C46=0,A46=""),"",SK!X228)</f>
        <v>1</v>
      </c>
      <c r="L46" s="581">
        <f>IF(OR(C46=0,A46=""),"",SK!Z228)</f>
        <v>1</v>
      </c>
      <c r="M46" s="581">
        <f>IF(OR(C46=0,A46=""),"",SK!AB228)</f>
        <v>7</v>
      </c>
      <c r="N46" s="581">
        <f>IF(OR(A46="",C46=0),"",SUMPRODUCT(--(Lineups!$AA$4:$AA$41="SP"),--(Lineups!$AC$4:$AC$41=A46))+SUMPRODUCT(--(Lineups!$AA$46:$AA$83="SP"),--(Lineups!$AC$46:$AC$83=A46)))</f>
        <v>0</v>
      </c>
      <c r="O46" s="582">
        <f t="shared" si="16"/>
        <v>0.09090909091</v>
      </c>
      <c r="P46" s="583">
        <f>IF(OR(A46="",C46=0),"",SK!Y228)</f>
        <v>4</v>
      </c>
      <c r="Q46" s="584">
        <f t="shared" si="17"/>
        <v>4</v>
      </c>
      <c r="R46" s="585">
        <f>IF(OR(A46="",F46=0),"",SUM(LU!AJ73,LU!AJ172))</f>
        <v>19</v>
      </c>
      <c r="S46" s="573">
        <f>IF(OR(A46="",F46=0),"",SUM(LU!AJ96,LU!AJ195))</f>
        <v>61</v>
      </c>
      <c r="T46" s="577">
        <f>IF(OR(A46="",F46=0),"",SUM(LU!AJ50,LU!AJ149))</f>
        <v>-42</v>
      </c>
      <c r="U46" s="573">
        <f>IF(OR(A46="",C46=0),"",SUM(LU!AH50,LU!AH149))</f>
        <v>-51</v>
      </c>
      <c r="V46" s="586">
        <f t="shared" si="18"/>
        <v>-4.636363636</v>
      </c>
      <c r="W46" s="587" t="str">
        <f>IF(OR(A46="",D46=0),"",SUM(LU!W50,LU!W149))</f>
        <v/>
      </c>
      <c r="X46" s="586" t="str">
        <f t="shared" si="19"/>
        <v/>
      </c>
      <c r="Y46" s="587">
        <f>IF(OR(A46="",E46=0),"",SUM(LU!AC50,LU!AC149))</f>
        <v>9</v>
      </c>
      <c r="Z46" s="586">
        <f t="shared" si="20"/>
        <v>2.25</v>
      </c>
      <c r="AA46" s="587">
        <f>IF(OR(A46="",AND(D46=0, E46=0)),"",SUM(LU!AE50,LU!AE149))</f>
        <v>9</v>
      </c>
      <c r="AB46" s="586">
        <f t="shared" si="21"/>
        <v>2.25</v>
      </c>
      <c r="AC46" s="584">
        <f t="shared" si="22"/>
        <v>-3.5</v>
      </c>
      <c r="AD46" s="590">
        <f>IF(OR(A46="",F46=0,R$48="-",LU!$W$5=0),"",R46-R$48)</f>
        <v>-16</v>
      </c>
      <c r="AE46" s="591">
        <f>IF(OR(A46="",F46=0,S$48="-",LU!$W$5=0),"",S46-S$48)</f>
        <v>-17.84615385</v>
      </c>
      <c r="AF46" s="592">
        <f t="shared" si="23"/>
        <v>1.846153846</v>
      </c>
      <c r="AG46" s="593">
        <f t="shared" si="24"/>
        <v>-3.607253857</v>
      </c>
      <c r="AH46" s="593" t="str">
        <f t="shared" si="25"/>
        <v/>
      </c>
      <c r="AI46" s="594">
        <f t="shared" si="26"/>
        <v>3.938645313</v>
      </c>
      <c r="AJ46" s="593">
        <f t="shared" si="27"/>
        <v>4.248171654</v>
      </c>
      <c r="AK46" s="597">
        <f>IF(OR($A46="",AC46="",AC$48="-",LU!$W$5=0),"",AC46-AC$48)</f>
        <v>-1.01215854</v>
      </c>
      <c r="AL46" s="596">
        <f>IF(OR(A46="",F46=0),"",SUM(PT!U92,PT!U93))</f>
        <v>5</v>
      </c>
      <c r="AM46" s="82"/>
    </row>
    <row r="47" ht="19.5" customHeight="1">
      <c r="A47" s="571" t="str">
        <f>IF(ISBLANK(IGRF!$I33),"",IGRF!$I33)</f>
        <v>97</v>
      </c>
      <c r="B47" s="572" t="str">
        <f>IF(ISBLANK(IGRF!$J33),"",IGRF!$J33)</f>
        <v>Smarty Plants</v>
      </c>
      <c r="C47" s="573">
        <f>IF(A47="","",SUM(LU!AH28,LU!AH127))</f>
        <v>0</v>
      </c>
      <c r="D47" s="573">
        <f>IF(A47="","",SUM(LU!W28,LU!W127))</f>
        <v>0</v>
      </c>
      <c r="E47" s="573">
        <f>IF(A47="","",SUM(LU!AC28,LU!AC127))</f>
        <v>20</v>
      </c>
      <c r="F47" s="598">
        <f>IF(A47="","",(SUM(C47:E47)-(SUMPRODUCT(--(Lineups!AC$4:AC$41=A47),--(Lineups!AA$4:AA$41="SP"))+SUMPRODUCT(--(Lineups!AG$4:AG$41=A47),--(Lineups!AA$4:AA$41="SP"))+SUMPRODUCT(--(Lineups!AC$46:AC$83=A47),--(Lineups!AA$46:AA$83="SP"))+SUMPRODUCT(--(Lineups!AG$46:AG$83=A47),--(Lineups!AA$46:AA$83="SP")))))</f>
        <v>20</v>
      </c>
      <c r="G47" s="599">
        <f>IF(OR(A47="",F47=0,LU!D$3+LU!D$102=0),"",F47/(LU!D$3+LU!D$102))</f>
        <v>0.4545454545</v>
      </c>
      <c r="H47" s="577" t="str">
        <f>IF(OR(C47=0,A47=""),"",SK!T231)</f>
        <v/>
      </c>
      <c r="I47" s="578" t="str">
        <f>IF(OR(A47="",SK!U231="",SK!U231=0),"",H47/SK!U231)</f>
        <v/>
      </c>
      <c r="J47" s="579" t="str">
        <f>IF(OR(C47=0,A47=""),"",SK!W231)</f>
        <v/>
      </c>
      <c r="K47" s="580" t="str">
        <f>IF(OR(C47=0,A47=""),"",SK!X231)</f>
        <v/>
      </c>
      <c r="L47" s="581" t="str">
        <f>IF(OR(C47=0,A47=""),"",SK!Z231)</f>
        <v/>
      </c>
      <c r="M47" s="581" t="str">
        <f>IF(OR(C47=0,A47=""),"",SK!AB231)</f>
        <v/>
      </c>
      <c r="N47" s="581" t="str">
        <f>IF(OR(A47="",C47=0),"",SUMPRODUCT(--(Lineups!$AA$4:$AA$41="SP"),--(Lineups!$AC$4:$AC$41=A47))+SUMPRODUCT(--(Lineups!$AA$46:$AA$83="SP"),--(Lineups!$AC$46:$AC$83=A47)))</f>
        <v/>
      </c>
      <c r="O47" s="582" t="str">
        <f t="shared" si="16"/>
        <v/>
      </c>
      <c r="P47" s="600" t="str">
        <f>IF(OR(A47="",C47=0),"",SK!Y231)</f>
        <v/>
      </c>
      <c r="Q47" s="601" t="str">
        <f t="shared" si="17"/>
        <v/>
      </c>
      <c r="R47" s="585">
        <f>IF(OR(A47="",F47=0),"",SUM(LU!AJ74,LU!AJ173))</f>
        <v>32</v>
      </c>
      <c r="S47" s="573">
        <f>IF(OR(A47="",F47=0),"",SUM(LU!AJ97,LU!AJ196))</f>
        <v>73</v>
      </c>
      <c r="T47" s="577">
        <f>IF(OR(A47="",F47=0),"",SUM(LU!AJ51,LU!AJ150))</f>
        <v>-41</v>
      </c>
      <c r="U47" s="573" t="str">
        <f>IF(OR(A47="",C47=0),"",SUM(LU!AH51,LU!AH150))</f>
        <v/>
      </c>
      <c r="V47" s="586" t="str">
        <f t="shared" si="18"/>
        <v/>
      </c>
      <c r="W47" s="587" t="str">
        <f>IF(OR(A47="",D47=0),"",SUM(LU!W51,LU!W150))</f>
        <v/>
      </c>
      <c r="X47" s="586" t="str">
        <f t="shared" si="19"/>
        <v/>
      </c>
      <c r="Y47" s="587">
        <f>IF(OR(A47="",E47=0),"",SUM(LU!AC51,LU!AC150))</f>
        <v>-41</v>
      </c>
      <c r="Z47" s="586">
        <f t="shared" si="20"/>
        <v>-2.05</v>
      </c>
      <c r="AA47" s="587">
        <f>IF(OR(A47="",AND(D47=0, E47=0)),"",SUM(LU!AE51,LU!AE150))</f>
        <v>-41</v>
      </c>
      <c r="AB47" s="586">
        <f t="shared" si="21"/>
        <v>-2.05</v>
      </c>
      <c r="AC47" s="602">
        <f t="shared" si="22"/>
        <v>-2.05</v>
      </c>
      <c r="AD47" s="590">
        <f>IF(OR(A47="",F47=0,R$48="-",LU!$W$5=0),"",R47-R$48)</f>
        <v>-3</v>
      </c>
      <c r="AE47" s="591">
        <f>IF(OR(A47="",F47=0,S$48="-",LU!$W$5=0),"",S47-S$48)</f>
        <v>-5.846153846</v>
      </c>
      <c r="AF47" s="592">
        <f t="shared" si="23"/>
        <v>2.846153846</v>
      </c>
      <c r="AG47" s="593" t="str">
        <f t="shared" si="24"/>
        <v/>
      </c>
      <c r="AH47" s="593" t="str">
        <f t="shared" si="25"/>
        <v/>
      </c>
      <c r="AI47" s="594">
        <f t="shared" si="26"/>
        <v>-0.3613546868</v>
      </c>
      <c r="AJ47" s="593">
        <f t="shared" si="27"/>
        <v>-0.0518283462</v>
      </c>
      <c r="AK47" s="597">
        <f>IF(OR($A47="",AC47="",AC$48="-",LU!$W$5=0),"",AC47-AC$48)</f>
        <v>0.43784146</v>
      </c>
      <c r="AL47" s="603">
        <f>IF(OR(A47="",F47=0),"",SUM(PT!U94,PT!U95))</f>
        <v>1</v>
      </c>
      <c r="AM47" s="68"/>
    </row>
    <row r="48" ht="20.25" customHeight="1">
      <c r="A48" s="604" t="s">
        <v>347</v>
      </c>
      <c r="B48" s="422"/>
      <c r="C48" s="605">
        <f t="shared" ref="C48:F48" si="28">SUM(C28:C47)</f>
        <v>50</v>
      </c>
      <c r="D48" s="605">
        <f t="shared" si="28"/>
        <v>44</v>
      </c>
      <c r="E48" s="605">
        <f t="shared" si="28"/>
        <v>138</v>
      </c>
      <c r="F48" s="605">
        <f t="shared" si="28"/>
        <v>220</v>
      </c>
      <c r="G48" s="606">
        <f>IF(COUNT(G28:G47)=0,"-",AVERAGE(G28:G47))</f>
        <v>0.3846153846</v>
      </c>
      <c r="H48" s="605">
        <f>SUM(H28:H47)</f>
        <v>91</v>
      </c>
      <c r="I48" s="607">
        <f>IF(LU!W3+LU!W102=0,"-",H48/(LU!W3+LU!W102))</f>
        <v>2.068181818</v>
      </c>
      <c r="J48" s="608">
        <f t="shared" ref="J48:N48" si="29">SUM(J28:J47)</f>
        <v>4</v>
      </c>
      <c r="K48" s="605">
        <f t="shared" si="29"/>
        <v>13</v>
      </c>
      <c r="L48" s="605">
        <f t="shared" si="29"/>
        <v>11</v>
      </c>
      <c r="M48" s="605">
        <f t="shared" si="29"/>
        <v>13</v>
      </c>
      <c r="N48" s="605">
        <f t="shared" si="29"/>
        <v>6</v>
      </c>
      <c r="O48" s="609">
        <f>IF(C48=0,"-",K48/(C48-N48))</f>
        <v>0.2954545455</v>
      </c>
      <c r="P48" s="610">
        <f>SUM(P28:P47)</f>
        <v>45</v>
      </c>
      <c r="Q48" s="611">
        <f t="shared" ref="Q48:AC48" si="30">IF(COUNT(Q28:Q47)=0,"-",AVERAGE(Q28:Q47))</f>
        <v>3.441666667</v>
      </c>
      <c r="R48" s="612">
        <f t="shared" si="30"/>
        <v>35</v>
      </c>
      <c r="S48" s="613">
        <f t="shared" si="30"/>
        <v>78.84615385</v>
      </c>
      <c r="T48" s="610">
        <f t="shared" si="30"/>
        <v>-43.84615385</v>
      </c>
      <c r="U48" s="610">
        <f t="shared" si="30"/>
        <v>-16.28571429</v>
      </c>
      <c r="V48" s="610">
        <f t="shared" si="30"/>
        <v>-1.029109779</v>
      </c>
      <c r="W48" s="610">
        <f t="shared" si="30"/>
        <v>-26.2</v>
      </c>
      <c r="X48" s="610">
        <f t="shared" si="30"/>
        <v>-4.253333333</v>
      </c>
      <c r="Y48" s="610">
        <f t="shared" si="30"/>
        <v>-27.08333333</v>
      </c>
      <c r="Z48" s="610">
        <f t="shared" si="30"/>
        <v>-1.688645313</v>
      </c>
      <c r="AA48" s="610">
        <f t="shared" si="30"/>
        <v>-35.07692308</v>
      </c>
      <c r="AB48" s="610">
        <f t="shared" si="30"/>
        <v>-1.998171654</v>
      </c>
      <c r="AC48" s="610">
        <f t="shared" si="30"/>
        <v>-2.48784146</v>
      </c>
      <c r="AD48" s="614" t="s">
        <v>348</v>
      </c>
      <c r="AE48" s="615" t="s">
        <v>348</v>
      </c>
      <c r="AF48" s="615" t="s">
        <v>348</v>
      </c>
      <c r="AG48" s="614" t="s">
        <v>348</v>
      </c>
      <c r="AH48" s="615" t="s">
        <v>348</v>
      </c>
      <c r="AI48" s="615" t="s">
        <v>348</v>
      </c>
      <c r="AJ48" s="615" t="s">
        <v>348</v>
      </c>
      <c r="AK48" s="616" t="s">
        <v>348</v>
      </c>
      <c r="AL48" s="604">
        <f>SUM(AL28:AM47)</f>
        <v>39</v>
      </c>
      <c r="AM48" s="43"/>
    </row>
    <row r="49" ht="20.25" customHeight="1">
      <c r="A49" s="617"/>
      <c r="B49" s="40"/>
      <c r="C49" s="40"/>
      <c r="D49" s="40"/>
      <c r="E49" s="40"/>
      <c r="F49" s="40"/>
      <c r="G49" s="40"/>
      <c r="H49" s="40"/>
      <c r="I49" s="40"/>
      <c r="J49" s="40"/>
      <c r="K49" s="40"/>
      <c r="L49" s="40"/>
      <c r="M49" s="40"/>
      <c r="N49" s="40"/>
      <c r="O49" s="40"/>
      <c r="P49" s="40"/>
      <c r="Q49" s="40"/>
      <c r="R49" s="40"/>
      <c r="S49" s="40"/>
      <c r="T49" s="40"/>
      <c r="U49" s="40"/>
      <c r="V49" s="40"/>
      <c r="W49" s="618"/>
      <c r="X49" s="40"/>
      <c r="Y49" s="618"/>
      <c r="Z49" s="40"/>
      <c r="AA49" s="40"/>
      <c r="AB49" s="40"/>
      <c r="AC49" s="40"/>
      <c r="AD49" s="619"/>
      <c r="AE49" s="619"/>
      <c r="AF49" s="619"/>
      <c r="AG49" s="620"/>
      <c r="AH49" s="620"/>
      <c r="AI49" s="620"/>
      <c r="AJ49" s="620"/>
      <c r="AK49" s="620"/>
      <c r="AL49" s="40"/>
      <c r="AM49" s="40"/>
    </row>
    <row r="50" ht="20.25" customHeight="1">
      <c r="A50" s="617"/>
      <c r="B50" s="40"/>
      <c r="C50" s="40"/>
      <c r="D50" s="40"/>
      <c r="E50" s="40"/>
      <c r="F50" s="40"/>
      <c r="G50" s="40"/>
      <c r="H50" s="40"/>
      <c r="I50" s="40"/>
      <c r="J50" s="40"/>
      <c r="K50" s="40"/>
      <c r="L50" s="40"/>
      <c r="M50" s="40"/>
      <c r="N50" s="40"/>
      <c r="O50" s="40"/>
      <c r="P50" s="40"/>
      <c r="Q50" s="40"/>
      <c r="R50" s="40"/>
      <c r="S50" s="40"/>
      <c r="T50" s="40"/>
      <c r="U50" s="40"/>
      <c r="V50" s="40"/>
      <c r="W50" s="618"/>
      <c r="X50" s="40"/>
      <c r="Y50" s="618"/>
      <c r="Z50" s="40"/>
      <c r="AA50" s="40"/>
      <c r="AB50" s="40"/>
      <c r="AC50" s="40"/>
      <c r="AD50" s="619"/>
      <c r="AE50" s="619"/>
      <c r="AF50" s="619"/>
      <c r="AG50" s="620"/>
      <c r="AH50" s="620"/>
      <c r="AI50" s="620"/>
      <c r="AJ50" s="620"/>
      <c r="AK50" s="620"/>
      <c r="AL50" s="40"/>
      <c r="AM50" s="40"/>
    </row>
    <row r="51" ht="20.25" customHeight="1">
      <c r="A51" s="617"/>
      <c r="B51" s="40"/>
      <c r="C51" s="40"/>
      <c r="D51" s="40"/>
      <c r="E51" s="40"/>
      <c r="F51" s="40"/>
      <c r="G51" s="40"/>
      <c r="H51" s="40"/>
      <c r="I51" s="40"/>
      <c r="J51" s="40"/>
      <c r="K51" s="40"/>
      <c r="L51" s="40"/>
      <c r="M51" s="40"/>
      <c r="N51" s="40"/>
      <c r="O51" s="40"/>
      <c r="P51" s="40"/>
      <c r="Q51" s="40"/>
      <c r="R51" s="40"/>
      <c r="S51" s="40"/>
      <c r="T51" s="40"/>
      <c r="U51" s="40"/>
      <c r="V51" s="40"/>
      <c r="W51" s="618"/>
      <c r="X51" s="40"/>
      <c r="Y51" s="618"/>
      <c r="Z51" s="40"/>
      <c r="AA51" s="40"/>
      <c r="AB51" s="40"/>
      <c r="AC51" s="40"/>
      <c r="AD51" s="619"/>
      <c r="AE51" s="619"/>
      <c r="AF51" s="619"/>
      <c r="AG51" s="620"/>
      <c r="AH51" s="620"/>
      <c r="AI51" s="620"/>
      <c r="AJ51" s="620"/>
      <c r="AK51" s="620"/>
      <c r="AL51" s="40"/>
      <c r="AM51" s="40"/>
    </row>
    <row r="52" ht="20.25" customHeight="1">
      <c r="A52" s="617"/>
      <c r="B52" s="40"/>
      <c r="C52" s="40"/>
      <c r="D52" s="40"/>
      <c r="E52" s="40"/>
      <c r="F52" s="40"/>
      <c r="G52" s="40"/>
      <c r="H52" s="40"/>
      <c r="I52" s="40"/>
      <c r="J52" s="40"/>
      <c r="K52" s="40"/>
      <c r="L52" s="40"/>
      <c r="M52" s="40"/>
      <c r="N52" s="40"/>
      <c r="O52" s="40"/>
      <c r="P52" s="40"/>
      <c r="Q52" s="40"/>
      <c r="R52" s="40"/>
      <c r="S52" s="40"/>
      <c r="T52" s="40"/>
      <c r="U52" s="40"/>
      <c r="V52" s="40"/>
      <c r="W52" s="618"/>
      <c r="X52" s="40"/>
      <c r="Y52" s="618"/>
      <c r="Z52" s="40"/>
      <c r="AA52" s="40"/>
      <c r="AB52" s="40"/>
      <c r="AC52" s="40"/>
      <c r="AD52" s="619"/>
      <c r="AE52" s="619"/>
      <c r="AF52" s="619"/>
      <c r="AG52" s="620"/>
      <c r="AH52" s="620"/>
      <c r="AI52" s="620"/>
      <c r="AJ52" s="620"/>
      <c r="AK52" s="620"/>
      <c r="AL52" s="40"/>
      <c r="AM52" s="40"/>
    </row>
    <row r="53" ht="20.25" customHeight="1">
      <c r="A53" s="617"/>
      <c r="B53" s="40"/>
      <c r="C53" s="40"/>
      <c r="D53" s="40"/>
      <c r="E53" s="40"/>
      <c r="F53" s="40"/>
      <c r="G53" s="40"/>
      <c r="H53" s="40"/>
      <c r="I53" s="40"/>
      <c r="J53" s="40"/>
      <c r="K53" s="40"/>
      <c r="L53" s="40"/>
      <c r="M53" s="40"/>
      <c r="N53" s="40"/>
      <c r="O53" s="40"/>
      <c r="P53" s="40"/>
      <c r="Q53" s="40"/>
      <c r="R53" s="40"/>
      <c r="S53" s="40"/>
      <c r="T53" s="40"/>
      <c r="U53" s="40"/>
      <c r="V53" s="40"/>
      <c r="W53" s="618"/>
      <c r="X53" s="40"/>
      <c r="Y53" s="618"/>
      <c r="Z53" s="40"/>
      <c r="AA53" s="40"/>
      <c r="AB53" s="40"/>
      <c r="AC53" s="40"/>
      <c r="AD53" s="619"/>
      <c r="AE53" s="619"/>
      <c r="AF53" s="619"/>
      <c r="AG53" s="620"/>
      <c r="AH53" s="620"/>
      <c r="AI53" s="620"/>
      <c r="AJ53" s="620"/>
      <c r="AK53" s="620"/>
      <c r="AL53" s="40"/>
      <c r="AM53" s="40"/>
    </row>
    <row r="54" ht="20.25" customHeight="1">
      <c r="A54" s="617"/>
      <c r="B54" s="40"/>
      <c r="C54" s="40"/>
      <c r="D54" s="40"/>
      <c r="E54" s="40"/>
      <c r="F54" s="40"/>
      <c r="G54" s="40"/>
      <c r="H54" s="40"/>
      <c r="I54" s="40"/>
      <c r="J54" s="40"/>
      <c r="K54" s="40"/>
      <c r="L54" s="40"/>
      <c r="M54" s="40"/>
      <c r="N54" s="40"/>
      <c r="O54" s="40"/>
      <c r="P54" s="40"/>
      <c r="Q54" s="40"/>
      <c r="R54" s="40"/>
      <c r="S54" s="40"/>
      <c r="T54" s="40"/>
      <c r="U54" s="40"/>
      <c r="V54" s="40"/>
      <c r="W54" s="618"/>
      <c r="X54" s="40"/>
      <c r="Y54" s="618"/>
      <c r="Z54" s="40"/>
      <c r="AA54" s="40"/>
      <c r="AB54" s="40"/>
      <c r="AC54" s="40"/>
      <c r="AD54" s="619"/>
      <c r="AE54" s="619"/>
      <c r="AF54" s="619"/>
      <c r="AG54" s="620"/>
      <c r="AH54" s="620"/>
      <c r="AI54" s="620"/>
      <c r="AJ54" s="620"/>
      <c r="AK54" s="620"/>
      <c r="AL54" s="40"/>
      <c r="AM54" s="40"/>
    </row>
    <row r="55" ht="20.25" customHeight="1">
      <c r="A55" s="617"/>
      <c r="B55" s="40"/>
      <c r="C55" s="40"/>
      <c r="D55" s="40"/>
      <c r="E55" s="40"/>
      <c r="F55" s="40"/>
      <c r="G55" s="40"/>
      <c r="H55" s="40"/>
      <c r="I55" s="40"/>
      <c r="J55" s="40"/>
      <c r="K55" s="40"/>
      <c r="L55" s="40"/>
      <c r="M55" s="40"/>
      <c r="N55" s="40"/>
      <c r="O55" s="40"/>
      <c r="P55" s="40"/>
      <c r="Q55" s="40"/>
      <c r="R55" s="40"/>
      <c r="S55" s="40"/>
      <c r="T55" s="40"/>
      <c r="U55" s="40"/>
      <c r="V55" s="40"/>
      <c r="W55" s="618"/>
      <c r="X55" s="40"/>
      <c r="Y55" s="618"/>
      <c r="Z55" s="40"/>
      <c r="AA55" s="40"/>
      <c r="AB55" s="40"/>
      <c r="AC55" s="40"/>
      <c r="AD55" s="619"/>
      <c r="AE55" s="619"/>
      <c r="AF55" s="619"/>
      <c r="AG55" s="620"/>
      <c r="AH55" s="620"/>
      <c r="AI55" s="620"/>
      <c r="AJ55" s="620"/>
      <c r="AK55" s="620"/>
      <c r="AL55" s="40"/>
      <c r="AM55" s="40"/>
    </row>
    <row r="56" ht="20.25" customHeight="1">
      <c r="A56" s="617"/>
      <c r="B56" s="40"/>
      <c r="C56" s="40"/>
      <c r="D56" s="40"/>
      <c r="E56" s="40"/>
      <c r="F56" s="40"/>
      <c r="G56" s="40"/>
      <c r="H56" s="40"/>
      <c r="I56" s="40"/>
      <c r="J56" s="40"/>
      <c r="K56" s="40"/>
      <c r="L56" s="40"/>
      <c r="M56" s="40"/>
      <c r="N56" s="40"/>
      <c r="O56" s="40"/>
      <c r="P56" s="40"/>
      <c r="Q56" s="40"/>
      <c r="R56" s="40"/>
      <c r="S56" s="40"/>
      <c r="T56" s="40"/>
      <c r="U56" s="40"/>
      <c r="V56" s="40"/>
      <c r="W56" s="618"/>
      <c r="X56" s="40"/>
      <c r="Y56" s="618"/>
      <c r="Z56" s="40"/>
      <c r="AA56" s="40"/>
      <c r="AB56" s="40"/>
      <c r="AC56" s="40"/>
      <c r="AD56" s="619"/>
      <c r="AE56" s="619"/>
      <c r="AF56" s="619"/>
      <c r="AG56" s="620"/>
      <c r="AH56" s="620"/>
      <c r="AI56" s="620"/>
      <c r="AJ56" s="620"/>
      <c r="AK56" s="620"/>
      <c r="AL56" s="40"/>
      <c r="AM56" s="40"/>
    </row>
    <row r="57" ht="20.25" customHeight="1">
      <c r="A57" s="617"/>
      <c r="B57" s="40"/>
      <c r="C57" s="40"/>
      <c r="D57" s="40"/>
      <c r="E57" s="40"/>
      <c r="F57" s="40"/>
      <c r="G57" s="40"/>
      <c r="H57" s="40"/>
      <c r="I57" s="40"/>
      <c r="J57" s="40"/>
      <c r="K57" s="40"/>
      <c r="L57" s="40"/>
      <c r="M57" s="40"/>
      <c r="N57" s="40"/>
      <c r="O57" s="40"/>
      <c r="P57" s="40"/>
      <c r="Q57" s="40"/>
      <c r="R57" s="40"/>
      <c r="S57" s="40"/>
      <c r="T57" s="40"/>
      <c r="U57" s="40"/>
      <c r="V57" s="40"/>
      <c r="W57" s="618"/>
      <c r="X57" s="40"/>
      <c r="Y57" s="618"/>
      <c r="Z57" s="40"/>
      <c r="AA57" s="40"/>
      <c r="AB57" s="40"/>
      <c r="AC57" s="40"/>
      <c r="AD57" s="619"/>
      <c r="AE57" s="619"/>
      <c r="AF57" s="619"/>
      <c r="AG57" s="620"/>
      <c r="AH57" s="620"/>
      <c r="AI57" s="620"/>
      <c r="AJ57" s="620"/>
      <c r="AK57" s="620"/>
      <c r="AL57" s="40"/>
      <c r="AM57" s="40"/>
    </row>
    <row r="58" ht="20.25" customHeight="1">
      <c r="A58" s="617"/>
      <c r="B58" s="40"/>
      <c r="C58" s="40"/>
      <c r="D58" s="40"/>
      <c r="E58" s="40"/>
      <c r="F58" s="40"/>
      <c r="G58" s="40"/>
      <c r="H58" s="40"/>
      <c r="I58" s="40"/>
      <c r="J58" s="40"/>
      <c r="K58" s="40"/>
      <c r="L58" s="40"/>
      <c r="M58" s="40"/>
      <c r="N58" s="40"/>
      <c r="O58" s="40"/>
      <c r="P58" s="40"/>
      <c r="Q58" s="40"/>
      <c r="R58" s="40"/>
      <c r="S58" s="40"/>
      <c r="T58" s="40"/>
      <c r="U58" s="40"/>
      <c r="V58" s="40"/>
      <c r="W58" s="618"/>
      <c r="X58" s="40"/>
      <c r="Y58" s="618"/>
      <c r="Z58" s="40"/>
      <c r="AA58" s="40"/>
      <c r="AB58" s="40"/>
      <c r="AC58" s="40"/>
      <c r="AD58" s="619"/>
      <c r="AE58" s="619"/>
      <c r="AF58" s="619"/>
      <c r="AG58" s="620"/>
      <c r="AH58" s="620"/>
      <c r="AI58" s="620"/>
      <c r="AJ58" s="620"/>
      <c r="AK58" s="620"/>
      <c r="AL58" s="40"/>
      <c r="AM58" s="40"/>
    </row>
    <row r="59" ht="20.25" customHeight="1">
      <c r="A59" s="617"/>
      <c r="B59" s="40"/>
      <c r="C59" s="40"/>
      <c r="D59" s="40"/>
      <c r="E59" s="40"/>
      <c r="F59" s="40"/>
      <c r="G59" s="40"/>
      <c r="H59" s="40"/>
      <c r="I59" s="40"/>
      <c r="J59" s="40"/>
      <c r="K59" s="40"/>
      <c r="L59" s="40"/>
      <c r="M59" s="40"/>
      <c r="N59" s="40"/>
      <c r="O59" s="40"/>
      <c r="P59" s="40"/>
      <c r="Q59" s="40"/>
      <c r="R59" s="40"/>
      <c r="S59" s="40"/>
      <c r="T59" s="40"/>
      <c r="U59" s="40"/>
      <c r="V59" s="40"/>
      <c r="W59" s="618"/>
      <c r="X59" s="40"/>
      <c r="Y59" s="618"/>
      <c r="Z59" s="40"/>
      <c r="AA59" s="40"/>
      <c r="AB59" s="40"/>
      <c r="AC59" s="40"/>
      <c r="AD59" s="619"/>
      <c r="AE59" s="619"/>
      <c r="AF59" s="619"/>
      <c r="AG59" s="620"/>
      <c r="AH59" s="620"/>
      <c r="AI59" s="620"/>
      <c r="AJ59" s="620"/>
      <c r="AK59" s="620"/>
      <c r="AL59" s="40"/>
      <c r="AM59" s="40"/>
    </row>
    <row r="60" ht="20.25" customHeight="1">
      <c r="A60" s="617"/>
      <c r="B60" s="40"/>
      <c r="C60" s="40"/>
      <c r="D60" s="40"/>
      <c r="E60" s="40"/>
      <c r="F60" s="40"/>
      <c r="G60" s="40"/>
      <c r="H60" s="40"/>
      <c r="I60" s="40"/>
      <c r="J60" s="40"/>
      <c r="K60" s="40"/>
      <c r="L60" s="40"/>
      <c r="M60" s="40"/>
      <c r="N60" s="40"/>
      <c r="O60" s="40"/>
      <c r="P60" s="40"/>
      <c r="Q60" s="40"/>
      <c r="R60" s="40"/>
      <c r="S60" s="40"/>
      <c r="T60" s="40"/>
      <c r="U60" s="40"/>
      <c r="V60" s="40"/>
      <c r="W60" s="618"/>
      <c r="X60" s="40"/>
      <c r="Y60" s="618"/>
      <c r="Z60" s="40"/>
      <c r="AA60" s="40"/>
      <c r="AB60" s="40"/>
      <c r="AC60" s="40"/>
      <c r="AD60" s="619"/>
      <c r="AE60" s="619"/>
      <c r="AF60" s="619"/>
      <c r="AG60" s="620"/>
      <c r="AH60" s="620"/>
      <c r="AI60" s="620"/>
      <c r="AJ60" s="620"/>
      <c r="AK60" s="620"/>
      <c r="AL60" s="40"/>
      <c r="AM60" s="40"/>
    </row>
    <row r="61" ht="20.25" customHeight="1">
      <c r="A61" s="617"/>
      <c r="B61" s="40"/>
      <c r="C61" s="40"/>
      <c r="D61" s="40"/>
      <c r="E61" s="40"/>
      <c r="F61" s="40"/>
      <c r="G61" s="40"/>
      <c r="H61" s="40"/>
      <c r="I61" s="40"/>
      <c r="J61" s="40"/>
      <c r="K61" s="40"/>
      <c r="L61" s="40"/>
      <c r="M61" s="40"/>
      <c r="N61" s="40"/>
      <c r="O61" s="40"/>
      <c r="P61" s="40"/>
      <c r="Q61" s="40"/>
      <c r="R61" s="40"/>
      <c r="S61" s="40"/>
      <c r="T61" s="40"/>
      <c r="U61" s="40"/>
      <c r="V61" s="40"/>
      <c r="W61" s="618"/>
      <c r="X61" s="40"/>
      <c r="Y61" s="618"/>
      <c r="Z61" s="40"/>
      <c r="AA61" s="40"/>
      <c r="AB61" s="40"/>
      <c r="AC61" s="40"/>
      <c r="AD61" s="619"/>
      <c r="AE61" s="619"/>
      <c r="AF61" s="619"/>
      <c r="AG61" s="620"/>
      <c r="AH61" s="620"/>
      <c r="AI61" s="620"/>
      <c r="AJ61" s="620"/>
      <c r="AK61" s="620"/>
      <c r="AL61" s="40"/>
      <c r="AM61" s="40"/>
    </row>
    <row r="62" ht="20.25" customHeight="1">
      <c r="A62" s="617"/>
      <c r="B62" s="40"/>
      <c r="C62" s="40"/>
      <c r="D62" s="40"/>
      <c r="E62" s="40"/>
      <c r="F62" s="40"/>
      <c r="G62" s="40"/>
      <c r="H62" s="40"/>
      <c r="I62" s="40"/>
      <c r="J62" s="40"/>
      <c r="K62" s="40"/>
      <c r="L62" s="40"/>
      <c r="M62" s="40"/>
      <c r="N62" s="40"/>
      <c r="O62" s="40"/>
      <c r="P62" s="40"/>
      <c r="Q62" s="40"/>
      <c r="R62" s="40"/>
      <c r="S62" s="40"/>
      <c r="T62" s="40"/>
      <c r="U62" s="40"/>
      <c r="V62" s="40"/>
      <c r="W62" s="618"/>
      <c r="X62" s="40"/>
      <c r="Y62" s="618"/>
      <c r="Z62" s="40"/>
      <c r="AA62" s="40"/>
      <c r="AB62" s="40"/>
      <c r="AC62" s="40"/>
      <c r="AD62" s="619"/>
      <c r="AE62" s="619"/>
      <c r="AF62" s="619"/>
      <c r="AG62" s="620"/>
      <c r="AH62" s="620"/>
      <c r="AI62" s="620"/>
      <c r="AJ62" s="620"/>
      <c r="AK62" s="620"/>
      <c r="AL62" s="40"/>
      <c r="AM62" s="40"/>
    </row>
    <row r="63" ht="20.25" customHeight="1">
      <c r="A63" s="617"/>
      <c r="B63" s="40"/>
      <c r="C63" s="40"/>
      <c r="D63" s="40"/>
      <c r="E63" s="40"/>
      <c r="F63" s="40"/>
      <c r="G63" s="40"/>
      <c r="H63" s="40"/>
      <c r="I63" s="40"/>
      <c r="J63" s="40"/>
      <c r="K63" s="40"/>
      <c r="L63" s="40"/>
      <c r="M63" s="40"/>
      <c r="N63" s="40"/>
      <c r="O63" s="40"/>
      <c r="P63" s="40"/>
      <c r="Q63" s="40"/>
      <c r="R63" s="40"/>
      <c r="S63" s="40"/>
      <c r="T63" s="40"/>
      <c r="U63" s="40"/>
      <c r="V63" s="40"/>
      <c r="W63" s="618"/>
      <c r="X63" s="40"/>
      <c r="Y63" s="618"/>
      <c r="Z63" s="40"/>
      <c r="AA63" s="40"/>
      <c r="AB63" s="40"/>
      <c r="AC63" s="40"/>
      <c r="AD63" s="619"/>
      <c r="AE63" s="619"/>
      <c r="AF63" s="619"/>
      <c r="AG63" s="620"/>
      <c r="AH63" s="620"/>
      <c r="AI63" s="620"/>
      <c r="AJ63" s="620"/>
      <c r="AK63" s="620"/>
      <c r="AL63" s="40"/>
      <c r="AM63" s="40"/>
    </row>
    <row r="64" ht="20.25" customHeight="1">
      <c r="A64" s="617"/>
      <c r="B64" s="40"/>
      <c r="C64" s="40"/>
      <c r="D64" s="40"/>
      <c r="E64" s="40"/>
      <c r="F64" s="40"/>
      <c r="G64" s="40"/>
      <c r="H64" s="40"/>
      <c r="I64" s="40"/>
      <c r="J64" s="40"/>
      <c r="K64" s="40"/>
      <c r="L64" s="40"/>
      <c r="M64" s="40"/>
      <c r="N64" s="40"/>
      <c r="O64" s="40"/>
      <c r="P64" s="40"/>
      <c r="Q64" s="40"/>
      <c r="R64" s="40"/>
      <c r="S64" s="40"/>
      <c r="T64" s="40"/>
      <c r="U64" s="40"/>
      <c r="V64" s="40"/>
      <c r="W64" s="618"/>
      <c r="X64" s="40"/>
      <c r="Y64" s="618"/>
      <c r="Z64" s="40"/>
      <c r="AA64" s="40"/>
      <c r="AB64" s="40"/>
      <c r="AC64" s="40"/>
      <c r="AD64" s="619"/>
      <c r="AE64" s="619"/>
      <c r="AF64" s="619"/>
      <c r="AG64" s="620"/>
      <c r="AH64" s="620"/>
      <c r="AI64" s="620"/>
      <c r="AJ64" s="620"/>
      <c r="AK64" s="620"/>
      <c r="AL64" s="40"/>
      <c r="AM64" s="40"/>
    </row>
    <row r="65" ht="20.25" customHeight="1">
      <c r="A65" s="617"/>
      <c r="B65" s="40"/>
      <c r="C65" s="40"/>
      <c r="D65" s="40"/>
      <c r="E65" s="40"/>
      <c r="F65" s="40"/>
      <c r="G65" s="40"/>
      <c r="H65" s="40"/>
      <c r="I65" s="40"/>
      <c r="J65" s="40"/>
      <c r="K65" s="40"/>
      <c r="L65" s="40"/>
      <c r="M65" s="40"/>
      <c r="N65" s="40"/>
      <c r="O65" s="40"/>
      <c r="P65" s="40"/>
      <c r="Q65" s="40"/>
      <c r="R65" s="40"/>
      <c r="S65" s="40"/>
      <c r="T65" s="40"/>
      <c r="U65" s="40"/>
      <c r="V65" s="40"/>
      <c r="W65" s="618"/>
      <c r="X65" s="40"/>
      <c r="Y65" s="618"/>
      <c r="Z65" s="40"/>
      <c r="AA65" s="40"/>
      <c r="AB65" s="40"/>
      <c r="AC65" s="40"/>
      <c r="AD65" s="619"/>
      <c r="AE65" s="619"/>
      <c r="AF65" s="619"/>
      <c r="AG65" s="620"/>
      <c r="AH65" s="620"/>
      <c r="AI65" s="620"/>
      <c r="AJ65" s="620"/>
      <c r="AK65" s="620"/>
      <c r="AL65" s="40"/>
      <c r="AM65" s="40"/>
    </row>
    <row r="66" ht="20.25" customHeight="1">
      <c r="A66" s="617"/>
      <c r="B66" s="40"/>
      <c r="C66" s="40"/>
      <c r="D66" s="40"/>
      <c r="E66" s="40"/>
      <c r="F66" s="40"/>
      <c r="G66" s="40"/>
      <c r="H66" s="40"/>
      <c r="I66" s="40"/>
      <c r="J66" s="40"/>
      <c r="K66" s="40"/>
      <c r="L66" s="40"/>
      <c r="M66" s="40"/>
      <c r="N66" s="40"/>
      <c r="O66" s="40"/>
      <c r="P66" s="40"/>
      <c r="Q66" s="40"/>
      <c r="R66" s="40"/>
      <c r="S66" s="40"/>
      <c r="T66" s="40"/>
      <c r="U66" s="40"/>
      <c r="V66" s="40"/>
      <c r="W66" s="618"/>
      <c r="X66" s="40"/>
      <c r="Y66" s="618"/>
      <c r="Z66" s="40"/>
      <c r="AA66" s="40"/>
      <c r="AB66" s="40"/>
      <c r="AC66" s="40"/>
      <c r="AD66" s="619"/>
      <c r="AE66" s="619"/>
      <c r="AF66" s="619"/>
      <c r="AG66" s="620"/>
      <c r="AH66" s="620"/>
      <c r="AI66" s="620"/>
      <c r="AJ66" s="620"/>
      <c r="AK66" s="620"/>
      <c r="AL66" s="40"/>
      <c r="AM66" s="40"/>
    </row>
    <row r="67" ht="20.25" customHeight="1">
      <c r="A67" s="617"/>
      <c r="B67" s="40"/>
      <c r="C67" s="40"/>
      <c r="D67" s="40"/>
      <c r="E67" s="40"/>
      <c r="F67" s="40"/>
      <c r="G67" s="40"/>
      <c r="H67" s="40"/>
      <c r="I67" s="40"/>
      <c r="J67" s="40"/>
      <c r="K67" s="40"/>
      <c r="L67" s="40"/>
      <c r="M67" s="40"/>
      <c r="N67" s="40"/>
      <c r="O67" s="40"/>
      <c r="P67" s="40"/>
      <c r="Q67" s="40"/>
      <c r="R67" s="40"/>
      <c r="S67" s="40"/>
      <c r="T67" s="40"/>
      <c r="U67" s="40"/>
      <c r="V67" s="40"/>
      <c r="W67" s="618"/>
      <c r="X67" s="40"/>
      <c r="Y67" s="618"/>
      <c r="Z67" s="40"/>
      <c r="AA67" s="40"/>
      <c r="AB67" s="40"/>
      <c r="AC67" s="40"/>
      <c r="AD67" s="619"/>
      <c r="AE67" s="619"/>
      <c r="AF67" s="619"/>
      <c r="AG67" s="620"/>
      <c r="AH67" s="620"/>
      <c r="AI67" s="620"/>
      <c r="AJ67" s="620"/>
      <c r="AK67" s="620"/>
      <c r="AL67" s="40"/>
      <c r="AM67" s="40"/>
    </row>
    <row r="68" ht="20.25" customHeight="1">
      <c r="A68" s="617"/>
      <c r="B68" s="40"/>
      <c r="C68" s="40"/>
      <c r="D68" s="40"/>
      <c r="E68" s="40"/>
      <c r="F68" s="40"/>
      <c r="G68" s="40"/>
      <c r="H68" s="40"/>
      <c r="I68" s="40"/>
      <c r="J68" s="40"/>
      <c r="K68" s="40"/>
      <c r="L68" s="40"/>
      <c r="M68" s="40"/>
      <c r="N68" s="40"/>
      <c r="O68" s="40"/>
      <c r="P68" s="40"/>
      <c r="Q68" s="40"/>
      <c r="R68" s="40"/>
      <c r="S68" s="40"/>
      <c r="T68" s="40"/>
      <c r="U68" s="40"/>
      <c r="V68" s="40"/>
      <c r="W68" s="618"/>
      <c r="X68" s="40"/>
      <c r="Y68" s="618"/>
      <c r="Z68" s="40"/>
      <c r="AA68" s="40"/>
      <c r="AB68" s="40"/>
      <c r="AC68" s="40"/>
      <c r="AD68" s="619"/>
      <c r="AE68" s="619"/>
      <c r="AF68" s="619"/>
      <c r="AG68" s="620"/>
      <c r="AH68" s="620"/>
      <c r="AI68" s="620"/>
      <c r="AJ68" s="620"/>
      <c r="AK68" s="620"/>
      <c r="AL68" s="40"/>
      <c r="AM68" s="40"/>
    </row>
    <row r="69" ht="20.25" customHeight="1">
      <c r="A69" s="617"/>
      <c r="B69" s="40"/>
      <c r="C69" s="40"/>
      <c r="D69" s="40"/>
      <c r="E69" s="40"/>
      <c r="F69" s="40"/>
      <c r="G69" s="40"/>
      <c r="H69" s="40"/>
      <c r="I69" s="40"/>
      <c r="J69" s="40"/>
      <c r="K69" s="40"/>
      <c r="L69" s="40"/>
      <c r="M69" s="40"/>
      <c r="N69" s="40"/>
      <c r="O69" s="40"/>
      <c r="P69" s="40"/>
      <c r="Q69" s="40"/>
      <c r="R69" s="40"/>
      <c r="S69" s="40"/>
      <c r="T69" s="40"/>
      <c r="U69" s="40"/>
      <c r="V69" s="40"/>
      <c r="W69" s="618"/>
      <c r="X69" s="40"/>
      <c r="Y69" s="618"/>
      <c r="Z69" s="40"/>
      <c r="AA69" s="40"/>
      <c r="AB69" s="40"/>
      <c r="AC69" s="40"/>
      <c r="AD69" s="619"/>
      <c r="AE69" s="619"/>
      <c r="AF69" s="619"/>
      <c r="AG69" s="620"/>
      <c r="AH69" s="620"/>
      <c r="AI69" s="620"/>
      <c r="AJ69" s="620"/>
      <c r="AK69" s="620"/>
      <c r="AL69" s="40"/>
      <c r="AM69" s="40"/>
    </row>
    <row r="70" ht="20.25" customHeight="1">
      <c r="A70" s="617"/>
      <c r="B70" s="40"/>
      <c r="C70" s="40"/>
      <c r="D70" s="40"/>
      <c r="E70" s="40"/>
      <c r="F70" s="40"/>
      <c r="G70" s="40"/>
      <c r="H70" s="40"/>
      <c r="I70" s="40"/>
      <c r="J70" s="40"/>
      <c r="K70" s="40"/>
      <c r="L70" s="40"/>
      <c r="M70" s="40"/>
      <c r="N70" s="40"/>
      <c r="O70" s="40"/>
      <c r="P70" s="40"/>
      <c r="Q70" s="40"/>
      <c r="R70" s="40"/>
      <c r="S70" s="40"/>
      <c r="T70" s="40"/>
      <c r="U70" s="40"/>
      <c r="V70" s="40"/>
      <c r="W70" s="618"/>
      <c r="X70" s="40"/>
      <c r="Y70" s="618"/>
      <c r="Z70" s="40"/>
      <c r="AA70" s="40"/>
      <c r="AB70" s="40"/>
      <c r="AC70" s="40"/>
      <c r="AD70" s="619"/>
      <c r="AE70" s="619"/>
      <c r="AF70" s="619"/>
      <c r="AG70" s="620"/>
      <c r="AH70" s="620"/>
      <c r="AI70" s="620"/>
      <c r="AJ70" s="620"/>
      <c r="AK70" s="620"/>
      <c r="AL70" s="40"/>
      <c r="AM70" s="40"/>
    </row>
    <row r="71" ht="20.25" customHeight="1">
      <c r="A71" s="617"/>
      <c r="B71" s="40"/>
      <c r="C71" s="40"/>
      <c r="D71" s="40"/>
      <c r="E71" s="40"/>
      <c r="F71" s="40"/>
      <c r="G71" s="40"/>
      <c r="H71" s="40"/>
      <c r="I71" s="40"/>
      <c r="J71" s="40"/>
      <c r="K71" s="40"/>
      <c r="L71" s="40"/>
      <c r="M71" s="40"/>
      <c r="N71" s="40"/>
      <c r="O71" s="40"/>
      <c r="P71" s="40"/>
      <c r="Q71" s="40"/>
      <c r="R71" s="40"/>
      <c r="S71" s="40"/>
      <c r="T71" s="40"/>
      <c r="U71" s="40"/>
      <c r="V71" s="40"/>
      <c r="W71" s="618"/>
      <c r="X71" s="40"/>
      <c r="Y71" s="618"/>
      <c r="Z71" s="40"/>
      <c r="AA71" s="40"/>
      <c r="AB71" s="40"/>
      <c r="AC71" s="40"/>
      <c r="AD71" s="619"/>
      <c r="AE71" s="619"/>
      <c r="AF71" s="619"/>
      <c r="AG71" s="620"/>
      <c r="AH71" s="620"/>
      <c r="AI71" s="620"/>
      <c r="AJ71" s="620"/>
      <c r="AK71" s="620"/>
      <c r="AL71" s="40"/>
      <c r="AM71" s="40"/>
    </row>
    <row r="72" ht="20.25" customHeight="1">
      <c r="A72" s="617"/>
      <c r="B72" s="40"/>
      <c r="C72" s="40"/>
      <c r="D72" s="40"/>
      <c r="E72" s="40"/>
      <c r="F72" s="40"/>
      <c r="G72" s="40"/>
      <c r="H72" s="40"/>
      <c r="I72" s="40"/>
      <c r="J72" s="40"/>
      <c r="K72" s="40"/>
      <c r="L72" s="40"/>
      <c r="M72" s="40"/>
      <c r="N72" s="40"/>
      <c r="O72" s="40"/>
      <c r="P72" s="40"/>
      <c r="Q72" s="40"/>
      <c r="R72" s="40"/>
      <c r="S72" s="40"/>
      <c r="T72" s="40"/>
      <c r="U72" s="40"/>
      <c r="V72" s="40"/>
      <c r="W72" s="618"/>
      <c r="X72" s="40"/>
      <c r="Y72" s="618"/>
      <c r="Z72" s="40"/>
      <c r="AA72" s="40"/>
      <c r="AB72" s="40"/>
      <c r="AC72" s="40"/>
      <c r="AD72" s="619"/>
      <c r="AE72" s="619"/>
      <c r="AF72" s="619"/>
      <c r="AG72" s="620"/>
      <c r="AH72" s="620"/>
      <c r="AI72" s="620"/>
      <c r="AJ72" s="620"/>
      <c r="AK72" s="620"/>
      <c r="AL72" s="40"/>
      <c r="AM72" s="40"/>
    </row>
    <row r="73" ht="20.25" customHeight="1">
      <c r="A73" s="617"/>
      <c r="B73" s="40"/>
      <c r="C73" s="40"/>
      <c r="D73" s="40"/>
      <c r="E73" s="40"/>
      <c r="F73" s="40"/>
      <c r="G73" s="40"/>
      <c r="H73" s="40"/>
      <c r="I73" s="40"/>
      <c r="J73" s="40"/>
      <c r="K73" s="40"/>
      <c r="L73" s="40"/>
      <c r="M73" s="40"/>
      <c r="N73" s="40"/>
      <c r="O73" s="40"/>
      <c r="P73" s="40"/>
      <c r="Q73" s="40"/>
      <c r="R73" s="40"/>
      <c r="S73" s="40"/>
      <c r="T73" s="40"/>
      <c r="U73" s="40"/>
      <c r="V73" s="40"/>
      <c r="W73" s="618"/>
      <c r="X73" s="40"/>
      <c r="Y73" s="618"/>
      <c r="Z73" s="40"/>
      <c r="AA73" s="40"/>
      <c r="AB73" s="40"/>
      <c r="AC73" s="40"/>
      <c r="AD73" s="619"/>
      <c r="AE73" s="619"/>
      <c r="AF73" s="619"/>
      <c r="AG73" s="620"/>
      <c r="AH73" s="620"/>
      <c r="AI73" s="620"/>
      <c r="AJ73" s="620"/>
      <c r="AK73" s="620"/>
      <c r="AL73" s="40"/>
      <c r="AM73" s="40"/>
    </row>
    <row r="74" ht="20.25" customHeight="1">
      <c r="A74" s="617"/>
      <c r="B74" s="40"/>
      <c r="C74" s="40"/>
      <c r="D74" s="40"/>
      <c r="E74" s="40"/>
      <c r="F74" s="40"/>
      <c r="G74" s="40"/>
      <c r="H74" s="40"/>
      <c r="I74" s="40"/>
      <c r="J74" s="40"/>
      <c r="K74" s="40"/>
      <c r="L74" s="40"/>
      <c r="M74" s="40"/>
      <c r="N74" s="40"/>
      <c r="O74" s="40"/>
      <c r="P74" s="40"/>
      <c r="Q74" s="40"/>
      <c r="R74" s="40"/>
      <c r="S74" s="40"/>
      <c r="T74" s="40"/>
      <c r="U74" s="40"/>
      <c r="V74" s="40"/>
      <c r="W74" s="618"/>
      <c r="X74" s="40"/>
      <c r="Y74" s="618"/>
      <c r="Z74" s="40"/>
      <c r="AA74" s="40"/>
      <c r="AB74" s="40"/>
      <c r="AC74" s="40"/>
      <c r="AD74" s="619"/>
      <c r="AE74" s="619"/>
      <c r="AF74" s="619"/>
      <c r="AG74" s="620"/>
      <c r="AH74" s="620"/>
      <c r="AI74" s="620"/>
      <c r="AJ74" s="620"/>
      <c r="AK74" s="620"/>
      <c r="AL74" s="40"/>
      <c r="AM74" s="40"/>
    </row>
    <row r="75" ht="20.25" customHeight="1">
      <c r="A75" s="617"/>
      <c r="B75" s="40"/>
      <c r="C75" s="40"/>
      <c r="D75" s="40"/>
      <c r="E75" s="40"/>
      <c r="F75" s="40"/>
      <c r="G75" s="40"/>
      <c r="H75" s="40"/>
      <c r="I75" s="40"/>
      <c r="J75" s="40"/>
      <c r="K75" s="40"/>
      <c r="L75" s="40"/>
      <c r="M75" s="40"/>
      <c r="N75" s="40"/>
      <c r="O75" s="40"/>
      <c r="P75" s="40"/>
      <c r="Q75" s="40"/>
      <c r="R75" s="40"/>
      <c r="S75" s="40"/>
      <c r="T75" s="40"/>
      <c r="U75" s="40"/>
      <c r="V75" s="40"/>
      <c r="W75" s="618"/>
      <c r="X75" s="40"/>
      <c r="Y75" s="618"/>
      <c r="Z75" s="40"/>
      <c r="AA75" s="40"/>
      <c r="AB75" s="40"/>
      <c r="AC75" s="40"/>
      <c r="AD75" s="619"/>
      <c r="AE75" s="619"/>
      <c r="AF75" s="619"/>
      <c r="AG75" s="620"/>
      <c r="AH75" s="620"/>
      <c r="AI75" s="620"/>
      <c r="AJ75" s="620"/>
      <c r="AK75" s="620"/>
      <c r="AL75" s="40"/>
      <c r="AM75" s="40"/>
    </row>
    <row r="76" ht="20.25" customHeight="1">
      <c r="A76" s="617"/>
      <c r="B76" s="40"/>
      <c r="C76" s="40"/>
      <c r="D76" s="40"/>
      <c r="E76" s="40"/>
      <c r="F76" s="40"/>
      <c r="G76" s="40"/>
      <c r="H76" s="40"/>
      <c r="I76" s="40"/>
      <c r="J76" s="40"/>
      <c r="K76" s="40"/>
      <c r="L76" s="40"/>
      <c r="M76" s="40"/>
      <c r="N76" s="40"/>
      <c r="O76" s="40"/>
      <c r="P76" s="40"/>
      <c r="Q76" s="40"/>
      <c r="R76" s="40"/>
      <c r="S76" s="40"/>
      <c r="T76" s="40"/>
      <c r="U76" s="40"/>
      <c r="V76" s="40"/>
      <c r="W76" s="618"/>
      <c r="X76" s="40"/>
      <c r="Y76" s="618"/>
      <c r="Z76" s="40"/>
      <c r="AA76" s="40"/>
      <c r="AB76" s="40"/>
      <c r="AC76" s="40"/>
      <c r="AD76" s="619"/>
      <c r="AE76" s="619"/>
      <c r="AF76" s="619"/>
      <c r="AG76" s="620"/>
      <c r="AH76" s="620"/>
      <c r="AI76" s="620"/>
      <c r="AJ76" s="620"/>
      <c r="AK76" s="620"/>
      <c r="AL76" s="40"/>
      <c r="AM76" s="40"/>
    </row>
    <row r="77" ht="20.25" customHeight="1">
      <c r="A77" s="617"/>
      <c r="B77" s="40"/>
      <c r="C77" s="40"/>
      <c r="D77" s="40"/>
      <c r="E77" s="40"/>
      <c r="F77" s="40"/>
      <c r="G77" s="40"/>
      <c r="H77" s="40"/>
      <c r="I77" s="40"/>
      <c r="J77" s="40"/>
      <c r="K77" s="40"/>
      <c r="L77" s="40"/>
      <c r="M77" s="40"/>
      <c r="N77" s="40"/>
      <c r="O77" s="40"/>
      <c r="P77" s="40"/>
      <c r="Q77" s="40"/>
      <c r="R77" s="40"/>
      <c r="S77" s="40"/>
      <c r="T77" s="40"/>
      <c r="U77" s="40"/>
      <c r="V77" s="40"/>
      <c r="W77" s="618"/>
      <c r="X77" s="40"/>
      <c r="Y77" s="618"/>
      <c r="Z77" s="40"/>
      <c r="AA77" s="40"/>
      <c r="AB77" s="40"/>
      <c r="AC77" s="40"/>
      <c r="AD77" s="619"/>
      <c r="AE77" s="619"/>
      <c r="AF77" s="619"/>
      <c r="AG77" s="620"/>
      <c r="AH77" s="620"/>
      <c r="AI77" s="620"/>
      <c r="AJ77" s="620"/>
      <c r="AK77" s="620"/>
      <c r="AL77" s="40"/>
      <c r="AM77" s="40"/>
    </row>
    <row r="78" ht="20.25" customHeight="1">
      <c r="A78" s="617"/>
      <c r="B78" s="40"/>
      <c r="C78" s="40"/>
      <c r="D78" s="40"/>
      <c r="E78" s="40"/>
      <c r="F78" s="40"/>
      <c r="G78" s="40"/>
      <c r="H78" s="40"/>
      <c r="I78" s="40"/>
      <c r="J78" s="40"/>
      <c r="K78" s="40"/>
      <c r="L78" s="40"/>
      <c r="M78" s="40"/>
      <c r="N78" s="40"/>
      <c r="O78" s="40"/>
      <c r="P78" s="40"/>
      <c r="Q78" s="40"/>
      <c r="R78" s="40"/>
      <c r="S78" s="40"/>
      <c r="T78" s="40"/>
      <c r="U78" s="40"/>
      <c r="V78" s="40"/>
      <c r="W78" s="618"/>
      <c r="X78" s="40"/>
      <c r="Y78" s="618"/>
      <c r="Z78" s="40"/>
      <c r="AA78" s="40"/>
      <c r="AB78" s="40"/>
      <c r="AC78" s="40"/>
      <c r="AD78" s="619"/>
      <c r="AE78" s="619"/>
      <c r="AF78" s="619"/>
      <c r="AG78" s="620"/>
      <c r="AH78" s="620"/>
      <c r="AI78" s="620"/>
      <c r="AJ78" s="620"/>
      <c r="AK78" s="620"/>
      <c r="AL78" s="40"/>
      <c r="AM78" s="40"/>
    </row>
    <row r="79" ht="20.25" customHeight="1">
      <c r="A79" s="617"/>
      <c r="B79" s="40"/>
      <c r="C79" s="40"/>
      <c r="D79" s="40"/>
      <c r="E79" s="40"/>
      <c r="F79" s="40"/>
      <c r="G79" s="40"/>
      <c r="H79" s="40"/>
      <c r="I79" s="40"/>
      <c r="J79" s="40"/>
      <c r="K79" s="40"/>
      <c r="L79" s="40"/>
      <c r="M79" s="40"/>
      <c r="N79" s="40"/>
      <c r="O79" s="40"/>
      <c r="P79" s="40"/>
      <c r="Q79" s="40"/>
      <c r="R79" s="40"/>
      <c r="S79" s="40"/>
      <c r="T79" s="40"/>
      <c r="U79" s="40"/>
      <c r="V79" s="40"/>
      <c r="W79" s="618"/>
      <c r="X79" s="40"/>
      <c r="Y79" s="618"/>
      <c r="Z79" s="40"/>
      <c r="AA79" s="40"/>
      <c r="AB79" s="40"/>
      <c r="AC79" s="40"/>
      <c r="AD79" s="619"/>
      <c r="AE79" s="619"/>
      <c r="AF79" s="619"/>
      <c r="AG79" s="620"/>
      <c r="AH79" s="620"/>
      <c r="AI79" s="620"/>
      <c r="AJ79" s="620"/>
      <c r="AK79" s="620"/>
      <c r="AL79" s="40"/>
      <c r="AM79" s="40"/>
    </row>
    <row r="80" ht="20.25" customHeight="1">
      <c r="A80" s="617"/>
      <c r="B80" s="40"/>
      <c r="C80" s="40"/>
      <c r="D80" s="40"/>
      <c r="E80" s="40"/>
      <c r="F80" s="40"/>
      <c r="G80" s="40"/>
      <c r="H80" s="40"/>
      <c r="I80" s="40"/>
      <c r="J80" s="40"/>
      <c r="K80" s="40"/>
      <c r="L80" s="40"/>
      <c r="M80" s="40"/>
      <c r="N80" s="40"/>
      <c r="O80" s="40"/>
      <c r="P80" s="40"/>
      <c r="Q80" s="40"/>
      <c r="R80" s="40"/>
      <c r="S80" s="40"/>
      <c r="T80" s="40"/>
      <c r="U80" s="40"/>
      <c r="V80" s="40"/>
      <c r="W80" s="618"/>
      <c r="X80" s="40"/>
      <c r="Y80" s="618"/>
      <c r="Z80" s="40"/>
      <c r="AA80" s="40"/>
      <c r="AB80" s="40"/>
      <c r="AC80" s="40"/>
      <c r="AD80" s="619"/>
      <c r="AE80" s="619"/>
      <c r="AF80" s="619"/>
      <c r="AG80" s="620"/>
      <c r="AH80" s="620"/>
      <c r="AI80" s="620"/>
      <c r="AJ80" s="620"/>
      <c r="AK80" s="620"/>
      <c r="AL80" s="40"/>
      <c r="AM80" s="40"/>
    </row>
    <row r="81" ht="20.25" customHeight="1">
      <c r="A81" s="617"/>
      <c r="B81" s="40"/>
      <c r="C81" s="40"/>
      <c r="D81" s="40"/>
      <c r="E81" s="40"/>
      <c r="F81" s="40"/>
      <c r="G81" s="40"/>
      <c r="H81" s="40"/>
      <c r="I81" s="40"/>
      <c r="J81" s="40"/>
      <c r="K81" s="40"/>
      <c r="L81" s="40"/>
      <c r="M81" s="40"/>
      <c r="N81" s="40"/>
      <c r="O81" s="40"/>
      <c r="P81" s="40"/>
      <c r="Q81" s="40"/>
      <c r="R81" s="40"/>
      <c r="S81" s="40"/>
      <c r="T81" s="40"/>
      <c r="U81" s="40"/>
      <c r="V81" s="40"/>
      <c r="W81" s="618"/>
      <c r="X81" s="40"/>
      <c r="Y81" s="618"/>
      <c r="Z81" s="40"/>
      <c r="AA81" s="40"/>
      <c r="AB81" s="40"/>
      <c r="AC81" s="40"/>
      <c r="AD81" s="619"/>
      <c r="AE81" s="619"/>
      <c r="AF81" s="619"/>
      <c r="AG81" s="620"/>
      <c r="AH81" s="620"/>
      <c r="AI81" s="620"/>
      <c r="AJ81" s="620"/>
      <c r="AK81" s="620"/>
      <c r="AL81" s="40"/>
      <c r="AM81" s="40"/>
    </row>
    <row r="82" ht="20.25" customHeight="1">
      <c r="A82" s="617"/>
      <c r="B82" s="40"/>
      <c r="C82" s="40"/>
      <c r="D82" s="40"/>
      <c r="E82" s="40"/>
      <c r="F82" s="40"/>
      <c r="G82" s="40"/>
      <c r="H82" s="40"/>
      <c r="I82" s="40"/>
      <c r="J82" s="40"/>
      <c r="K82" s="40"/>
      <c r="L82" s="40"/>
      <c r="M82" s="40"/>
      <c r="N82" s="40"/>
      <c r="O82" s="40"/>
      <c r="P82" s="40"/>
      <c r="Q82" s="40"/>
      <c r="R82" s="40"/>
      <c r="S82" s="40"/>
      <c r="T82" s="40"/>
      <c r="U82" s="40"/>
      <c r="V82" s="40"/>
      <c r="W82" s="618"/>
      <c r="X82" s="40"/>
      <c r="Y82" s="618"/>
      <c r="Z82" s="40"/>
      <c r="AA82" s="40"/>
      <c r="AB82" s="40"/>
      <c r="AC82" s="40"/>
      <c r="AD82" s="619"/>
      <c r="AE82" s="619"/>
      <c r="AF82" s="619"/>
      <c r="AG82" s="620"/>
      <c r="AH82" s="620"/>
      <c r="AI82" s="620"/>
      <c r="AJ82" s="620"/>
      <c r="AK82" s="620"/>
      <c r="AL82" s="40"/>
      <c r="AM82" s="40"/>
    </row>
    <row r="83" ht="20.25" customHeight="1">
      <c r="A83" s="617"/>
      <c r="B83" s="40"/>
      <c r="C83" s="40"/>
      <c r="D83" s="40"/>
      <c r="E83" s="40"/>
      <c r="F83" s="40"/>
      <c r="G83" s="40"/>
      <c r="H83" s="40"/>
      <c r="I83" s="40"/>
      <c r="J83" s="40"/>
      <c r="K83" s="40"/>
      <c r="L83" s="40"/>
      <c r="M83" s="40"/>
      <c r="N83" s="40"/>
      <c r="O83" s="40"/>
      <c r="P83" s="40"/>
      <c r="Q83" s="40"/>
      <c r="R83" s="40"/>
      <c r="S83" s="40"/>
      <c r="T83" s="40"/>
      <c r="U83" s="40"/>
      <c r="V83" s="40"/>
      <c r="W83" s="618"/>
      <c r="X83" s="40"/>
      <c r="Y83" s="618"/>
      <c r="Z83" s="40"/>
      <c r="AA83" s="40"/>
      <c r="AB83" s="40"/>
      <c r="AC83" s="40"/>
      <c r="AD83" s="619"/>
      <c r="AE83" s="619"/>
      <c r="AF83" s="619"/>
      <c r="AG83" s="620"/>
      <c r="AH83" s="620"/>
      <c r="AI83" s="620"/>
      <c r="AJ83" s="620"/>
      <c r="AK83" s="620"/>
      <c r="AL83" s="40"/>
      <c r="AM83" s="40"/>
    </row>
    <row r="84" ht="20.25" customHeight="1">
      <c r="A84" s="617"/>
      <c r="B84" s="40"/>
      <c r="C84" s="40"/>
      <c r="D84" s="40"/>
      <c r="E84" s="40"/>
      <c r="F84" s="40"/>
      <c r="G84" s="40"/>
      <c r="H84" s="40"/>
      <c r="I84" s="40"/>
      <c r="J84" s="40"/>
      <c r="K84" s="40"/>
      <c r="L84" s="40"/>
      <c r="M84" s="40"/>
      <c r="N84" s="40"/>
      <c r="O84" s="40"/>
      <c r="P84" s="40"/>
      <c r="Q84" s="40"/>
      <c r="R84" s="40"/>
      <c r="S84" s="40"/>
      <c r="T84" s="40"/>
      <c r="U84" s="40"/>
      <c r="V84" s="40"/>
      <c r="W84" s="618"/>
      <c r="X84" s="40"/>
      <c r="Y84" s="618"/>
      <c r="Z84" s="40"/>
      <c r="AA84" s="40"/>
      <c r="AB84" s="40"/>
      <c r="AC84" s="40"/>
      <c r="AD84" s="619"/>
      <c r="AE84" s="619"/>
      <c r="AF84" s="619"/>
      <c r="AG84" s="620"/>
      <c r="AH84" s="620"/>
      <c r="AI84" s="620"/>
      <c r="AJ84" s="620"/>
      <c r="AK84" s="620"/>
      <c r="AL84" s="40"/>
      <c r="AM84" s="40"/>
    </row>
    <row r="85" ht="20.25" customHeight="1">
      <c r="A85" s="617"/>
      <c r="B85" s="40"/>
      <c r="C85" s="40"/>
      <c r="D85" s="40"/>
      <c r="E85" s="40"/>
      <c r="F85" s="40"/>
      <c r="G85" s="40"/>
      <c r="H85" s="40"/>
      <c r="I85" s="40"/>
      <c r="J85" s="40"/>
      <c r="K85" s="40"/>
      <c r="L85" s="40"/>
      <c r="M85" s="40"/>
      <c r="N85" s="40"/>
      <c r="O85" s="40"/>
      <c r="P85" s="40"/>
      <c r="Q85" s="40"/>
      <c r="R85" s="40"/>
      <c r="S85" s="40"/>
      <c r="T85" s="40"/>
      <c r="U85" s="40"/>
      <c r="V85" s="40"/>
      <c r="W85" s="618"/>
      <c r="X85" s="40"/>
      <c r="Y85" s="618"/>
      <c r="Z85" s="40"/>
      <c r="AA85" s="40"/>
      <c r="AB85" s="40"/>
      <c r="AC85" s="40"/>
      <c r="AD85" s="619"/>
      <c r="AE85" s="619"/>
      <c r="AF85" s="619"/>
      <c r="AG85" s="620"/>
      <c r="AH85" s="620"/>
      <c r="AI85" s="620"/>
      <c r="AJ85" s="620"/>
      <c r="AK85" s="620"/>
      <c r="AL85" s="40"/>
      <c r="AM85" s="40"/>
    </row>
    <row r="86" ht="20.25" customHeight="1">
      <c r="A86" s="617"/>
      <c r="B86" s="40"/>
      <c r="C86" s="40"/>
      <c r="D86" s="40"/>
      <c r="E86" s="40"/>
      <c r="F86" s="40"/>
      <c r="G86" s="40"/>
      <c r="H86" s="40"/>
      <c r="I86" s="40"/>
      <c r="J86" s="40"/>
      <c r="K86" s="40"/>
      <c r="L86" s="40"/>
      <c r="M86" s="40"/>
      <c r="N86" s="40"/>
      <c r="O86" s="40"/>
      <c r="P86" s="40"/>
      <c r="Q86" s="40"/>
      <c r="R86" s="40"/>
      <c r="S86" s="40"/>
      <c r="T86" s="40"/>
      <c r="U86" s="40"/>
      <c r="V86" s="40"/>
      <c r="W86" s="618"/>
      <c r="X86" s="40"/>
      <c r="Y86" s="618"/>
      <c r="Z86" s="40"/>
      <c r="AA86" s="40"/>
      <c r="AB86" s="40"/>
      <c r="AC86" s="40"/>
      <c r="AD86" s="619"/>
      <c r="AE86" s="619"/>
      <c r="AF86" s="619"/>
      <c r="AG86" s="620"/>
      <c r="AH86" s="620"/>
      <c r="AI86" s="620"/>
      <c r="AJ86" s="620"/>
      <c r="AK86" s="620"/>
      <c r="AL86" s="40"/>
      <c r="AM86" s="40"/>
    </row>
    <row r="87" ht="20.25" customHeight="1">
      <c r="A87" s="617"/>
      <c r="B87" s="40"/>
      <c r="C87" s="40"/>
      <c r="D87" s="40"/>
      <c r="E87" s="40"/>
      <c r="F87" s="40"/>
      <c r="G87" s="40"/>
      <c r="H87" s="40"/>
      <c r="I87" s="40"/>
      <c r="J87" s="40"/>
      <c r="K87" s="40"/>
      <c r="L87" s="40"/>
      <c r="M87" s="40"/>
      <c r="N87" s="40"/>
      <c r="O87" s="40"/>
      <c r="P87" s="40"/>
      <c r="Q87" s="40"/>
      <c r="R87" s="40"/>
      <c r="S87" s="40"/>
      <c r="T87" s="40"/>
      <c r="U87" s="40"/>
      <c r="V87" s="40"/>
      <c r="W87" s="618"/>
      <c r="X87" s="40"/>
      <c r="Y87" s="618"/>
      <c r="Z87" s="40"/>
      <c r="AA87" s="40"/>
      <c r="AB87" s="40"/>
      <c r="AC87" s="40"/>
      <c r="AD87" s="619"/>
      <c r="AE87" s="619"/>
      <c r="AF87" s="619"/>
      <c r="AG87" s="620"/>
      <c r="AH87" s="620"/>
      <c r="AI87" s="620"/>
      <c r="AJ87" s="620"/>
      <c r="AK87" s="620"/>
      <c r="AL87" s="40"/>
      <c r="AM87" s="40"/>
    </row>
    <row r="88" ht="20.25" customHeight="1">
      <c r="A88" s="617"/>
      <c r="B88" s="40"/>
      <c r="C88" s="40"/>
      <c r="D88" s="40"/>
      <c r="E88" s="40"/>
      <c r="F88" s="40"/>
      <c r="G88" s="40"/>
      <c r="H88" s="40"/>
      <c r="I88" s="40"/>
      <c r="J88" s="40"/>
      <c r="K88" s="40"/>
      <c r="L88" s="40"/>
      <c r="M88" s="40"/>
      <c r="N88" s="40"/>
      <c r="O88" s="40"/>
      <c r="P88" s="40"/>
      <c r="Q88" s="40"/>
      <c r="R88" s="40"/>
      <c r="S88" s="40"/>
      <c r="T88" s="40"/>
      <c r="U88" s="40"/>
      <c r="V88" s="40"/>
      <c r="W88" s="618"/>
      <c r="X88" s="40"/>
      <c r="Y88" s="618"/>
      <c r="Z88" s="40"/>
      <c r="AA88" s="40"/>
      <c r="AB88" s="40"/>
      <c r="AC88" s="40"/>
      <c r="AD88" s="619"/>
      <c r="AE88" s="619"/>
      <c r="AF88" s="619"/>
      <c r="AG88" s="620"/>
      <c r="AH88" s="620"/>
      <c r="AI88" s="620"/>
      <c r="AJ88" s="620"/>
      <c r="AK88" s="620"/>
      <c r="AL88" s="40"/>
      <c r="AM88" s="40"/>
    </row>
    <row r="89" ht="20.25" customHeight="1">
      <c r="A89" s="617"/>
      <c r="B89" s="40"/>
      <c r="C89" s="40"/>
      <c r="D89" s="40"/>
      <c r="E89" s="40"/>
      <c r="F89" s="40"/>
      <c r="G89" s="40"/>
      <c r="H89" s="40"/>
      <c r="I89" s="40"/>
      <c r="J89" s="40"/>
      <c r="K89" s="40"/>
      <c r="L89" s="40"/>
      <c r="M89" s="40"/>
      <c r="N89" s="40"/>
      <c r="O89" s="40"/>
      <c r="P89" s="40"/>
      <c r="Q89" s="40"/>
      <c r="R89" s="40"/>
      <c r="S89" s="40"/>
      <c r="T89" s="40"/>
      <c r="U89" s="40"/>
      <c r="V89" s="40"/>
      <c r="W89" s="618"/>
      <c r="X89" s="40"/>
      <c r="Y89" s="618"/>
      <c r="Z89" s="40"/>
      <c r="AA89" s="40"/>
      <c r="AB89" s="40"/>
      <c r="AC89" s="40"/>
      <c r="AD89" s="619"/>
      <c r="AE89" s="619"/>
      <c r="AF89" s="619"/>
      <c r="AG89" s="620"/>
      <c r="AH89" s="620"/>
      <c r="AI89" s="620"/>
      <c r="AJ89" s="620"/>
      <c r="AK89" s="620"/>
      <c r="AL89" s="40"/>
      <c r="AM89" s="40"/>
    </row>
    <row r="90" ht="20.25" customHeight="1">
      <c r="A90" s="617"/>
      <c r="B90" s="40"/>
      <c r="C90" s="40"/>
      <c r="D90" s="40"/>
      <c r="E90" s="40"/>
      <c r="F90" s="40"/>
      <c r="G90" s="40"/>
      <c r="H90" s="40"/>
      <c r="I90" s="40"/>
      <c r="J90" s="40"/>
      <c r="K90" s="40"/>
      <c r="L90" s="40"/>
      <c r="M90" s="40"/>
      <c r="N90" s="40"/>
      <c r="O90" s="40"/>
      <c r="P90" s="40"/>
      <c r="Q90" s="40"/>
      <c r="R90" s="40"/>
      <c r="S90" s="40"/>
      <c r="T90" s="40"/>
      <c r="U90" s="40"/>
      <c r="V90" s="40"/>
      <c r="W90" s="618"/>
      <c r="X90" s="40"/>
      <c r="Y90" s="618"/>
      <c r="Z90" s="40"/>
      <c r="AA90" s="40"/>
      <c r="AB90" s="40"/>
      <c r="AC90" s="40"/>
      <c r="AD90" s="619"/>
      <c r="AE90" s="619"/>
      <c r="AF90" s="619"/>
      <c r="AG90" s="620"/>
      <c r="AH90" s="620"/>
      <c r="AI90" s="620"/>
      <c r="AJ90" s="620"/>
      <c r="AK90" s="620"/>
      <c r="AL90" s="40"/>
      <c r="AM90" s="40"/>
    </row>
    <row r="91" ht="20.25" customHeight="1">
      <c r="A91" s="617"/>
      <c r="B91" s="40"/>
      <c r="C91" s="40"/>
      <c r="D91" s="40"/>
      <c r="E91" s="40"/>
      <c r="F91" s="40"/>
      <c r="G91" s="40"/>
      <c r="H91" s="40"/>
      <c r="I91" s="40"/>
      <c r="J91" s="40"/>
      <c r="K91" s="40"/>
      <c r="L91" s="40"/>
      <c r="M91" s="40"/>
      <c r="N91" s="40"/>
      <c r="O91" s="40"/>
      <c r="P91" s="40"/>
      <c r="Q91" s="40"/>
      <c r="R91" s="40"/>
      <c r="S91" s="40"/>
      <c r="T91" s="40"/>
      <c r="U91" s="40"/>
      <c r="V91" s="40"/>
      <c r="W91" s="618"/>
      <c r="X91" s="40"/>
      <c r="Y91" s="618"/>
      <c r="Z91" s="40"/>
      <c r="AA91" s="40"/>
      <c r="AB91" s="40"/>
      <c r="AC91" s="40"/>
      <c r="AD91" s="619"/>
      <c r="AE91" s="619"/>
      <c r="AF91" s="619"/>
      <c r="AG91" s="620"/>
      <c r="AH91" s="620"/>
      <c r="AI91" s="620"/>
      <c r="AJ91" s="620"/>
      <c r="AK91" s="620"/>
      <c r="AL91" s="40"/>
      <c r="AM91" s="40"/>
    </row>
    <row r="92" ht="20.25" customHeight="1">
      <c r="A92" s="617"/>
      <c r="B92" s="40"/>
      <c r="C92" s="40"/>
      <c r="D92" s="40"/>
      <c r="E92" s="40"/>
      <c r="F92" s="40"/>
      <c r="G92" s="40"/>
      <c r="H92" s="40"/>
      <c r="I92" s="40"/>
      <c r="J92" s="40"/>
      <c r="K92" s="40"/>
      <c r="L92" s="40"/>
      <c r="M92" s="40"/>
      <c r="N92" s="40"/>
      <c r="O92" s="40"/>
      <c r="P92" s="40"/>
      <c r="Q92" s="40"/>
      <c r="R92" s="40"/>
      <c r="S92" s="40"/>
      <c r="T92" s="40"/>
      <c r="U92" s="40"/>
      <c r="V92" s="40"/>
      <c r="W92" s="618"/>
      <c r="X92" s="40"/>
      <c r="Y92" s="618"/>
      <c r="Z92" s="40"/>
      <c r="AA92" s="40"/>
      <c r="AB92" s="40"/>
      <c r="AC92" s="40"/>
      <c r="AD92" s="619"/>
      <c r="AE92" s="619"/>
      <c r="AF92" s="619"/>
      <c r="AG92" s="620"/>
      <c r="AH92" s="620"/>
      <c r="AI92" s="620"/>
      <c r="AJ92" s="620"/>
      <c r="AK92" s="620"/>
      <c r="AL92" s="40"/>
      <c r="AM92" s="40"/>
    </row>
    <row r="93" ht="20.25" customHeight="1">
      <c r="A93" s="617"/>
      <c r="B93" s="40"/>
      <c r="C93" s="40"/>
      <c r="D93" s="40"/>
      <c r="E93" s="40"/>
      <c r="F93" s="40"/>
      <c r="G93" s="40"/>
      <c r="H93" s="40"/>
      <c r="I93" s="40"/>
      <c r="J93" s="40"/>
      <c r="K93" s="40"/>
      <c r="L93" s="40"/>
      <c r="M93" s="40"/>
      <c r="N93" s="40"/>
      <c r="O93" s="40"/>
      <c r="P93" s="40"/>
      <c r="Q93" s="40"/>
      <c r="R93" s="40"/>
      <c r="S93" s="40"/>
      <c r="T93" s="40"/>
      <c r="U93" s="40"/>
      <c r="V93" s="40"/>
      <c r="W93" s="618"/>
      <c r="X93" s="40"/>
      <c r="Y93" s="618"/>
      <c r="Z93" s="40"/>
      <c r="AA93" s="40"/>
      <c r="AB93" s="40"/>
      <c r="AC93" s="40"/>
      <c r="AD93" s="619"/>
      <c r="AE93" s="619"/>
      <c r="AF93" s="619"/>
      <c r="AG93" s="620"/>
      <c r="AH93" s="620"/>
      <c r="AI93" s="620"/>
      <c r="AJ93" s="620"/>
      <c r="AK93" s="620"/>
      <c r="AL93" s="40"/>
      <c r="AM93" s="40"/>
    </row>
    <row r="94" ht="20.25" customHeight="1">
      <c r="A94" s="617"/>
      <c r="B94" s="40"/>
      <c r="C94" s="40"/>
      <c r="D94" s="40"/>
      <c r="E94" s="40"/>
      <c r="F94" s="40"/>
      <c r="G94" s="40"/>
      <c r="H94" s="40"/>
      <c r="I94" s="40"/>
      <c r="J94" s="40"/>
      <c r="K94" s="40"/>
      <c r="L94" s="40"/>
      <c r="M94" s="40"/>
      <c r="N94" s="40"/>
      <c r="O94" s="40"/>
      <c r="P94" s="40"/>
      <c r="Q94" s="40"/>
      <c r="R94" s="40"/>
      <c r="S94" s="40"/>
      <c r="T94" s="40"/>
      <c r="U94" s="40"/>
      <c r="V94" s="40"/>
      <c r="W94" s="618"/>
      <c r="X94" s="40"/>
      <c r="Y94" s="618"/>
      <c r="Z94" s="40"/>
      <c r="AA94" s="40"/>
      <c r="AB94" s="40"/>
      <c r="AC94" s="40"/>
      <c r="AD94" s="619"/>
      <c r="AE94" s="619"/>
      <c r="AF94" s="619"/>
      <c r="AG94" s="620"/>
      <c r="AH94" s="620"/>
      <c r="AI94" s="620"/>
      <c r="AJ94" s="620"/>
      <c r="AK94" s="620"/>
      <c r="AL94" s="40"/>
      <c r="AM94" s="40"/>
    </row>
    <row r="95" ht="20.25" customHeight="1">
      <c r="A95" s="617"/>
      <c r="B95" s="40"/>
      <c r="C95" s="40"/>
      <c r="D95" s="40"/>
      <c r="E95" s="40"/>
      <c r="F95" s="40"/>
      <c r="G95" s="40"/>
      <c r="H95" s="40"/>
      <c r="I95" s="40"/>
      <c r="J95" s="40"/>
      <c r="K95" s="40"/>
      <c r="L95" s="40"/>
      <c r="M95" s="40"/>
      <c r="N95" s="40"/>
      <c r="O95" s="40"/>
      <c r="P95" s="40"/>
      <c r="Q95" s="40"/>
      <c r="R95" s="40"/>
      <c r="S95" s="40"/>
      <c r="T95" s="40"/>
      <c r="U95" s="40"/>
      <c r="V95" s="40"/>
      <c r="W95" s="618"/>
      <c r="X95" s="40"/>
      <c r="Y95" s="618"/>
      <c r="Z95" s="40"/>
      <c r="AA95" s="40"/>
      <c r="AB95" s="40"/>
      <c r="AC95" s="40"/>
      <c r="AD95" s="619"/>
      <c r="AE95" s="619"/>
      <c r="AF95" s="619"/>
      <c r="AG95" s="620"/>
      <c r="AH95" s="620"/>
      <c r="AI95" s="620"/>
      <c r="AJ95" s="620"/>
      <c r="AK95" s="620"/>
      <c r="AL95" s="40"/>
      <c r="AM95" s="40"/>
    </row>
    <row r="96" ht="20.25" customHeight="1">
      <c r="A96" s="617"/>
      <c r="B96" s="40"/>
      <c r="C96" s="40"/>
      <c r="D96" s="40"/>
      <c r="E96" s="40"/>
      <c r="F96" s="40"/>
      <c r="G96" s="40"/>
      <c r="H96" s="40"/>
      <c r="I96" s="40"/>
      <c r="J96" s="40"/>
      <c r="K96" s="40"/>
      <c r="L96" s="40"/>
      <c r="M96" s="40"/>
      <c r="N96" s="40"/>
      <c r="O96" s="40"/>
      <c r="P96" s="40"/>
      <c r="Q96" s="40"/>
      <c r="R96" s="40"/>
      <c r="S96" s="40"/>
      <c r="T96" s="40"/>
      <c r="U96" s="40"/>
      <c r="V96" s="40"/>
      <c r="W96" s="618"/>
      <c r="X96" s="40"/>
      <c r="Y96" s="618"/>
      <c r="Z96" s="40"/>
      <c r="AA96" s="40"/>
      <c r="AB96" s="40"/>
      <c r="AC96" s="40"/>
      <c r="AD96" s="619"/>
      <c r="AE96" s="619"/>
      <c r="AF96" s="619"/>
      <c r="AG96" s="620"/>
      <c r="AH96" s="620"/>
      <c r="AI96" s="620"/>
      <c r="AJ96" s="620"/>
      <c r="AK96" s="620"/>
      <c r="AL96" s="40"/>
      <c r="AM96" s="40"/>
    </row>
    <row r="97" ht="20.25" customHeight="1">
      <c r="A97" s="617"/>
      <c r="B97" s="40"/>
      <c r="C97" s="40"/>
      <c r="D97" s="40"/>
      <c r="E97" s="40"/>
      <c r="F97" s="40"/>
      <c r="G97" s="40"/>
      <c r="H97" s="40"/>
      <c r="I97" s="40"/>
      <c r="J97" s="40"/>
      <c r="K97" s="40"/>
      <c r="L97" s="40"/>
      <c r="M97" s="40"/>
      <c r="N97" s="40"/>
      <c r="O97" s="40"/>
      <c r="P97" s="40"/>
      <c r="Q97" s="40"/>
      <c r="R97" s="40"/>
      <c r="S97" s="40"/>
      <c r="T97" s="40"/>
      <c r="U97" s="40"/>
      <c r="V97" s="40"/>
      <c r="W97" s="618"/>
      <c r="X97" s="40"/>
      <c r="Y97" s="618"/>
      <c r="Z97" s="40"/>
      <c r="AA97" s="40"/>
      <c r="AB97" s="40"/>
      <c r="AC97" s="40"/>
      <c r="AD97" s="619"/>
      <c r="AE97" s="619"/>
      <c r="AF97" s="619"/>
      <c r="AG97" s="620"/>
      <c r="AH97" s="620"/>
      <c r="AI97" s="620"/>
      <c r="AJ97" s="620"/>
      <c r="AK97" s="620"/>
      <c r="AL97" s="40"/>
      <c r="AM97" s="40"/>
    </row>
    <row r="98" ht="20.25" customHeight="1">
      <c r="A98" s="617"/>
      <c r="B98" s="40"/>
      <c r="C98" s="40"/>
      <c r="D98" s="40"/>
      <c r="E98" s="40"/>
      <c r="F98" s="40"/>
      <c r="G98" s="40"/>
      <c r="H98" s="40"/>
      <c r="I98" s="40"/>
      <c r="J98" s="40"/>
      <c r="K98" s="40"/>
      <c r="L98" s="40"/>
      <c r="M98" s="40"/>
      <c r="N98" s="40"/>
      <c r="O98" s="40"/>
      <c r="P98" s="40"/>
      <c r="Q98" s="40"/>
      <c r="R98" s="40"/>
      <c r="S98" s="40"/>
      <c r="T98" s="40"/>
      <c r="U98" s="40"/>
      <c r="V98" s="40"/>
      <c r="W98" s="618"/>
      <c r="X98" s="40"/>
      <c r="Y98" s="618"/>
      <c r="Z98" s="40"/>
      <c r="AA98" s="40"/>
      <c r="AB98" s="40"/>
      <c r="AC98" s="40"/>
      <c r="AD98" s="619"/>
      <c r="AE98" s="619"/>
      <c r="AF98" s="619"/>
      <c r="AG98" s="620"/>
      <c r="AH98" s="620"/>
      <c r="AI98" s="620"/>
      <c r="AJ98" s="620"/>
      <c r="AK98" s="620"/>
      <c r="AL98" s="40"/>
      <c r="AM98" s="40"/>
    </row>
    <row r="99" ht="20.25" customHeight="1">
      <c r="A99" s="617"/>
      <c r="B99" s="40"/>
      <c r="C99" s="40"/>
      <c r="D99" s="40"/>
      <c r="E99" s="40"/>
      <c r="F99" s="40"/>
      <c r="G99" s="40"/>
      <c r="H99" s="40"/>
      <c r="I99" s="40"/>
      <c r="J99" s="40"/>
      <c r="K99" s="40"/>
      <c r="L99" s="40"/>
      <c r="M99" s="40"/>
      <c r="N99" s="40"/>
      <c r="O99" s="40"/>
      <c r="P99" s="40"/>
      <c r="Q99" s="40"/>
      <c r="R99" s="40"/>
      <c r="S99" s="40"/>
      <c r="T99" s="40"/>
      <c r="U99" s="40"/>
      <c r="V99" s="40"/>
      <c r="W99" s="618"/>
      <c r="X99" s="40"/>
      <c r="Y99" s="618"/>
      <c r="Z99" s="40"/>
      <c r="AA99" s="40"/>
      <c r="AB99" s="40"/>
      <c r="AC99" s="40"/>
      <c r="AD99" s="619"/>
      <c r="AE99" s="619"/>
      <c r="AF99" s="619"/>
      <c r="AG99" s="620"/>
      <c r="AH99" s="620"/>
      <c r="AI99" s="620"/>
      <c r="AJ99" s="620"/>
      <c r="AK99" s="620"/>
      <c r="AL99" s="40"/>
      <c r="AM99" s="40"/>
    </row>
    <row r="100" ht="20.25" customHeight="1">
      <c r="A100" s="617"/>
      <c r="B100" s="40"/>
      <c r="C100" s="40"/>
      <c r="D100" s="40"/>
      <c r="E100" s="40"/>
      <c r="F100" s="40"/>
      <c r="G100" s="40"/>
      <c r="H100" s="40"/>
      <c r="I100" s="40"/>
      <c r="J100" s="40"/>
      <c r="K100" s="40"/>
      <c r="L100" s="40"/>
      <c r="M100" s="40"/>
      <c r="N100" s="40"/>
      <c r="O100" s="40"/>
      <c r="P100" s="40"/>
      <c r="Q100" s="40"/>
      <c r="R100" s="40"/>
      <c r="S100" s="40"/>
      <c r="T100" s="40"/>
      <c r="U100" s="40"/>
      <c r="V100" s="40"/>
      <c r="W100" s="618"/>
      <c r="X100" s="40"/>
      <c r="Y100" s="618"/>
      <c r="Z100" s="40"/>
      <c r="AA100" s="40"/>
      <c r="AB100" s="40"/>
      <c r="AC100" s="40"/>
      <c r="AD100" s="619"/>
      <c r="AE100" s="619"/>
      <c r="AF100" s="619"/>
      <c r="AG100" s="620"/>
      <c r="AH100" s="620"/>
      <c r="AI100" s="620"/>
      <c r="AJ100" s="620"/>
      <c r="AK100" s="620"/>
      <c r="AL100" s="40"/>
      <c r="AM100" s="40"/>
    </row>
    <row r="101" ht="20.25" customHeight="1">
      <c r="A101" s="617"/>
      <c r="B101" s="40"/>
      <c r="C101" s="40"/>
      <c r="D101" s="40"/>
      <c r="E101" s="40"/>
      <c r="F101" s="40"/>
      <c r="G101" s="40"/>
      <c r="H101" s="40"/>
      <c r="I101" s="40"/>
      <c r="J101" s="40"/>
      <c r="K101" s="40"/>
      <c r="L101" s="40"/>
      <c r="M101" s="40"/>
      <c r="N101" s="40"/>
      <c r="O101" s="40"/>
      <c r="P101" s="40"/>
      <c r="Q101" s="40"/>
      <c r="R101" s="40"/>
      <c r="S101" s="40"/>
      <c r="T101" s="40"/>
      <c r="U101" s="40"/>
      <c r="V101" s="40"/>
      <c r="W101" s="618"/>
      <c r="X101" s="40"/>
      <c r="Y101" s="618"/>
      <c r="Z101" s="40"/>
      <c r="AA101" s="40"/>
      <c r="AB101" s="40"/>
      <c r="AC101" s="40"/>
      <c r="AD101" s="619"/>
      <c r="AE101" s="619"/>
      <c r="AF101" s="619"/>
      <c r="AG101" s="620"/>
      <c r="AH101" s="620"/>
      <c r="AI101" s="620"/>
      <c r="AJ101" s="620"/>
      <c r="AK101" s="620"/>
      <c r="AL101" s="40"/>
      <c r="AM101" s="40"/>
    </row>
    <row r="102" ht="20.25" customHeight="1">
      <c r="A102" s="617"/>
      <c r="B102" s="40"/>
      <c r="C102" s="40"/>
      <c r="D102" s="40"/>
      <c r="E102" s="40"/>
      <c r="F102" s="40"/>
      <c r="G102" s="40"/>
      <c r="H102" s="40"/>
      <c r="I102" s="40"/>
      <c r="J102" s="40"/>
      <c r="K102" s="40"/>
      <c r="L102" s="40"/>
      <c r="M102" s="40"/>
      <c r="N102" s="40"/>
      <c r="O102" s="40"/>
      <c r="P102" s="40"/>
      <c r="Q102" s="40"/>
      <c r="R102" s="40"/>
      <c r="S102" s="40"/>
      <c r="T102" s="40"/>
      <c r="U102" s="40"/>
      <c r="V102" s="40"/>
      <c r="W102" s="618"/>
      <c r="X102" s="40"/>
      <c r="Y102" s="618"/>
      <c r="Z102" s="40"/>
      <c r="AA102" s="40"/>
      <c r="AB102" s="40"/>
      <c r="AC102" s="40"/>
      <c r="AD102" s="619"/>
      <c r="AE102" s="619"/>
      <c r="AF102" s="619"/>
      <c r="AG102" s="620"/>
      <c r="AH102" s="620"/>
      <c r="AI102" s="620"/>
      <c r="AJ102" s="620"/>
      <c r="AK102" s="620"/>
      <c r="AL102" s="40"/>
      <c r="AM102" s="40"/>
    </row>
    <row r="103" ht="20.25" customHeight="1">
      <c r="A103" s="617"/>
      <c r="B103" s="40"/>
      <c r="C103" s="40"/>
      <c r="D103" s="40"/>
      <c r="E103" s="40"/>
      <c r="F103" s="40"/>
      <c r="G103" s="40"/>
      <c r="H103" s="40"/>
      <c r="I103" s="40"/>
      <c r="J103" s="40"/>
      <c r="K103" s="40"/>
      <c r="L103" s="40"/>
      <c r="M103" s="40"/>
      <c r="N103" s="40"/>
      <c r="O103" s="40"/>
      <c r="P103" s="40"/>
      <c r="Q103" s="40"/>
      <c r="R103" s="40"/>
      <c r="S103" s="40"/>
      <c r="T103" s="40"/>
      <c r="U103" s="40"/>
      <c r="V103" s="40"/>
      <c r="W103" s="618"/>
      <c r="X103" s="40"/>
      <c r="Y103" s="618"/>
      <c r="Z103" s="40"/>
      <c r="AA103" s="40"/>
      <c r="AB103" s="40"/>
      <c r="AC103" s="40"/>
      <c r="AD103" s="619"/>
      <c r="AE103" s="619"/>
      <c r="AF103" s="619"/>
      <c r="AG103" s="620"/>
      <c r="AH103" s="620"/>
      <c r="AI103" s="620"/>
      <c r="AJ103" s="620"/>
      <c r="AK103" s="620"/>
      <c r="AL103" s="40"/>
      <c r="AM103" s="40"/>
    </row>
    <row r="104" ht="20.25" customHeight="1">
      <c r="A104" s="617"/>
      <c r="B104" s="40"/>
      <c r="C104" s="40"/>
      <c r="D104" s="40"/>
      <c r="E104" s="40"/>
      <c r="F104" s="40"/>
      <c r="G104" s="40"/>
      <c r="H104" s="40"/>
      <c r="I104" s="40"/>
      <c r="J104" s="40"/>
      <c r="K104" s="40"/>
      <c r="L104" s="40"/>
      <c r="M104" s="40"/>
      <c r="N104" s="40"/>
      <c r="O104" s="40"/>
      <c r="P104" s="40"/>
      <c r="Q104" s="40"/>
      <c r="R104" s="40"/>
      <c r="S104" s="40"/>
      <c r="T104" s="40"/>
      <c r="U104" s="40"/>
      <c r="V104" s="40"/>
      <c r="W104" s="618"/>
      <c r="X104" s="40"/>
      <c r="Y104" s="618"/>
      <c r="Z104" s="40"/>
      <c r="AA104" s="40"/>
      <c r="AB104" s="40"/>
      <c r="AC104" s="40"/>
      <c r="AD104" s="619"/>
      <c r="AE104" s="619"/>
      <c r="AF104" s="619"/>
      <c r="AG104" s="620"/>
      <c r="AH104" s="620"/>
      <c r="AI104" s="620"/>
      <c r="AJ104" s="620"/>
      <c r="AK104" s="620"/>
      <c r="AL104" s="40"/>
      <c r="AM104" s="40"/>
    </row>
    <row r="105" ht="20.25" customHeight="1">
      <c r="A105" s="617"/>
      <c r="B105" s="40"/>
      <c r="C105" s="40"/>
      <c r="D105" s="40"/>
      <c r="E105" s="40"/>
      <c r="F105" s="40"/>
      <c r="G105" s="40"/>
      <c r="H105" s="40"/>
      <c r="I105" s="40"/>
      <c r="J105" s="40"/>
      <c r="K105" s="40"/>
      <c r="L105" s="40"/>
      <c r="M105" s="40"/>
      <c r="N105" s="40"/>
      <c r="O105" s="40"/>
      <c r="P105" s="40"/>
      <c r="Q105" s="40"/>
      <c r="R105" s="40"/>
      <c r="S105" s="40"/>
      <c r="T105" s="40"/>
      <c r="U105" s="40"/>
      <c r="V105" s="40"/>
      <c r="W105" s="618"/>
      <c r="X105" s="40"/>
      <c r="Y105" s="618"/>
      <c r="Z105" s="40"/>
      <c r="AA105" s="40"/>
      <c r="AB105" s="40"/>
      <c r="AC105" s="40"/>
      <c r="AD105" s="619"/>
      <c r="AE105" s="619"/>
      <c r="AF105" s="619"/>
      <c r="AG105" s="620"/>
      <c r="AH105" s="620"/>
      <c r="AI105" s="620"/>
      <c r="AJ105" s="620"/>
      <c r="AK105" s="620"/>
      <c r="AL105" s="40"/>
      <c r="AM105" s="40"/>
    </row>
    <row r="106" ht="20.25" customHeight="1">
      <c r="A106" s="617"/>
      <c r="B106" s="40"/>
      <c r="C106" s="40"/>
      <c r="D106" s="40"/>
      <c r="E106" s="40"/>
      <c r="F106" s="40"/>
      <c r="G106" s="40"/>
      <c r="H106" s="40"/>
      <c r="I106" s="40"/>
      <c r="J106" s="40"/>
      <c r="K106" s="40"/>
      <c r="L106" s="40"/>
      <c r="M106" s="40"/>
      <c r="N106" s="40"/>
      <c r="O106" s="40"/>
      <c r="P106" s="40"/>
      <c r="Q106" s="40"/>
      <c r="R106" s="40"/>
      <c r="S106" s="40"/>
      <c r="T106" s="40"/>
      <c r="U106" s="40"/>
      <c r="V106" s="40"/>
      <c r="W106" s="618"/>
      <c r="X106" s="40"/>
      <c r="Y106" s="618"/>
      <c r="Z106" s="40"/>
      <c r="AA106" s="40"/>
      <c r="AB106" s="40"/>
      <c r="AC106" s="40"/>
      <c r="AD106" s="619"/>
      <c r="AE106" s="619"/>
      <c r="AF106" s="619"/>
      <c r="AG106" s="620"/>
      <c r="AH106" s="620"/>
      <c r="AI106" s="620"/>
      <c r="AJ106" s="620"/>
      <c r="AK106" s="620"/>
      <c r="AL106" s="40"/>
      <c r="AM106" s="40"/>
    </row>
    <row r="107" ht="20.25" customHeight="1">
      <c r="A107" s="617"/>
      <c r="B107" s="40"/>
      <c r="C107" s="40"/>
      <c r="D107" s="40"/>
      <c r="E107" s="40"/>
      <c r="F107" s="40"/>
      <c r="G107" s="40"/>
      <c r="H107" s="40"/>
      <c r="I107" s="40"/>
      <c r="J107" s="40"/>
      <c r="K107" s="40"/>
      <c r="L107" s="40"/>
      <c r="M107" s="40"/>
      <c r="N107" s="40"/>
      <c r="O107" s="40"/>
      <c r="P107" s="40"/>
      <c r="Q107" s="40"/>
      <c r="R107" s="40"/>
      <c r="S107" s="40"/>
      <c r="T107" s="40"/>
      <c r="U107" s="40"/>
      <c r="V107" s="40"/>
      <c r="W107" s="618"/>
      <c r="X107" s="40"/>
      <c r="Y107" s="618"/>
      <c r="Z107" s="40"/>
      <c r="AA107" s="40"/>
      <c r="AB107" s="40"/>
      <c r="AC107" s="40"/>
      <c r="AD107" s="619"/>
      <c r="AE107" s="619"/>
      <c r="AF107" s="619"/>
      <c r="AG107" s="620"/>
      <c r="AH107" s="620"/>
      <c r="AI107" s="620"/>
      <c r="AJ107" s="620"/>
      <c r="AK107" s="620"/>
      <c r="AL107" s="40"/>
      <c r="AM107" s="40"/>
    </row>
    <row r="108" ht="20.25" customHeight="1">
      <c r="A108" s="617"/>
      <c r="B108" s="40"/>
      <c r="C108" s="40"/>
      <c r="D108" s="40"/>
      <c r="E108" s="40"/>
      <c r="F108" s="40"/>
      <c r="G108" s="40"/>
      <c r="H108" s="40"/>
      <c r="I108" s="40"/>
      <c r="J108" s="40"/>
      <c r="K108" s="40"/>
      <c r="L108" s="40"/>
      <c r="M108" s="40"/>
      <c r="N108" s="40"/>
      <c r="O108" s="40"/>
      <c r="P108" s="40"/>
      <c r="Q108" s="40"/>
      <c r="R108" s="40"/>
      <c r="S108" s="40"/>
      <c r="T108" s="40"/>
      <c r="U108" s="40"/>
      <c r="V108" s="40"/>
      <c r="W108" s="618"/>
      <c r="X108" s="40"/>
      <c r="Y108" s="618"/>
      <c r="Z108" s="40"/>
      <c r="AA108" s="40"/>
      <c r="AB108" s="40"/>
      <c r="AC108" s="40"/>
      <c r="AD108" s="619"/>
      <c r="AE108" s="619"/>
      <c r="AF108" s="619"/>
      <c r="AG108" s="620"/>
      <c r="AH108" s="620"/>
      <c r="AI108" s="620"/>
      <c r="AJ108" s="620"/>
      <c r="AK108" s="620"/>
      <c r="AL108" s="40"/>
      <c r="AM108" s="40"/>
    </row>
    <row r="109" ht="20.25" customHeight="1">
      <c r="A109" s="617"/>
      <c r="B109" s="40"/>
      <c r="C109" s="40"/>
      <c r="D109" s="40"/>
      <c r="E109" s="40"/>
      <c r="F109" s="40"/>
      <c r="G109" s="40"/>
      <c r="H109" s="40"/>
      <c r="I109" s="40"/>
      <c r="J109" s="40"/>
      <c r="K109" s="40"/>
      <c r="L109" s="40"/>
      <c r="M109" s="40"/>
      <c r="N109" s="40"/>
      <c r="O109" s="40"/>
      <c r="P109" s="40"/>
      <c r="Q109" s="40"/>
      <c r="R109" s="40"/>
      <c r="S109" s="40"/>
      <c r="T109" s="40"/>
      <c r="U109" s="40"/>
      <c r="V109" s="40"/>
      <c r="W109" s="618"/>
      <c r="X109" s="40"/>
      <c r="Y109" s="618"/>
      <c r="Z109" s="40"/>
      <c r="AA109" s="40"/>
      <c r="AB109" s="40"/>
      <c r="AC109" s="40"/>
      <c r="AD109" s="619"/>
      <c r="AE109" s="619"/>
      <c r="AF109" s="619"/>
      <c r="AG109" s="620"/>
      <c r="AH109" s="620"/>
      <c r="AI109" s="620"/>
      <c r="AJ109" s="620"/>
      <c r="AK109" s="620"/>
      <c r="AL109" s="40"/>
      <c r="AM109" s="40"/>
    </row>
    <row r="110" ht="20.25" customHeight="1">
      <c r="A110" s="617"/>
      <c r="B110" s="40"/>
      <c r="C110" s="40"/>
      <c r="D110" s="40"/>
      <c r="E110" s="40"/>
      <c r="F110" s="40"/>
      <c r="G110" s="40"/>
      <c r="H110" s="40"/>
      <c r="I110" s="40"/>
      <c r="J110" s="40"/>
      <c r="K110" s="40"/>
      <c r="L110" s="40"/>
      <c r="M110" s="40"/>
      <c r="N110" s="40"/>
      <c r="O110" s="40"/>
      <c r="P110" s="40"/>
      <c r="Q110" s="40"/>
      <c r="R110" s="40"/>
      <c r="S110" s="40"/>
      <c r="T110" s="40"/>
      <c r="U110" s="40"/>
      <c r="V110" s="40"/>
      <c r="W110" s="618"/>
      <c r="X110" s="40"/>
      <c r="Y110" s="618"/>
      <c r="Z110" s="40"/>
      <c r="AA110" s="40"/>
      <c r="AB110" s="40"/>
      <c r="AC110" s="40"/>
      <c r="AD110" s="619"/>
      <c r="AE110" s="619"/>
      <c r="AF110" s="619"/>
      <c r="AG110" s="620"/>
      <c r="AH110" s="620"/>
      <c r="AI110" s="620"/>
      <c r="AJ110" s="620"/>
      <c r="AK110" s="620"/>
      <c r="AL110" s="40"/>
      <c r="AM110" s="40"/>
    </row>
    <row r="111" ht="20.25" customHeight="1">
      <c r="A111" s="617"/>
      <c r="B111" s="40"/>
      <c r="C111" s="40"/>
      <c r="D111" s="40"/>
      <c r="E111" s="40"/>
      <c r="F111" s="40"/>
      <c r="G111" s="40"/>
      <c r="H111" s="40"/>
      <c r="I111" s="40"/>
      <c r="J111" s="40"/>
      <c r="K111" s="40"/>
      <c r="L111" s="40"/>
      <c r="M111" s="40"/>
      <c r="N111" s="40"/>
      <c r="O111" s="40"/>
      <c r="P111" s="40"/>
      <c r="Q111" s="40"/>
      <c r="R111" s="40"/>
      <c r="S111" s="40"/>
      <c r="T111" s="40"/>
      <c r="U111" s="40"/>
      <c r="V111" s="40"/>
      <c r="W111" s="618"/>
      <c r="X111" s="40"/>
      <c r="Y111" s="618"/>
      <c r="Z111" s="40"/>
      <c r="AA111" s="40"/>
      <c r="AB111" s="40"/>
      <c r="AC111" s="40"/>
      <c r="AD111" s="619"/>
      <c r="AE111" s="619"/>
      <c r="AF111" s="619"/>
      <c r="AG111" s="620"/>
      <c r="AH111" s="620"/>
      <c r="AI111" s="620"/>
      <c r="AJ111" s="620"/>
      <c r="AK111" s="620"/>
      <c r="AL111" s="40"/>
      <c r="AM111" s="40"/>
    </row>
    <row r="112" ht="20.25" customHeight="1">
      <c r="A112" s="617"/>
      <c r="B112" s="40"/>
      <c r="C112" s="40"/>
      <c r="D112" s="40"/>
      <c r="E112" s="40"/>
      <c r="F112" s="40"/>
      <c r="G112" s="40"/>
      <c r="H112" s="40"/>
      <c r="I112" s="40"/>
      <c r="J112" s="40"/>
      <c r="K112" s="40"/>
      <c r="L112" s="40"/>
      <c r="M112" s="40"/>
      <c r="N112" s="40"/>
      <c r="O112" s="40"/>
      <c r="P112" s="40"/>
      <c r="Q112" s="40"/>
      <c r="R112" s="40"/>
      <c r="S112" s="40"/>
      <c r="T112" s="40"/>
      <c r="U112" s="40"/>
      <c r="V112" s="40"/>
      <c r="W112" s="618"/>
      <c r="X112" s="40"/>
      <c r="Y112" s="618"/>
      <c r="Z112" s="40"/>
      <c r="AA112" s="40"/>
      <c r="AB112" s="40"/>
      <c r="AC112" s="40"/>
      <c r="AD112" s="619"/>
      <c r="AE112" s="619"/>
      <c r="AF112" s="619"/>
      <c r="AG112" s="620"/>
      <c r="AH112" s="620"/>
      <c r="AI112" s="620"/>
      <c r="AJ112" s="620"/>
      <c r="AK112" s="620"/>
      <c r="AL112" s="40"/>
      <c r="AM112" s="40"/>
    </row>
    <row r="113" ht="20.25" customHeight="1">
      <c r="A113" s="617"/>
      <c r="B113" s="40"/>
      <c r="C113" s="40"/>
      <c r="D113" s="40"/>
      <c r="E113" s="40"/>
      <c r="F113" s="40"/>
      <c r="G113" s="40"/>
      <c r="H113" s="40"/>
      <c r="I113" s="40"/>
      <c r="J113" s="40"/>
      <c r="K113" s="40"/>
      <c r="L113" s="40"/>
      <c r="M113" s="40"/>
      <c r="N113" s="40"/>
      <c r="O113" s="40"/>
      <c r="P113" s="40"/>
      <c r="Q113" s="40"/>
      <c r="R113" s="40"/>
      <c r="S113" s="40"/>
      <c r="T113" s="40"/>
      <c r="U113" s="40"/>
      <c r="V113" s="40"/>
      <c r="W113" s="618"/>
      <c r="X113" s="40"/>
      <c r="Y113" s="618"/>
      <c r="Z113" s="40"/>
      <c r="AA113" s="40"/>
      <c r="AB113" s="40"/>
      <c r="AC113" s="40"/>
      <c r="AD113" s="619"/>
      <c r="AE113" s="619"/>
      <c r="AF113" s="619"/>
      <c r="AG113" s="620"/>
      <c r="AH113" s="620"/>
      <c r="AI113" s="620"/>
      <c r="AJ113" s="620"/>
      <c r="AK113" s="620"/>
      <c r="AL113" s="40"/>
      <c r="AM113" s="40"/>
    </row>
    <row r="114" ht="20.25" customHeight="1">
      <c r="A114" s="617"/>
      <c r="B114" s="40"/>
      <c r="C114" s="40"/>
      <c r="D114" s="40"/>
      <c r="E114" s="40"/>
      <c r="F114" s="40"/>
      <c r="G114" s="40"/>
      <c r="H114" s="40"/>
      <c r="I114" s="40"/>
      <c r="J114" s="40"/>
      <c r="K114" s="40"/>
      <c r="L114" s="40"/>
      <c r="M114" s="40"/>
      <c r="N114" s="40"/>
      <c r="O114" s="40"/>
      <c r="P114" s="40"/>
      <c r="Q114" s="40"/>
      <c r="R114" s="40"/>
      <c r="S114" s="40"/>
      <c r="T114" s="40"/>
      <c r="U114" s="40"/>
      <c r="V114" s="40"/>
      <c r="W114" s="618"/>
      <c r="X114" s="40"/>
      <c r="Y114" s="618"/>
      <c r="Z114" s="40"/>
      <c r="AA114" s="40"/>
      <c r="AB114" s="40"/>
      <c r="AC114" s="40"/>
      <c r="AD114" s="619"/>
      <c r="AE114" s="619"/>
      <c r="AF114" s="619"/>
      <c r="AG114" s="620"/>
      <c r="AH114" s="620"/>
      <c r="AI114" s="620"/>
      <c r="AJ114" s="620"/>
      <c r="AK114" s="620"/>
      <c r="AL114" s="40"/>
      <c r="AM114" s="40"/>
    </row>
    <row r="115" ht="20.25" customHeight="1">
      <c r="A115" s="617"/>
      <c r="B115" s="40"/>
      <c r="C115" s="40"/>
      <c r="D115" s="40"/>
      <c r="E115" s="40"/>
      <c r="F115" s="40"/>
      <c r="G115" s="40"/>
      <c r="H115" s="40"/>
      <c r="I115" s="40"/>
      <c r="J115" s="40"/>
      <c r="K115" s="40"/>
      <c r="L115" s="40"/>
      <c r="M115" s="40"/>
      <c r="N115" s="40"/>
      <c r="O115" s="40"/>
      <c r="P115" s="40"/>
      <c r="Q115" s="40"/>
      <c r="R115" s="40"/>
      <c r="S115" s="40"/>
      <c r="T115" s="40"/>
      <c r="U115" s="40"/>
      <c r="V115" s="40"/>
      <c r="W115" s="618"/>
      <c r="X115" s="40"/>
      <c r="Y115" s="618"/>
      <c r="Z115" s="40"/>
      <c r="AA115" s="40"/>
      <c r="AB115" s="40"/>
      <c r="AC115" s="40"/>
      <c r="AD115" s="619"/>
      <c r="AE115" s="619"/>
      <c r="AF115" s="619"/>
      <c r="AG115" s="620"/>
      <c r="AH115" s="620"/>
      <c r="AI115" s="620"/>
      <c r="AJ115" s="620"/>
      <c r="AK115" s="620"/>
      <c r="AL115" s="40"/>
      <c r="AM115" s="40"/>
    </row>
    <row r="116" ht="20.25" customHeight="1">
      <c r="A116" s="617"/>
      <c r="B116" s="40"/>
      <c r="C116" s="40"/>
      <c r="D116" s="40"/>
      <c r="E116" s="40"/>
      <c r="F116" s="40"/>
      <c r="G116" s="40"/>
      <c r="H116" s="40"/>
      <c r="I116" s="40"/>
      <c r="J116" s="40"/>
      <c r="K116" s="40"/>
      <c r="L116" s="40"/>
      <c r="M116" s="40"/>
      <c r="N116" s="40"/>
      <c r="O116" s="40"/>
      <c r="P116" s="40"/>
      <c r="Q116" s="40"/>
      <c r="R116" s="40"/>
      <c r="S116" s="40"/>
      <c r="T116" s="40"/>
      <c r="U116" s="40"/>
      <c r="V116" s="40"/>
      <c r="W116" s="618"/>
      <c r="X116" s="40"/>
      <c r="Y116" s="618"/>
      <c r="Z116" s="40"/>
      <c r="AA116" s="40"/>
      <c r="AB116" s="40"/>
      <c r="AC116" s="40"/>
      <c r="AD116" s="619"/>
      <c r="AE116" s="619"/>
      <c r="AF116" s="619"/>
      <c r="AG116" s="620"/>
      <c r="AH116" s="620"/>
      <c r="AI116" s="620"/>
      <c r="AJ116" s="620"/>
      <c r="AK116" s="620"/>
      <c r="AL116" s="40"/>
      <c r="AM116" s="40"/>
    </row>
    <row r="117" ht="20.25" customHeight="1">
      <c r="A117" s="617"/>
      <c r="B117" s="40"/>
      <c r="C117" s="40"/>
      <c r="D117" s="40"/>
      <c r="E117" s="40"/>
      <c r="F117" s="40"/>
      <c r="G117" s="40"/>
      <c r="H117" s="40"/>
      <c r="I117" s="40"/>
      <c r="J117" s="40"/>
      <c r="K117" s="40"/>
      <c r="L117" s="40"/>
      <c r="M117" s="40"/>
      <c r="N117" s="40"/>
      <c r="O117" s="40"/>
      <c r="P117" s="40"/>
      <c r="Q117" s="40"/>
      <c r="R117" s="40"/>
      <c r="S117" s="40"/>
      <c r="T117" s="40"/>
      <c r="U117" s="40"/>
      <c r="V117" s="40"/>
      <c r="W117" s="618"/>
      <c r="X117" s="40"/>
      <c r="Y117" s="618"/>
      <c r="Z117" s="40"/>
      <c r="AA117" s="40"/>
      <c r="AB117" s="40"/>
      <c r="AC117" s="40"/>
      <c r="AD117" s="619"/>
      <c r="AE117" s="619"/>
      <c r="AF117" s="619"/>
      <c r="AG117" s="620"/>
      <c r="AH117" s="620"/>
      <c r="AI117" s="620"/>
      <c r="AJ117" s="620"/>
      <c r="AK117" s="620"/>
      <c r="AL117" s="40"/>
      <c r="AM117" s="40"/>
    </row>
    <row r="118" ht="20.25" customHeight="1">
      <c r="A118" s="617"/>
      <c r="B118" s="40"/>
      <c r="C118" s="40"/>
      <c r="D118" s="40"/>
      <c r="E118" s="40"/>
      <c r="F118" s="40"/>
      <c r="G118" s="40"/>
      <c r="H118" s="40"/>
      <c r="I118" s="40"/>
      <c r="J118" s="40"/>
      <c r="K118" s="40"/>
      <c r="L118" s="40"/>
      <c r="M118" s="40"/>
      <c r="N118" s="40"/>
      <c r="O118" s="40"/>
      <c r="P118" s="40"/>
      <c r="Q118" s="40"/>
      <c r="R118" s="40"/>
      <c r="S118" s="40"/>
      <c r="T118" s="40"/>
      <c r="U118" s="40"/>
      <c r="V118" s="40"/>
      <c r="W118" s="618"/>
      <c r="X118" s="40"/>
      <c r="Y118" s="618"/>
      <c r="Z118" s="40"/>
      <c r="AA118" s="40"/>
      <c r="AB118" s="40"/>
      <c r="AC118" s="40"/>
      <c r="AD118" s="619"/>
      <c r="AE118" s="619"/>
      <c r="AF118" s="619"/>
      <c r="AG118" s="620"/>
      <c r="AH118" s="620"/>
      <c r="AI118" s="620"/>
      <c r="AJ118" s="620"/>
      <c r="AK118" s="620"/>
      <c r="AL118" s="40"/>
      <c r="AM118" s="40"/>
    </row>
    <row r="119" ht="20.25" customHeight="1">
      <c r="A119" s="617"/>
      <c r="B119" s="40"/>
      <c r="C119" s="40"/>
      <c r="D119" s="40"/>
      <c r="E119" s="40"/>
      <c r="F119" s="40"/>
      <c r="G119" s="40"/>
      <c r="H119" s="40"/>
      <c r="I119" s="40"/>
      <c r="J119" s="40"/>
      <c r="K119" s="40"/>
      <c r="L119" s="40"/>
      <c r="M119" s="40"/>
      <c r="N119" s="40"/>
      <c r="O119" s="40"/>
      <c r="P119" s="40"/>
      <c r="Q119" s="40"/>
      <c r="R119" s="40"/>
      <c r="S119" s="40"/>
      <c r="T119" s="40"/>
      <c r="U119" s="40"/>
      <c r="V119" s="40"/>
      <c r="W119" s="618"/>
      <c r="X119" s="40"/>
      <c r="Y119" s="618"/>
      <c r="Z119" s="40"/>
      <c r="AA119" s="40"/>
      <c r="AB119" s="40"/>
      <c r="AC119" s="40"/>
      <c r="AD119" s="619"/>
      <c r="AE119" s="619"/>
      <c r="AF119" s="619"/>
      <c r="AG119" s="620"/>
      <c r="AH119" s="620"/>
      <c r="AI119" s="620"/>
      <c r="AJ119" s="620"/>
      <c r="AK119" s="620"/>
      <c r="AL119" s="40"/>
      <c r="AM119" s="40"/>
    </row>
    <row r="120" ht="20.25" customHeight="1">
      <c r="A120" s="617"/>
      <c r="B120" s="40"/>
      <c r="C120" s="40"/>
      <c r="D120" s="40"/>
      <c r="E120" s="40"/>
      <c r="F120" s="40"/>
      <c r="G120" s="40"/>
      <c r="H120" s="40"/>
      <c r="I120" s="40"/>
      <c r="J120" s="40"/>
      <c r="K120" s="40"/>
      <c r="L120" s="40"/>
      <c r="M120" s="40"/>
      <c r="N120" s="40"/>
      <c r="O120" s="40"/>
      <c r="P120" s="40"/>
      <c r="Q120" s="40"/>
      <c r="R120" s="40"/>
      <c r="S120" s="40"/>
      <c r="T120" s="40"/>
      <c r="U120" s="40"/>
      <c r="V120" s="40"/>
      <c r="W120" s="618"/>
      <c r="X120" s="40"/>
      <c r="Y120" s="618"/>
      <c r="Z120" s="40"/>
      <c r="AA120" s="40"/>
      <c r="AB120" s="40"/>
      <c r="AC120" s="40"/>
      <c r="AD120" s="619"/>
      <c r="AE120" s="619"/>
      <c r="AF120" s="619"/>
      <c r="AG120" s="620"/>
      <c r="AH120" s="620"/>
      <c r="AI120" s="620"/>
      <c r="AJ120" s="620"/>
      <c r="AK120" s="620"/>
      <c r="AL120" s="40"/>
      <c r="AM120" s="40"/>
    </row>
    <row r="121" ht="20.25" customHeight="1">
      <c r="A121" s="617"/>
      <c r="B121" s="40"/>
      <c r="C121" s="40"/>
      <c r="D121" s="40"/>
      <c r="E121" s="40"/>
      <c r="F121" s="40"/>
      <c r="G121" s="40"/>
      <c r="H121" s="40"/>
      <c r="I121" s="40"/>
      <c r="J121" s="40"/>
      <c r="K121" s="40"/>
      <c r="L121" s="40"/>
      <c r="M121" s="40"/>
      <c r="N121" s="40"/>
      <c r="O121" s="40"/>
      <c r="P121" s="40"/>
      <c r="Q121" s="40"/>
      <c r="R121" s="40"/>
      <c r="S121" s="40"/>
      <c r="T121" s="40"/>
      <c r="U121" s="40"/>
      <c r="V121" s="40"/>
      <c r="W121" s="618"/>
      <c r="X121" s="40"/>
      <c r="Y121" s="618"/>
      <c r="Z121" s="40"/>
      <c r="AA121" s="40"/>
      <c r="AB121" s="40"/>
      <c r="AC121" s="40"/>
      <c r="AD121" s="619"/>
      <c r="AE121" s="619"/>
      <c r="AF121" s="619"/>
      <c r="AG121" s="620"/>
      <c r="AH121" s="620"/>
      <c r="AI121" s="620"/>
      <c r="AJ121" s="620"/>
      <c r="AK121" s="620"/>
      <c r="AL121" s="40"/>
      <c r="AM121" s="40"/>
    </row>
    <row r="122" ht="20.25" customHeight="1">
      <c r="A122" s="617"/>
      <c r="B122" s="40"/>
      <c r="C122" s="40"/>
      <c r="D122" s="40"/>
      <c r="E122" s="40"/>
      <c r="F122" s="40"/>
      <c r="G122" s="40"/>
      <c r="H122" s="40"/>
      <c r="I122" s="40"/>
      <c r="J122" s="40"/>
      <c r="K122" s="40"/>
      <c r="L122" s="40"/>
      <c r="M122" s="40"/>
      <c r="N122" s="40"/>
      <c r="O122" s="40"/>
      <c r="P122" s="40"/>
      <c r="Q122" s="40"/>
      <c r="R122" s="40"/>
      <c r="S122" s="40"/>
      <c r="T122" s="40"/>
      <c r="U122" s="40"/>
      <c r="V122" s="40"/>
      <c r="W122" s="618"/>
      <c r="X122" s="40"/>
      <c r="Y122" s="618"/>
      <c r="Z122" s="40"/>
      <c r="AA122" s="40"/>
      <c r="AB122" s="40"/>
      <c r="AC122" s="40"/>
      <c r="AD122" s="619"/>
      <c r="AE122" s="619"/>
      <c r="AF122" s="619"/>
      <c r="AG122" s="620"/>
      <c r="AH122" s="620"/>
      <c r="AI122" s="620"/>
      <c r="AJ122" s="620"/>
      <c r="AK122" s="620"/>
      <c r="AL122" s="40"/>
      <c r="AM122" s="40"/>
    </row>
    <row r="123" ht="20.25" customHeight="1">
      <c r="A123" s="617"/>
      <c r="B123" s="40"/>
      <c r="C123" s="40"/>
      <c r="D123" s="40"/>
      <c r="E123" s="40"/>
      <c r="F123" s="40"/>
      <c r="G123" s="40"/>
      <c r="H123" s="40"/>
      <c r="I123" s="40"/>
      <c r="J123" s="40"/>
      <c r="K123" s="40"/>
      <c r="L123" s="40"/>
      <c r="M123" s="40"/>
      <c r="N123" s="40"/>
      <c r="O123" s="40"/>
      <c r="P123" s="40"/>
      <c r="Q123" s="40"/>
      <c r="R123" s="40"/>
      <c r="S123" s="40"/>
      <c r="T123" s="40"/>
      <c r="U123" s="40"/>
      <c r="V123" s="40"/>
      <c r="W123" s="618"/>
      <c r="X123" s="40"/>
      <c r="Y123" s="618"/>
      <c r="Z123" s="40"/>
      <c r="AA123" s="40"/>
      <c r="AB123" s="40"/>
      <c r="AC123" s="40"/>
      <c r="AD123" s="619"/>
      <c r="AE123" s="619"/>
      <c r="AF123" s="619"/>
      <c r="AG123" s="620"/>
      <c r="AH123" s="620"/>
      <c r="AI123" s="620"/>
      <c r="AJ123" s="620"/>
      <c r="AK123" s="620"/>
      <c r="AL123" s="40"/>
      <c r="AM123" s="40"/>
    </row>
    <row r="124" ht="20.25" customHeight="1">
      <c r="A124" s="617"/>
      <c r="B124" s="40"/>
      <c r="C124" s="40"/>
      <c r="D124" s="40"/>
      <c r="E124" s="40"/>
      <c r="F124" s="40"/>
      <c r="G124" s="40"/>
      <c r="H124" s="40"/>
      <c r="I124" s="40"/>
      <c r="J124" s="40"/>
      <c r="K124" s="40"/>
      <c r="L124" s="40"/>
      <c r="M124" s="40"/>
      <c r="N124" s="40"/>
      <c r="O124" s="40"/>
      <c r="P124" s="40"/>
      <c r="Q124" s="40"/>
      <c r="R124" s="40"/>
      <c r="S124" s="40"/>
      <c r="T124" s="40"/>
      <c r="U124" s="40"/>
      <c r="V124" s="40"/>
      <c r="W124" s="618"/>
      <c r="X124" s="40"/>
      <c r="Y124" s="618"/>
      <c r="Z124" s="40"/>
      <c r="AA124" s="40"/>
      <c r="AB124" s="40"/>
      <c r="AC124" s="40"/>
      <c r="AD124" s="619"/>
      <c r="AE124" s="619"/>
      <c r="AF124" s="619"/>
      <c r="AG124" s="620"/>
      <c r="AH124" s="620"/>
      <c r="AI124" s="620"/>
      <c r="AJ124" s="620"/>
      <c r="AK124" s="620"/>
      <c r="AL124" s="40"/>
      <c r="AM124" s="40"/>
    </row>
    <row r="125" ht="20.25" customHeight="1">
      <c r="A125" s="617"/>
      <c r="B125" s="40"/>
      <c r="C125" s="40"/>
      <c r="D125" s="40"/>
      <c r="E125" s="40"/>
      <c r="F125" s="40"/>
      <c r="G125" s="40"/>
      <c r="H125" s="40"/>
      <c r="I125" s="40"/>
      <c r="J125" s="40"/>
      <c r="K125" s="40"/>
      <c r="L125" s="40"/>
      <c r="M125" s="40"/>
      <c r="N125" s="40"/>
      <c r="O125" s="40"/>
      <c r="P125" s="40"/>
      <c r="Q125" s="40"/>
      <c r="R125" s="40"/>
      <c r="S125" s="40"/>
      <c r="T125" s="40"/>
      <c r="U125" s="40"/>
      <c r="V125" s="40"/>
      <c r="W125" s="618"/>
      <c r="X125" s="40"/>
      <c r="Y125" s="618"/>
      <c r="Z125" s="40"/>
      <c r="AA125" s="40"/>
      <c r="AB125" s="40"/>
      <c r="AC125" s="40"/>
      <c r="AD125" s="619"/>
      <c r="AE125" s="619"/>
      <c r="AF125" s="619"/>
      <c r="AG125" s="620"/>
      <c r="AH125" s="620"/>
      <c r="AI125" s="620"/>
      <c r="AJ125" s="620"/>
      <c r="AK125" s="620"/>
      <c r="AL125" s="40"/>
      <c r="AM125" s="40"/>
    </row>
    <row r="126" ht="20.25" customHeight="1">
      <c r="A126" s="617"/>
      <c r="B126" s="40"/>
      <c r="C126" s="40"/>
      <c r="D126" s="40"/>
      <c r="E126" s="40"/>
      <c r="F126" s="40"/>
      <c r="G126" s="40"/>
      <c r="H126" s="40"/>
      <c r="I126" s="40"/>
      <c r="J126" s="40"/>
      <c r="K126" s="40"/>
      <c r="L126" s="40"/>
      <c r="M126" s="40"/>
      <c r="N126" s="40"/>
      <c r="O126" s="40"/>
      <c r="P126" s="40"/>
      <c r="Q126" s="40"/>
      <c r="R126" s="40"/>
      <c r="S126" s="40"/>
      <c r="T126" s="40"/>
      <c r="U126" s="40"/>
      <c r="V126" s="40"/>
      <c r="W126" s="618"/>
      <c r="X126" s="40"/>
      <c r="Y126" s="618"/>
      <c r="Z126" s="40"/>
      <c r="AA126" s="40"/>
      <c r="AB126" s="40"/>
      <c r="AC126" s="40"/>
      <c r="AD126" s="619"/>
      <c r="AE126" s="619"/>
      <c r="AF126" s="619"/>
      <c r="AG126" s="620"/>
      <c r="AH126" s="620"/>
      <c r="AI126" s="620"/>
      <c r="AJ126" s="620"/>
      <c r="AK126" s="620"/>
      <c r="AL126" s="40"/>
      <c r="AM126" s="40"/>
    </row>
    <row r="127" ht="20.25" customHeight="1">
      <c r="A127" s="617"/>
      <c r="B127" s="40"/>
      <c r="C127" s="40"/>
      <c r="D127" s="40"/>
      <c r="E127" s="40"/>
      <c r="F127" s="40"/>
      <c r="G127" s="40"/>
      <c r="H127" s="40"/>
      <c r="I127" s="40"/>
      <c r="J127" s="40"/>
      <c r="K127" s="40"/>
      <c r="L127" s="40"/>
      <c r="M127" s="40"/>
      <c r="N127" s="40"/>
      <c r="O127" s="40"/>
      <c r="P127" s="40"/>
      <c r="Q127" s="40"/>
      <c r="R127" s="40"/>
      <c r="S127" s="40"/>
      <c r="T127" s="40"/>
      <c r="U127" s="40"/>
      <c r="V127" s="40"/>
      <c r="W127" s="618"/>
      <c r="X127" s="40"/>
      <c r="Y127" s="618"/>
      <c r="Z127" s="40"/>
      <c r="AA127" s="40"/>
      <c r="AB127" s="40"/>
      <c r="AC127" s="40"/>
      <c r="AD127" s="619"/>
      <c r="AE127" s="619"/>
      <c r="AF127" s="619"/>
      <c r="AG127" s="620"/>
      <c r="AH127" s="620"/>
      <c r="AI127" s="620"/>
      <c r="AJ127" s="620"/>
      <c r="AK127" s="620"/>
      <c r="AL127" s="40"/>
      <c r="AM127" s="40"/>
    </row>
    <row r="128" ht="20.25" customHeight="1">
      <c r="A128" s="617"/>
      <c r="B128" s="40"/>
      <c r="C128" s="40"/>
      <c r="D128" s="40"/>
      <c r="E128" s="40"/>
      <c r="F128" s="40"/>
      <c r="G128" s="40"/>
      <c r="H128" s="40"/>
      <c r="I128" s="40"/>
      <c r="J128" s="40"/>
      <c r="K128" s="40"/>
      <c r="L128" s="40"/>
      <c r="M128" s="40"/>
      <c r="N128" s="40"/>
      <c r="O128" s="40"/>
      <c r="P128" s="40"/>
      <c r="Q128" s="40"/>
      <c r="R128" s="40"/>
      <c r="S128" s="40"/>
      <c r="T128" s="40"/>
      <c r="U128" s="40"/>
      <c r="V128" s="40"/>
      <c r="W128" s="618"/>
      <c r="X128" s="40"/>
      <c r="Y128" s="618"/>
      <c r="Z128" s="40"/>
      <c r="AA128" s="40"/>
      <c r="AB128" s="40"/>
      <c r="AC128" s="40"/>
      <c r="AD128" s="619"/>
      <c r="AE128" s="619"/>
      <c r="AF128" s="619"/>
      <c r="AG128" s="620"/>
      <c r="AH128" s="620"/>
      <c r="AI128" s="620"/>
      <c r="AJ128" s="620"/>
      <c r="AK128" s="620"/>
      <c r="AL128" s="40"/>
      <c r="AM128" s="40"/>
    </row>
    <row r="129" ht="20.25" customHeight="1">
      <c r="A129" s="617"/>
      <c r="B129" s="40"/>
      <c r="C129" s="40"/>
      <c r="D129" s="40"/>
      <c r="E129" s="40"/>
      <c r="F129" s="40"/>
      <c r="G129" s="40"/>
      <c r="H129" s="40"/>
      <c r="I129" s="40"/>
      <c r="J129" s="40"/>
      <c r="K129" s="40"/>
      <c r="L129" s="40"/>
      <c r="M129" s="40"/>
      <c r="N129" s="40"/>
      <c r="O129" s="40"/>
      <c r="P129" s="40"/>
      <c r="Q129" s="40"/>
      <c r="R129" s="40"/>
      <c r="S129" s="40"/>
      <c r="T129" s="40"/>
      <c r="U129" s="40"/>
      <c r="V129" s="40"/>
      <c r="W129" s="618"/>
      <c r="X129" s="40"/>
      <c r="Y129" s="618"/>
      <c r="Z129" s="40"/>
      <c r="AA129" s="40"/>
      <c r="AB129" s="40"/>
      <c r="AC129" s="40"/>
      <c r="AD129" s="619"/>
      <c r="AE129" s="619"/>
      <c r="AF129" s="619"/>
      <c r="AG129" s="620"/>
      <c r="AH129" s="620"/>
      <c r="AI129" s="620"/>
      <c r="AJ129" s="620"/>
      <c r="AK129" s="620"/>
      <c r="AL129" s="40"/>
      <c r="AM129" s="40"/>
    </row>
    <row r="130" ht="20.25" customHeight="1">
      <c r="A130" s="617"/>
      <c r="B130" s="40"/>
      <c r="C130" s="40"/>
      <c r="D130" s="40"/>
      <c r="E130" s="40"/>
      <c r="F130" s="40"/>
      <c r="G130" s="40"/>
      <c r="H130" s="40"/>
      <c r="I130" s="40"/>
      <c r="J130" s="40"/>
      <c r="K130" s="40"/>
      <c r="L130" s="40"/>
      <c r="M130" s="40"/>
      <c r="N130" s="40"/>
      <c r="O130" s="40"/>
      <c r="P130" s="40"/>
      <c r="Q130" s="40"/>
      <c r="R130" s="40"/>
      <c r="S130" s="40"/>
      <c r="T130" s="40"/>
      <c r="U130" s="40"/>
      <c r="V130" s="40"/>
      <c r="W130" s="618"/>
      <c r="X130" s="40"/>
      <c r="Y130" s="618"/>
      <c r="Z130" s="40"/>
      <c r="AA130" s="40"/>
      <c r="AB130" s="40"/>
      <c r="AC130" s="40"/>
      <c r="AD130" s="619"/>
      <c r="AE130" s="619"/>
      <c r="AF130" s="619"/>
      <c r="AG130" s="620"/>
      <c r="AH130" s="620"/>
      <c r="AI130" s="620"/>
      <c r="AJ130" s="620"/>
      <c r="AK130" s="620"/>
      <c r="AL130" s="40"/>
      <c r="AM130" s="40"/>
    </row>
    <row r="131" ht="20.25" customHeight="1">
      <c r="A131" s="617"/>
      <c r="B131" s="40"/>
      <c r="C131" s="40"/>
      <c r="D131" s="40"/>
      <c r="E131" s="40"/>
      <c r="F131" s="40"/>
      <c r="G131" s="40"/>
      <c r="H131" s="40"/>
      <c r="I131" s="40"/>
      <c r="J131" s="40"/>
      <c r="K131" s="40"/>
      <c r="L131" s="40"/>
      <c r="M131" s="40"/>
      <c r="N131" s="40"/>
      <c r="O131" s="40"/>
      <c r="P131" s="40"/>
      <c r="Q131" s="40"/>
      <c r="R131" s="40"/>
      <c r="S131" s="40"/>
      <c r="T131" s="40"/>
      <c r="U131" s="40"/>
      <c r="V131" s="40"/>
      <c r="W131" s="618"/>
      <c r="X131" s="40"/>
      <c r="Y131" s="618"/>
      <c r="Z131" s="40"/>
      <c r="AA131" s="40"/>
      <c r="AB131" s="40"/>
      <c r="AC131" s="40"/>
      <c r="AD131" s="619"/>
      <c r="AE131" s="619"/>
      <c r="AF131" s="619"/>
      <c r="AG131" s="620"/>
      <c r="AH131" s="620"/>
      <c r="AI131" s="620"/>
      <c r="AJ131" s="620"/>
      <c r="AK131" s="620"/>
      <c r="AL131" s="40"/>
      <c r="AM131" s="40"/>
    </row>
    <row r="132" ht="20.25" customHeight="1">
      <c r="A132" s="617"/>
      <c r="B132" s="40"/>
      <c r="C132" s="40"/>
      <c r="D132" s="40"/>
      <c r="E132" s="40"/>
      <c r="F132" s="40"/>
      <c r="G132" s="40"/>
      <c r="H132" s="40"/>
      <c r="I132" s="40"/>
      <c r="J132" s="40"/>
      <c r="K132" s="40"/>
      <c r="L132" s="40"/>
      <c r="M132" s="40"/>
      <c r="N132" s="40"/>
      <c r="O132" s="40"/>
      <c r="P132" s="40"/>
      <c r="Q132" s="40"/>
      <c r="R132" s="40"/>
      <c r="S132" s="40"/>
      <c r="T132" s="40"/>
      <c r="U132" s="40"/>
      <c r="V132" s="40"/>
      <c r="W132" s="618"/>
      <c r="X132" s="40"/>
      <c r="Y132" s="618"/>
      <c r="Z132" s="40"/>
      <c r="AA132" s="40"/>
      <c r="AB132" s="40"/>
      <c r="AC132" s="40"/>
      <c r="AD132" s="619"/>
      <c r="AE132" s="619"/>
      <c r="AF132" s="619"/>
      <c r="AG132" s="620"/>
      <c r="AH132" s="620"/>
      <c r="AI132" s="620"/>
      <c r="AJ132" s="620"/>
      <c r="AK132" s="620"/>
      <c r="AL132" s="40"/>
      <c r="AM132" s="40"/>
    </row>
    <row r="133" ht="20.25" customHeight="1">
      <c r="A133" s="617"/>
      <c r="B133" s="40"/>
      <c r="C133" s="40"/>
      <c r="D133" s="40"/>
      <c r="E133" s="40"/>
      <c r="F133" s="40"/>
      <c r="G133" s="40"/>
      <c r="H133" s="40"/>
      <c r="I133" s="40"/>
      <c r="J133" s="40"/>
      <c r="K133" s="40"/>
      <c r="L133" s="40"/>
      <c r="M133" s="40"/>
      <c r="N133" s="40"/>
      <c r="O133" s="40"/>
      <c r="P133" s="40"/>
      <c r="Q133" s="40"/>
      <c r="R133" s="40"/>
      <c r="S133" s="40"/>
      <c r="T133" s="40"/>
      <c r="U133" s="40"/>
      <c r="V133" s="40"/>
      <c r="W133" s="618"/>
      <c r="X133" s="40"/>
      <c r="Y133" s="618"/>
      <c r="Z133" s="40"/>
      <c r="AA133" s="40"/>
      <c r="AB133" s="40"/>
      <c r="AC133" s="40"/>
      <c r="AD133" s="619"/>
      <c r="AE133" s="619"/>
      <c r="AF133" s="619"/>
      <c r="AG133" s="620"/>
      <c r="AH133" s="620"/>
      <c r="AI133" s="620"/>
      <c r="AJ133" s="620"/>
      <c r="AK133" s="620"/>
      <c r="AL133" s="40"/>
      <c r="AM133" s="40"/>
    </row>
    <row r="134" ht="20.25" customHeight="1">
      <c r="A134" s="617"/>
      <c r="B134" s="40"/>
      <c r="C134" s="40"/>
      <c r="D134" s="40"/>
      <c r="E134" s="40"/>
      <c r="F134" s="40"/>
      <c r="G134" s="40"/>
      <c r="H134" s="40"/>
      <c r="I134" s="40"/>
      <c r="J134" s="40"/>
      <c r="K134" s="40"/>
      <c r="L134" s="40"/>
      <c r="M134" s="40"/>
      <c r="N134" s="40"/>
      <c r="O134" s="40"/>
      <c r="P134" s="40"/>
      <c r="Q134" s="40"/>
      <c r="R134" s="40"/>
      <c r="S134" s="40"/>
      <c r="T134" s="40"/>
      <c r="U134" s="40"/>
      <c r="V134" s="40"/>
      <c r="W134" s="618"/>
      <c r="X134" s="40"/>
      <c r="Y134" s="618"/>
      <c r="Z134" s="40"/>
      <c r="AA134" s="40"/>
      <c r="AB134" s="40"/>
      <c r="AC134" s="40"/>
      <c r="AD134" s="619"/>
      <c r="AE134" s="619"/>
      <c r="AF134" s="619"/>
      <c r="AG134" s="620"/>
      <c r="AH134" s="620"/>
      <c r="AI134" s="620"/>
      <c r="AJ134" s="620"/>
      <c r="AK134" s="620"/>
      <c r="AL134" s="40"/>
      <c r="AM134" s="40"/>
    </row>
    <row r="135" ht="20.25" customHeight="1">
      <c r="A135" s="617"/>
      <c r="B135" s="40"/>
      <c r="C135" s="40"/>
      <c r="D135" s="40"/>
      <c r="E135" s="40"/>
      <c r="F135" s="40"/>
      <c r="G135" s="40"/>
      <c r="H135" s="40"/>
      <c r="I135" s="40"/>
      <c r="J135" s="40"/>
      <c r="K135" s="40"/>
      <c r="L135" s="40"/>
      <c r="M135" s="40"/>
      <c r="N135" s="40"/>
      <c r="O135" s="40"/>
      <c r="P135" s="40"/>
      <c r="Q135" s="40"/>
      <c r="R135" s="40"/>
      <c r="S135" s="40"/>
      <c r="T135" s="40"/>
      <c r="U135" s="40"/>
      <c r="V135" s="40"/>
      <c r="W135" s="618"/>
      <c r="X135" s="40"/>
      <c r="Y135" s="618"/>
      <c r="Z135" s="40"/>
      <c r="AA135" s="40"/>
      <c r="AB135" s="40"/>
      <c r="AC135" s="40"/>
      <c r="AD135" s="619"/>
      <c r="AE135" s="619"/>
      <c r="AF135" s="619"/>
      <c r="AG135" s="620"/>
      <c r="AH135" s="620"/>
      <c r="AI135" s="620"/>
      <c r="AJ135" s="620"/>
      <c r="AK135" s="620"/>
      <c r="AL135" s="40"/>
      <c r="AM135" s="40"/>
    </row>
    <row r="136" ht="20.25" customHeight="1">
      <c r="A136" s="617"/>
      <c r="B136" s="40"/>
      <c r="C136" s="40"/>
      <c r="D136" s="40"/>
      <c r="E136" s="40"/>
      <c r="F136" s="40"/>
      <c r="G136" s="40"/>
      <c r="H136" s="40"/>
      <c r="I136" s="40"/>
      <c r="J136" s="40"/>
      <c r="K136" s="40"/>
      <c r="L136" s="40"/>
      <c r="M136" s="40"/>
      <c r="N136" s="40"/>
      <c r="O136" s="40"/>
      <c r="P136" s="40"/>
      <c r="Q136" s="40"/>
      <c r="R136" s="40"/>
      <c r="S136" s="40"/>
      <c r="T136" s="40"/>
      <c r="U136" s="40"/>
      <c r="V136" s="40"/>
      <c r="W136" s="618"/>
      <c r="X136" s="40"/>
      <c r="Y136" s="618"/>
      <c r="Z136" s="40"/>
      <c r="AA136" s="40"/>
      <c r="AB136" s="40"/>
      <c r="AC136" s="40"/>
      <c r="AD136" s="619"/>
      <c r="AE136" s="619"/>
      <c r="AF136" s="619"/>
      <c r="AG136" s="620"/>
      <c r="AH136" s="620"/>
      <c r="AI136" s="620"/>
      <c r="AJ136" s="620"/>
      <c r="AK136" s="620"/>
      <c r="AL136" s="40"/>
      <c r="AM136" s="40"/>
    </row>
    <row r="137" ht="20.25" customHeight="1">
      <c r="A137" s="617"/>
      <c r="B137" s="40"/>
      <c r="C137" s="40"/>
      <c r="D137" s="40"/>
      <c r="E137" s="40"/>
      <c r="F137" s="40"/>
      <c r="G137" s="40"/>
      <c r="H137" s="40"/>
      <c r="I137" s="40"/>
      <c r="J137" s="40"/>
      <c r="K137" s="40"/>
      <c r="L137" s="40"/>
      <c r="M137" s="40"/>
      <c r="N137" s="40"/>
      <c r="O137" s="40"/>
      <c r="P137" s="40"/>
      <c r="Q137" s="40"/>
      <c r="R137" s="40"/>
      <c r="S137" s="40"/>
      <c r="T137" s="40"/>
      <c r="U137" s="40"/>
      <c r="V137" s="40"/>
      <c r="W137" s="618"/>
      <c r="X137" s="40"/>
      <c r="Y137" s="618"/>
      <c r="Z137" s="40"/>
      <c r="AA137" s="40"/>
      <c r="AB137" s="40"/>
      <c r="AC137" s="40"/>
      <c r="AD137" s="619"/>
      <c r="AE137" s="619"/>
      <c r="AF137" s="619"/>
      <c r="AG137" s="620"/>
      <c r="AH137" s="620"/>
      <c r="AI137" s="620"/>
      <c r="AJ137" s="620"/>
      <c r="AK137" s="620"/>
      <c r="AL137" s="40"/>
      <c r="AM137" s="40"/>
    </row>
    <row r="138" ht="20.25" customHeight="1">
      <c r="A138" s="617"/>
      <c r="B138" s="40"/>
      <c r="C138" s="40"/>
      <c r="D138" s="40"/>
      <c r="E138" s="40"/>
      <c r="F138" s="40"/>
      <c r="G138" s="40"/>
      <c r="H138" s="40"/>
      <c r="I138" s="40"/>
      <c r="J138" s="40"/>
      <c r="K138" s="40"/>
      <c r="L138" s="40"/>
      <c r="M138" s="40"/>
      <c r="N138" s="40"/>
      <c r="O138" s="40"/>
      <c r="P138" s="40"/>
      <c r="Q138" s="40"/>
      <c r="R138" s="40"/>
      <c r="S138" s="40"/>
      <c r="T138" s="40"/>
      <c r="U138" s="40"/>
      <c r="V138" s="40"/>
      <c r="W138" s="618"/>
      <c r="X138" s="40"/>
      <c r="Y138" s="618"/>
      <c r="Z138" s="40"/>
      <c r="AA138" s="40"/>
      <c r="AB138" s="40"/>
      <c r="AC138" s="40"/>
      <c r="AD138" s="619"/>
      <c r="AE138" s="619"/>
      <c r="AF138" s="619"/>
      <c r="AG138" s="620"/>
      <c r="AH138" s="620"/>
      <c r="AI138" s="620"/>
      <c r="AJ138" s="620"/>
      <c r="AK138" s="620"/>
      <c r="AL138" s="40"/>
      <c r="AM138" s="40"/>
    </row>
    <row r="139" ht="20.25" customHeight="1">
      <c r="A139" s="617"/>
      <c r="B139" s="40"/>
      <c r="C139" s="40"/>
      <c r="D139" s="40"/>
      <c r="E139" s="40"/>
      <c r="F139" s="40"/>
      <c r="G139" s="40"/>
      <c r="H139" s="40"/>
      <c r="I139" s="40"/>
      <c r="J139" s="40"/>
      <c r="K139" s="40"/>
      <c r="L139" s="40"/>
      <c r="M139" s="40"/>
      <c r="N139" s="40"/>
      <c r="O139" s="40"/>
      <c r="P139" s="40"/>
      <c r="Q139" s="40"/>
      <c r="R139" s="40"/>
      <c r="S139" s="40"/>
      <c r="T139" s="40"/>
      <c r="U139" s="40"/>
      <c r="V139" s="40"/>
      <c r="W139" s="618"/>
      <c r="X139" s="40"/>
      <c r="Y139" s="618"/>
      <c r="Z139" s="40"/>
      <c r="AA139" s="40"/>
      <c r="AB139" s="40"/>
      <c r="AC139" s="40"/>
      <c r="AD139" s="619"/>
      <c r="AE139" s="619"/>
      <c r="AF139" s="619"/>
      <c r="AG139" s="620"/>
      <c r="AH139" s="620"/>
      <c r="AI139" s="620"/>
      <c r="AJ139" s="620"/>
      <c r="AK139" s="620"/>
      <c r="AL139" s="40"/>
      <c r="AM139" s="40"/>
    </row>
    <row r="140" ht="20.25" customHeight="1">
      <c r="A140" s="617"/>
      <c r="B140" s="40"/>
      <c r="C140" s="40"/>
      <c r="D140" s="40"/>
      <c r="E140" s="40"/>
      <c r="F140" s="40"/>
      <c r="G140" s="40"/>
      <c r="H140" s="40"/>
      <c r="I140" s="40"/>
      <c r="J140" s="40"/>
      <c r="K140" s="40"/>
      <c r="L140" s="40"/>
      <c r="M140" s="40"/>
      <c r="N140" s="40"/>
      <c r="O140" s="40"/>
      <c r="P140" s="40"/>
      <c r="Q140" s="40"/>
      <c r="R140" s="40"/>
      <c r="S140" s="40"/>
      <c r="T140" s="40"/>
      <c r="U140" s="40"/>
      <c r="V140" s="40"/>
      <c r="W140" s="618"/>
      <c r="X140" s="40"/>
      <c r="Y140" s="618"/>
      <c r="Z140" s="40"/>
      <c r="AA140" s="40"/>
      <c r="AB140" s="40"/>
      <c r="AC140" s="40"/>
      <c r="AD140" s="619"/>
      <c r="AE140" s="619"/>
      <c r="AF140" s="619"/>
      <c r="AG140" s="620"/>
      <c r="AH140" s="620"/>
      <c r="AI140" s="620"/>
      <c r="AJ140" s="620"/>
      <c r="AK140" s="620"/>
      <c r="AL140" s="40"/>
      <c r="AM140" s="40"/>
    </row>
    <row r="141" ht="20.25" customHeight="1">
      <c r="A141" s="617"/>
      <c r="B141" s="40"/>
      <c r="C141" s="40"/>
      <c r="D141" s="40"/>
      <c r="E141" s="40"/>
      <c r="F141" s="40"/>
      <c r="G141" s="40"/>
      <c r="H141" s="40"/>
      <c r="I141" s="40"/>
      <c r="J141" s="40"/>
      <c r="K141" s="40"/>
      <c r="L141" s="40"/>
      <c r="M141" s="40"/>
      <c r="N141" s="40"/>
      <c r="O141" s="40"/>
      <c r="P141" s="40"/>
      <c r="Q141" s="40"/>
      <c r="R141" s="40"/>
      <c r="S141" s="40"/>
      <c r="T141" s="40"/>
      <c r="U141" s="40"/>
      <c r="V141" s="40"/>
      <c r="W141" s="618"/>
      <c r="X141" s="40"/>
      <c r="Y141" s="618"/>
      <c r="Z141" s="40"/>
      <c r="AA141" s="40"/>
      <c r="AB141" s="40"/>
      <c r="AC141" s="40"/>
      <c r="AD141" s="619"/>
      <c r="AE141" s="619"/>
      <c r="AF141" s="619"/>
      <c r="AG141" s="620"/>
      <c r="AH141" s="620"/>
      <c r="AI141" s="620"/>
      <c r="AJ141" s="620"/>
      <c r="AK141" s="620"/>
      <c r="AL141" s="40"/>
      <c r="AM141" s="40"/>
    </row>
    <row r="142" ht="20.25" customHeight="1">
      <c r="A142" s="617"/>
      <c r="B142" s="40"/>
      <c r="C142" s="40"/>
      <c r="D142" s="40"/>
      <c r="E142" s="40"/>
      <c r="F142" s="40"/>
      <c r="G142" s="40"/>
      <c r="H142" s="40"/>
      <c r="I142" s="40"/>
      <c r="J142" s="40"/>
      <c r="K142" s="40"/>
      <c r="L142" s="40"/>
      <c r="M142" s="40"/>
      <c r="N142" s="40"/>
      <c r="O142" s="40"/>
      <c r="P142" s="40"/>
      <c r="Q142" s="40"/>
      <c r="R142" s="40"/>
      <c r="S142" s="40"/>
      <c r="T142" s="40"/>
      <c r="U142" s="40"/>
      <c r="V142" s="40"/>
      <c r="W142" s="618"/>
      <c r="X142" s="40"/>
      <c r="Y142" s="618"/>
      <c r="Z142" s="40"/>
      <c r="AA142" s="40"/>
      <c r="AB142" s="40"/>
      <c r="AC142" s="40"/>
      <c r="AD142" s="619"/>
      <c r="AE142" s="619"/>
      <c r="AF142" s="619"/>
      <c r="AG142" s="620"/>
      <c r="AH142" s="620"/>
      <c r="AI142" s="620"/>
      <c r="AJ142" s="620"/>
      <c r="AK142" s="620"/>
      <c r="AL142" s="40"/>
      <c r="AM142" s="40"/>
    </row>
    <row r="143" ht="20.25" customHeight="1">
      <c r="A143" s="617"/>
      <c r="B143" s="40"/>
      <c r="C143" s="40"/>
      <c r="D143" s="40"/>
      <c r="E143" s="40"/>
      <c r="F143" s="40"/>
      <c r="G143" s="40"/>
      <c r="H143" s="40"/>
      <c r="I143" s="40"/>
      <c r="J143" s="40"/>
      <c r="K143" s="40"/>
      <c r="L143" s="40"/>
      <c r="M143" s="40"/>
      <c r="N143" s="40"/>
      <c r="O143" s="40"/>
      <c r="P143" s="40"/>
      <c r="Q143" s="40"/>
      <c r="R143" s="40"/>
      <c r="S143" s="40"/>
      <c r="T143" s="40"/>
      <c r="U143" s="40"/>
      <c r="V143" s="40"/>
      <c r="W143" s="618"/>
      <c r="X143" s="40"/>
      <c r="Y143" s="618"/>
      <c r="Z143" s="40"/>
      <c r="AA143" s="40"/>
      <c r="AB143" s="40"/>
      <c r="AC143" s="40"/>
      <c r="AD143" s="619"/>
      <c r="AE143" s="619"/>
      <c r="AF143" s="619"/>
      <c r="AG143" s="620"/>
      <c r="AH143" s="620"/>
      <c r="AI143" s="620"/>
      <c r="AJ143" s="620"/>
      <c r="AK143" s="620"/>
      <c r="AL143" s="40"/>
      <c r="AM143" s="40"/>
    </row>
    <row r="144" ht="20.25" customHeight="1">
      <c r="A144" s="617"/>
      <c r="B144" s="40"/>
      <c r="C144" s="40"/>
      <c r="D144" s="40"/>
      <c r="E144" s="40"/>
      <c r="F144" s="40"/>
      <c r="G144" s="40"/>
      <c r="H144" s="40"/>
      <c r="I144" s="40"/>
      <c r="J144" s="40"/>
      <c r="K144" s="40"/>
      <c r="L144" s="40"/>
      <c r="M144" s="40"/>
      <c r="N144" s="40"/>
      <c r="O144" s="40"/>
      <c r="P144" s="40"/>
      <c r="Q144" s="40"/>
      <c r="R144" s="40"/>
      <c r="S144" s="40"/>
      <c r="T144" s="40"/>
      <c r="U144" s="40"/>
      <c r="V144" s="40"/>
      <c r="W144" s="618"/>
      <c r="X144" s="40"/>
      <c r="Y144" s="618"/>
      <c r="Z144" s="40"/>
      <c r="AA144" s="40"/>
      <c r="AB144" s="40"/>
      <c r="AC144" s="40"/>
      <c r="AD144" s="619"/>
      <c r="AE144" s="619"/>
      <c r="AF144" s="619"/>
      <c r="AG144" s="620"/>
      <c r="AH144" s="620"/>
      <c r="AI144" s="620"/>
      <c r="AJ144" s="620"/>
      <c r="AK144" s="620"/>
      <c r="AL144" s="40"/>
      <c r="AM144" s="40"/>
    </row>
    <row r="145" ht="20.25" customHeight="1">
      <c r="A145" s="617"/>
      <c r="B145" s="40"/>
      <c r="C145" s="40"/>
      <c r="D145" s="40"/>
      <c r="E145" s="40"/>
      <c r="F145" s="40"/>
      <c r="G145" s="40"/>
      <c r="H145" s="40"/>
      <c r="I145" s="40"/>
      <c r="J145" s="40"/>
      <c r="K145" s="40"/>
      <c r="L145" s="40"/>
      <c r="M145" s="40"/>
      <c r="N145" s="40"/>
      <c r="O145" s="40"/>
      <c r="P145" s="40"/>
      <c r="Q145" s="40"/>
      <c r="R145" s="40"/>
      <c r="S145" s="40"/>
      <c r="T145" s="40"/>
      <c r="U145" s="40"/>
      <c r="V145" s="40"/>
      <c r="W145" s="618"/>
      <c r="X145" s="40"/>
      <c r="Y145" s="618"/>
      <c r="Z145" s="40"/>
      <c r="AA145" s="40"/>
      <c r="AB145" s="40"/>
      <c r="AC145" s="40"/>
      <c r="AD145" s="619"/>
      <c r="AE145" s="619"/>
      <c r="AF145" s="619"/>
      <c r="AG145" s="620"/>
      <c r="AH145" s="620"/>
      <c r="AI145" s="620"/>
      <c r="AJ145" s="620"/>
      <c r="AK145" s="620"/>
      <c r="AL145" s="40"/>
      <c r="AM145" s="40"/>
    </row>
    <row r="146" ht="20.25" customHeight="1">
      <c r="A146" s="617"/>
      <c r="B146" s="40"/>
      <c r="C146" s="40"/>
      <c r="D146" s="40"/>
      <c r="E146" s="40"/>
      <c r="F146" s="40"/>
      <c r="G146" s="40"/>
      <c r="H146" s="40"/>
      <c r="I146" s="40"/>
      <c r="J146" s="40"/>
      <c r="K146" s="40"/>
      <c r="L146" s="40"/>
      <c r="M146" s="40"/>
      <c r="N146" s="40"/>
      <c r="O146" s="40"/>
      <c r="P146" s="40"/>
      <c r="Q146" s="40"/>
      <c r="R146" s="40"/>
      <c r="S146" s="40"/>
      <c r="T146" s="40"/>
      <c r="U146" s="40"/>
      <c r="V146" s="40"/>
      <c r="W146" s="618"/>
      <c r="X146" s="40"/>
      <c r="Y146" s="618"/>
      <c r="Z146" s="40"/>
      <c r="AA146" s="40"/>
      <c r="AB146" s="40"/>
      <c r="AC146" s="40"/>
      <c r="AD146" s="619"/>
      <c r="AE146" s="619"/>
      <c r="AF146" s="619"/>
      <c r="AG146" s="620"/>
      <c r="AH146" s="620"/>
      <c r="AI146" s="620"/>
      <c r="AJ146" s="620"/>
      <c r="AK146" s="620"/>
      <c r="AL146" s="40"/>
      <c r="AM146" s="40"/>
    </row>
    <row r="147" ht="20.25" customHeight="1">
      <c r="A147" s="617"/>
      <c r="B147" s="40"/>
      <c r="C147" s="40"/>
      <c r="D147" s="40"/>
      <c r="E147" s="40"/>
      <c r="F147" s="40"/>
      <c r="G147" s="40"/>
      <c r="H147" s="40"/>
      <c r="I147" s="40"/>
      <c r="J147" s="40"/>
      <c r="K147" s="40"/>
      <c r="L147" s="40"/>
      <c r="M147" s="40"/>
      <c r="N147" s="40"/>
      <c r="O147" s="40"/>
      <c r="P147" s="40"/>
      <c r="Q147" s="40"/>
      <c r="R147" s="40"/>
      <c r="S147" s="40"/>
      <c r="T147" s="40"/>
      <c r="U147" s="40"/>
      <c r="V147" s="40"/>
      <c r="W147" s="618"/>
      <c r="X147" s="40"/>
      <c r="Y147" s="618"/>
      <c r="Z147" s="40"/>
      <c r="AA147" s="40"/>
      <c r="AB147" s="40"/>
      <c r="AC147" s="40"/>
      <c r="AD147" s="619"/>
      <c r="AE147" s="619"/>
      <c r="AF147" s="619"/>
      <c r="AG147" s="620"/>
      <c r="AH147" s="620"/>
      <c r="AI147" s="620"/>
      <c r="AJ147" s="620"/>
      <c r="AK147" s="620"/>
      <c r="AL147" s="40"/>
      <c r="AM147" s="40"/>
    </row>
    <row r="148" ht="20.25" customHeight="1">
      <c r="A148" s="617"/>
      <c r="B148" s="40"/>
      <c r="C148" s="40"/>
      <c r="D148" s="40"/>
      <c r="E148" s="40"/>
      <c r="F148" s="40"/>
      <c r="G148" s="40"/>
      <c r="H148" s="40"/>
      <c r="I148" s="40"/>
      <c r="J148" s="40"/>
      <c r="K148" s="40"/>
      <c r="L148" s="40"/>
      <c r="M148" s="40"/>
      <c r="N148" s="40"/>
      <c r="O148" s="40"/>
      <c r="P148" s="40"/>
      <c r="Q148" s="40"/>
      <c r="R148" s="40"/>
      <c r="S148" s="40"/>
      <c r="T148" s="40"/>
      <c r="U148" s="40"/>
      <c r="V148" s="40"/>
      <c r="W148" s="618"/>
      <c r="X148" s="40"/>
      <c r="Y148" s="618"/>
      <c r="Z148" s="40"/>
      <c r="AA148" s="40"/>
      <c r="AB148" s="40"/>
      <c r="AC148" s="40"/>
      <c r="AD148" s="619"/>
      <c r="AE148" s="619"/>
      <c r="AF148" s="619"/>
      <c r="AG148" s="620"/>
      <c r="AH148" s="620"/>
      <c r="AI148" s="620"/>
      <c r="AJ148" s="620"/>
      <c r="AK148" s="620"/>
      <c r="AL148" s="40"/>
      <c r="AM148" s="40"/>
    </row>
    <row r="149" ht="20.25" customHeight="1">
      <c r="A149" s="617"/>
      <c r="B149" s="40"/>
      <c r="C149" s="40"/>
      <c r="D149" s="40"/>
      <c r="E149" s="40"/>
      <c r="F149" s="40"/>
      <c r="G149" s="40"/>
      <c r="H149" s="40"/>
      <c r="I149" s="40"/>
      <c r="J149" s="40"/>
      <c r="K149" s="40"/>
      <c r="L149" s="40"/>
      <c r="M149" s="40"/>
      <c r="N149" s="40"/>
      <c r="O149" s="40"/>
      <c r="P149" s="40"/>
      <c r="Q149" s="40"/>
      <c r="R149" s="40"/>
      <c r="S149" s="40"/>
      <c r="T149" s="40"/>
      <c r="U149" s="40"/>
      <c r="V149" s="40"/>
      <c r="W149" s="618"/>
      <c r="X149" s="40"/>
      <c r="Y149" s="618"/>
      <c r="Z149" s="40"/>
      <c r="AA149" s="40"/>
      <c r="AB149" s="40"/>
      <c r="AC149" s="40"/>
      <c r="AD149" s="619"/>
      <c r="AE149" s="619"/>
      <c r="AF149" s="619"/>
      <c r="AG149" s="620"/>
      <c r="AH149" s="620"/>
      <c r="AI149" s="620"/>
      <c r="AJ149" s="620"/>
      <c r="AK149" s="620"/>
      <c r="AL149" s="40"/>
      <c r="AM149" s="40"/>
    </row>
    <row r="150" ht="20.25" customHeight="1">
      <c r="A150" s="617"/>
      <c r="B150" s="40"/>
      <c r="C150" s="40"/>
      <c r="D150" s="40"/>
      <c r="E150" s="40"/>
      <c r="F150" s="40"/>
      <c r="G150" s="40"/>
      <c r="H150" s="40"/>
      <c r="I150" s="40"/>
      <c r="J150" s="40"/>
      <c r="K150" s="40"/>
      <c r="L150" s="40"/>
      <c r="M150" s="40"/>
      <c r="N150" s="40"/>
      <c r="O150" s="40"/>
      <c r="P150" s="40"/>
      <c r="Q150" s="40"/>
      <c r="R150" s="40"/>
      <c r="S150" s="40"/>
      <c r="T150" s="40"/>
      <c r="U150" s="40"/>
      <c r="V150" s="40"/>
      <c r="W150" s="618"/>
      <c r="X150" s="40"/>
      <c r="Y150" s="618"/>
      <c r="Z150" s="40"/>
      <c r="AA150" s="40"/>
      <c r="AB150" s="40"/>
      <c r="AC150" s="40"/>
      <c r="AD150" s="619"/>
      <c r="AE150" s="619"/>
      <c r="AF150" s="619"/>
      <c r="AG150" s="620"/>
      <c r="AH150" s="620"/>
      <c r="AI150" s="620"/>
      <c r="AJ150" s="620"/>
      <c r="AK150" s="620"/>
      <c r="AL150" s="40"/>
      <c r="AM150" s="40"/>
    </row>
    <row r="151" ht="20.25" customHeight="1">
      <c r="A151" s="617"/>
      <c r="B151" s="40"/>
      <c r="C151" s="40"/>
      <c r="D151" s="40"/>
      <c r="E151" s="40"/>
      <c r="F151" s="40"/>
      <c r="G151" s="40"/>
      <c r="H151" s="40"/>
      <c r="I151" s="40"/>
      <c r="J151" s="40"/>
      <c r="K151" s="40"/>
      <c r="L151" s="40"/>
      <c r="M151" s="40"/>
      <c r="N151" s="40"/>
      <c r="O151" s="40"/>
      <c r="P151" s="40"/>
      <c r="Q151" s="40"/>
      <c r="R151" s="40"/>
      <c r="S151" s="40"/>
      <c r="T151" s="40"/>
      <c r="U151" s="40"/>
      <c r="V151" s="40"/>
      <c r="W151" s="618"/>
      <c r="X151" s="40"/>
      <c r="Y151" s="618"/>
      <c r="Z151" s="40"/>
      <c r="AA151" s="40"/>
      <c r="AB151" s="40"/>
      <c r="AC151" s="40"/>
      <c r="AD151" s="619"/>
      <c r="AE151" s="619"/>
      <c r="AF151" s="619"/>
      <c r="AG151" s="620"/>
      <c r="AH151" s="620"/>
      <c r="AI151" s="620"/>
      <c r="AJ151" s="620"/>
      <c r="AK151" s="620"/>
      <c r="AL151" s="40"/>
      <c r="AM151" s="40"/>
    </row>
    <row r="152" ht="20.25" customHeight="1">
      <c r="A152" s="617"/>
      <c r="B152" s="40"/>
      <c r="C152" s="40"/>
      <c r="D152" s="40"/>
      <c r="E152" s="40"/>
      <c r="F152" s="40"/>
      <c r="G152" s="40"/>
      <c r="H152" s="40"/>
      <c r="I152" s="40"/>
      <c r="J152" s="40"/>
      <c r="K152" s="40"/>
      <c r="L152" s="40"/>
      <c r="M152" s="40"/>
      <c r="N152" s="40"/>
      <c r="O152" s="40"/>
      <c r="P152" s="40"/>
      <c r="Q152" s="40"/>
      <c r="R152" s="40"/>
      <c r="S152" s="40"/>
      <c r="T152" s="40"/>
      <c r="U152" s="40"/>
      <c r="V152" s="40"/>
      <c r="W152" s="618"/>
      <c r="X152" s="40"/>
      <c r="Y152" s="618"/>
      <c r="Z152" s="40"/>
      <c r="AA152" s="40"/>
      <c r="AB152" s="40"/>
      <c r="AC152" s="40"/>
      <c r="AD152" s="619"/>
      <c r="AE152" s="619"/>
      <c r="AF152" s="619"/>
      <c r="AG152" s="620"/>
      <c r="AH152" s="620"/>
      <c r="AI152" s="620"/>
      <c r="AJ152" s="620"/>
      <c r="AK152" s="620"/>
      <c r="AL152" s="40"/>
      <c r="AM152" s="40"/>
    </row>
    <row r="153" ht="20.25" customHeight="1">
      <c r="A153" s="617"/>
      <c r="B153" s="40"/>
      <c r="C153" s="40"/>
      <c r="D153" s="40"/>
      <c r="E153" s="40"/>
      <c r="F153" s="40"/>
      <c r="G153" s="40"/>
      <c r="H153" s="40"/>
      <c r="I153" s="40"/>
      <c r="J153" s="40"/>
      <c r="K153" s="40"/>
      <c r="L153" s="40"/>
      <c r="M153" s="40"/>
      <c r="N153" s="40"/>
      <c r="O153" s="40"/>
      <c r="P153" s="40"/>
      <c r="Q153" s="40"/>
      <c r="R153" s="40"/>
      <c r="S153" s="40"/>
      <c r="T153" s="40"/>
      <c r="U153" s="40"/>
      <c r="V153" s="40"/>
      <c r="W153" s="618"/>
      <c r="X153" s="40"/>
      <c r="Y153" s="618"/>
      <c r="Z153" s="40"/>
      <c r="AA153" s="40"/>
      <c r="AB153" s="40"/>
      <c r="AC153" s="40"/>
      <c r="AD153" s="619"/>
      <c r="AE153" s="619"/>
      <c r="AF153" s="619"/>
      <c r="AG153" s="620"/>
      <c r="AH153" s="620"/>
      <c r="AI153" s="620"/>
      <c r="AJ153" s="620"/>
      <c r="AK153" s="620"/>
      <c r="AL153" s="40"/>
      <c r="AM153" s="40"/>
    </row>
    <row r="154" ht="20.25" customHeight="1">
      <c r="A154" s="617"/>
      <c r="B154" s="40"/>
      <c r="C154" s="40"/>
      <c r="D154" s="40"/>
      <c r="E154" s="40"/>
      <c r="F154" s="40"/>
      <c r="G154" s="40"/>
      <c r="H154" s="40"/>
      <c r="I154" s="40"/>
      <c r="J154" s="40"/>
      <c r="K154" s="40"/>
      <c r="L154" s="40"/>
      <c r="M154" s="40"/>
      <c r="N154" s="40"/>
      <c r="O154" s="40"/>
      <c r="P154" s="40"/>
      <c r="Q154" s="40"/>
      <c r="R154" s="40"/>
      <c r="S154" s="40"/>
      <c r="T154" s="40"/>
      <c r="U154" s="40"/>
      <c r="V154" s="40"/>
      <c r="W154" s="618"/>
      <c r="X154" s="40"/>
      <c r="Y154" s="618"/>
      <c r="Z154" s="40"/>
      <c r="AA154" s="40"/>
      <c r="AB154" s="40"/>
      <c r="AC154" s="40"/>
      <c r="AD154" s="619"/>
      <c r="AE154" s="619"/>
      <c r="AF154" s="619"/>
      <c r="AG154" s="620"/>
      <c r="AH154" s="620"/>
      <c r="AI154" s="620"/>
      <c r="AJ154" s="620"/>
      <c r="AK154" s="620"/>
      <c r="AL154" s="40"/>
      <c r="AM154" s="40"/>
    </row>
    <row r="155" ht="20.25" customHeight="1">
      <c r="A155" s="617"/>
      <c r="B155" s="40"/>
      <c r="C155" s="40"/>
      <c r="D155" s="40"/>
      <c r="E155" s="40"/>
      <c r="F155" s="40"/>
      <c r="G155" s="40"/>
      <c r="H155" s="40"/>
      <c r="I155" s="40"/>
      <c r="J155" s="40"/>
      <c r="K155" s="40"/>
      <c r="L155" s="40"/>
      <c r="M155" s="40"/>
      <c r="N155" s="40"/>
      <c r="O155" s="40"/>
      <c r="P155" s="40"/>
      <c r="Q155" s="40"/>
      <c r="R155" s="40"/>
      <c r="S155" s="40"/>
      <c r="T155" s="40"/>
      <c r="U155" s="40"/>
      <c r="V155" s="40"/>
      <c r="W155" s="618"/>
      <c r="X155" s="40"/>
      <c r="Y155" s="618"/>
      <c r="Z155" s="40"/>
      <c r="AA155" s="40"/>
      <c r="AB155" s="40"/>
      <c r="AC155" s="40"/>
      <c r="AD155" s="619"/>
      <c r="AE155" s="619"/>
      <c r="AF155" s="619"/>
      <c r="AG155" s="620"/>
      <c r="AH155" s="620"/>
      <c r="AI155" s="620"/>
      <c r="AJ155" s="620"/>
      <c r="AK155" s="620"/>
      <c r="AL155" s="40"/>
      <c r="AM155" s="40"/>
    </row>
    <row r="156" ht="20.25" customHeight="1">
      <c r="A156" s="617"/>
      <c r="B156" s="40"/>
      <c r="C156" s="40"/>
      <c r="D156" s="40"/>
      <c r="E156" s="40"/>
      <c r="F156" s="40"/>
      <c r="G156" s="40"/>
      <c r="H156" s="40"/>
      <c r="I156" s="40"/>
      <c r="J156" s="40"/>
      <c r="K156" s="40"/>
      <c r="L156" s="40"/>
      <c r="M156" s="40"/>
      <c r="N156" s="40"/>
      <c r="O156" s="40"/>
      <c r="P156" s="40"/>
      <c r="Q156" s="40"/>
      <c r="R156" s="40"/>
      <c r="S156" s="40"/>
      <c r="T156" s="40"/>
      <c r="U156" s="40"/>
      <c r="V156" s="40"/>
      <c r="W156" s="618"/>
      <c r="X156" s="40"/>
      <c r="Y156" s="618"/>
      <c r="Z156" s="40"/>
      <c r="AA156" s="40"/>
      <c r="AB156" s="40"/>
      <c r="AC156" s="40"/>
      <c r="AD156" s="619"/>
      <c r="AE156" s="619"/>
      <c r="AF156" s="619"/>
      <c r="AG156" s="620"/>
      <c r="AH156" s="620"/>
      <c r="AI156" s="620"/>
      <c r="AJ156" s="620"/>
      <c r="AK156" s="620"/>
      <c r="AL156" s="40"/>
      <c r="AM156" s="40"/>
    </row>
    <row r="157" ht="20.25" customHeight="1">
      <c r="A157" s="617"/>
      <c r="B157" s="40"/>
      <c r="C157" s="40"/>
      <c r="D157" s="40"/>
      <c r="E157" s="40"/>
      <c r="F157" s="40"/>
      <c r="G157" s="40"/>
      <c r="H157" s="40"/>
      <c r="I157" s="40"/>
      <c r="J157" s="40"/>
      <c r="K157" s="40"/>
      <c r="L157" s="40"/>
      <c r="M157" s="40"/>
      <c r="N157" s="40"/>
      <c r="O157" s="40"/>
      <c r="P157" s="40"/>
      <c r="Q157" s="40"/>
      <c r="R157" s="40"/>
      <c r="S157" s="40"/>
      <c r="T157" s="40"/>
      <c r="U157" s="40"/>
      <c r="V157" s="40"/>
      <c r="W157" s="618"/>
      <c r="X157" s="40"/>
      <c r="Y157" s="618"/>
      <c r="Z157" s="40"/>
      <c r="AA157" s="40"/>
      <c r="AB157" s="40"/>
      <c r="AC157" s="40"/>
      <c r="AD157" s="619"/>
      <c r="AE157" s="619"/>
      <c r="AF157" s="619"/>
      <c r="AG157" s="620"/>
      <c r="AH157" s="620"/>
      <c r="AI157" s="620"/>
      <c r="AJ157" s="620"/>
      <c r="AK157" s="620"/>
      <c r="AL157" s="40"/>
      <c r="AM157" s="40"/>
    </row>
    <row r="158" ht="20.25" customHeight="1">
      <c r="A158" s="617"/>
      <c r="B158" s="40"/>
      <c r="C158" s="40"/>
      <c r="D158" s="40"/>
      <c r="E158" s="40"/>
      <c r="F158" s="40"/>
      <c r="G158" s="40"/>
      <c r="H158" s="40"/>
      <c r="I158" s="40"/>
      <c r="J158" s="40"/>
      <c r="K158" s="40"/>
      <c r="L158" s="40"/>
      <c r="M158" s="40"/>
      <c r="N158" s="40"/>
      <c r="O158" s="40"/>
      <c r="P158" s="40"/>
      <c r="Q158" s="40"/>
      <c r="R158" s="40"/>
      <c r="S158" s="40"/>
      <c r="T158" s="40"/>
      <c r="U158" s="40"/>
      <c r="V158" s="40"/>
      <c r="W158" s="618"/>
      <c r="X158" s="40"/>
      <c r="Y158" s="618"/>
      <c r="Z158" s="40"/>
      <c r="AA158" s="40"/>
      <c r="AB158" s="40"/>
      <c r="AC158" s="40"/>
      <c r="AD158" s="619"/>
      <c r="AE158" s="619"/>
      <c r="AF158" s="619"/>
      <c r="AG158" s="620"/>
      <c r="AH158" s="620"/>
      <c r="AI158" s="620"/>
      <c r="AJ158" s="620"/>
      <c r="AK158" s="620"/>
      <c r="AL158" s="40"/>
      <c r="AM158" s="40"/>
    </row>
    <row r="159" ht="20.25" customHeight="1">
      <c r="A159" s="617"/>
      <c r="B159" s="40"/>
      <c r="C159" s="40"/>
      <c r="D159" s="40"/>
      <c r="E159" s="40"/>
      <c r="F159" s="40"/>
      <c r="G159" s="40"/>
      <c r="H159" s="40"/>
      <c r="I159" s="40"/>
      <c r="J159" s="40"/>
      <c r="K159" s="40"/>
      <c r="L159" s="40"/>
      <c r="M159" s="40"/>
      <c r="N159" s="40"/>
      <c r="O159" s="40"/>
      <c r="P159" s="40"/>
      <c r="Q159" s="40"/>
      <c r="R159" s="40"/>
      <c r="S159" s="40"/>
      <c r="T159" s="40"/>
      <c r="U159" s="40"/>
      <c r="V159" s="40"/>
      <c r="W159" s="618"/>
      <c r="X159" s="40"/>
      <c r="Y159" s="618"/>
      <c r="Z159" s="40"/>
      <c r="AA159" s="40"/>
      <c r="AB159" s="40"/>
      <c r="AC159" s="40"/>
      <c r="AD159" s="619"/>
      <c r="AE159" s="619"/>
      <c r="AF159" s="619"/>
      <c r="AG159" s="620"/>
      <c r="AH159" s="620"/>
      <c r="AI159" s="620"/>
      <c r="AJ159" s="620"/>
      <c r="AK159" s="620"/>
      <c r="AL159" s="40"/>
      <c r="AM159" s="40"/>
    </row>
    <row r="160" ht="20.25" customHeight="1">
      <c r="A160" s="617"/>
      <c r="B160" s="40"/>
      <c r="C160" s="40"/>
      <c r="D160" s="40"/>
      <c r="E160" s="40"/>
      <c r="F160" s="40"/>
      <c r="G160" s="40"/>
      <c r="H160" s="40"/>
      <c r="I160" s="40"/>
      <c r="J160" s="40"/>
      <c r="K160" s="40"/>
      <c r="L160" s="40"/>
      <c r="M160" s="40"/>
      <c r="N160" s="40"/>
      <c r="O160" s="40"/>
      <c r="P160" s="40"/>
      <c r="Q160" s="40"/>
      <c r="R160" s="40"/>
      <c r="S160" s="40"/>
      <c r="T160" s="40"/>
      <c r="U160" s="40"/>
      <c r="V160" s="40"/>
      <c r="W160" s="618"/>
      <c r="X160" s="40"/>
      <c r="Y160" s="618"/>
      <c r="Z160" s="40"/>
      <c r="AA160" s="40"/>
      <c r="AB160" s="40"/>
      <c r="AC160" s="40"/>
      <c r="AD160" s="619"/>
      <c r="AE160" s="619"/>
      <c r="AF160" s="619"/>
      <c r="AG160" s="620"/>
      <c r="AH160" s="620"/>
      <c r="AI160" s="620"/>
      <c r="AJ160" s="620"/>
      <c r="AK160" s="620"/>
      <c r="AL160" s="40"/>
      <c r="AM160" s="40"/>
    </row>
    <row r="161" ht="20.25" customHeight="1">
      <c r="A161" s="617"/>
      <c r="B161" s="40"/>
      <c r="C161" s="40"/>
      <c r="D161" s="40"/>
      <c r="E161" s="40"/>
      <c r="F161" s="40"/>
      <c r="G161" s="40"/>
      <c r="H161" s="40"/>
      <c r="I161" s="40"/>
      <c r="J161" s="40"/>
      <c r="K161" s="40"/>
      <c r="L161" s="40"/>
      <c r="M161" s="40"/>
      <c r="N161" s="40"/>
      <c r="O161" s="40"/>
      <c r="P161" s="40"/>
      <c r="Q161" s="40"/>
      <c r="R161" s="40"/>
      <c r="S161" s="40"/>
      <c r="T161" s="40"/>
      <c r="U161" s="40"/>
      <c r="V161" s="40"/>
      <c r="W161" s="618"/>
      <c r="X161" s="40"/>
      <c r="Y161" s="618"/>
      <c r="Z161" s="40"/>
      <c r="AA161" s="40"/>
      <c r="AB161" s="40"/>
      <c r="AC161" s="40"/>
      <c r="AD161" s="619"/>
      <c r="AE161" s="619"/>
      <c r="AF161" s="619"/>
      <c r="AG161" s="620"/>
      <c r="AH161" s="620"/>
      <c r="AI161" s="620"/>
      <c r="AJ161" s="620"/>
      <c r="AK161" s="620"/>
      <c r="AL161" s="40"/>
      <c r="AM161" s="40"/>
    </row>
    <row r="162" ht="20.25" customHeight="1">
      <c r="A162" s="617"/>
      <c r="B162" s="40"/>
      <c r="C162" s="40"/>
      <c r="D162" s="40"/>
      <c r="E162" s="40"/>
      <c r="F162" s="40"/>
      <c r="G162" s="40"/>
      <c r="H162" s="40"/>
      <c r="I162" s="40"/>
      <c r="J162" s="40"/>
      <c r="K162" s="40"/>
      <c r="L162" s="40"/>
      <c r="M162" s="40"/>
      <c r="N162" s="40"/>
      <c r="O162" s="40"/>
      <c r="P162" s="40"/>
      <c r="Q162" s="40"/>
      <c r="R162" s="40"/>
      <c r="S162" s="40"/>
      <c r="T162" s="40"/>
      <c r="U162" s="40"/>
      <c r="V162" s="40"/>
      <c r="W162" s="618"/>
      <c r="X162" s="40"/>
      <c r="Y162" s="618"/>
      <c r="Z162" s="40"/>
      <c r="AA162" s="40"/>
      <c r="AB162" s="40"/>
      <c r="AC162" s="40"/>
      <c r="AD162" s="619"/>
      <c r="AE162" s="619"/>
      <c r="AF162" s="619"/>
      <c r="AG162" s="620"/>
      <c r="AH162" s="620"/>
      <c r="AI162" s="620"/>
      <c r="AJ162" s="620"/>
      <c r="AK162" s="620"/>
      <c r="AL162" s="40"/>
      <c r="AM162" s="40"/>
    </row>
    <row r="163" ht="20.25" customHeight="1">
      <c r="A163" s="617"/>
      <c r="B163" s="40"/>
      <c r="C163" s="40"/>
      <c r="D163" s="40"/>
      <c r="E163" s="40"/>
      <c r="F163" s="40"/>
      <c r="G163" s="40"/>
      <c r="H163" s="40"/>
      <c r="I163" s="40"/>
      <c r="J163" s="40"/>
      <c r="K163" s="40"/>
      <c r="L163" s="40"/>
      <c r="M163" s="40"/>
      <c r="N163" s="40"/>
      <c r="O163" s="40"/>
      <c r="P163" s="40"/>
      <c r="Q163" s="40"/>
      <c r="R163" s="40"/>
      <c r="S163" s="40"/>
      <c r="T163" s="40"/>
      <c r="U163" s="40"/>
      <c r="V163" s="40"/>
      <c r="W163" s="618"/>
      <c r="X163" s="40"/>
      <c r="Y163" s="618"/>
      <c r="Z163" s="40"/>
      <c r="AA163" s="40"/>
      <c r="AB163" s="40"/>
      <c r="AC163" s="40"/>
      <c r="AD163" s="619"/>
      <c r="AE163" s="619"/>
      <c r="AF163" s="619"/>
      <c r="AG163" s="620"/>
      <c r="AH163" s="620"/>
      <c r="AI163" s="620"/>
      <c r="AJ163" s="620"/>
      <c r="AK163" s="620"/>
      <c r="AL163" s="40"/>
      <c r="AM163" s="40"/>
    </row>
    <row r="164" ht="20.25" customHeight="1">
      <c r="A164" s="617"/>
      <c r="B164" s="40"/>
      <c r="C164" s="40"/>
      <c r="D164" s="40"/>
      <c r="E164" s="40"/>
      <c r="F164" s="40"/>
      <c r="G164" s="40"/>
      <c r="H164" s="40"/>
      <c r="I164" s="40"/>
      <c r="J164" s="40"/>
      <c r="K164" s="40"/>
      <c r="L164" s="40"/>
      <c r="M164" s="40"/>
      <c r="N164" s="40"/>
      <c r="O164" s="40"/>
      <c r="P164" s="40"/>
      <c r="Q164" s="40"/>
      <c r="R164" s="40"/>
      <c r="S164" s="40"/>
      <c r="T164" s="40"/>
      <c r="U164" s="40"/>
      <c r="V164" s="40"/>
      <c r="W164" s="618"/>
      <c r="X164" s="40"/>
      <c r="Y164" s="618"/>
      <c r="Z164" s="40"/>
      <c r="AA164" s="40"/>
      <c r="AB164" s="40"/>
      <c r="AC164" s="40"/>
      <c r="AD164" s="619"/>
      <c r="AE164" s="619"/>
      <c r="AF164" s="619"/>
      <c r="AG164" s="620"/>
      <c r="AH164" s="620"/>
      <c r="AI164" s="620"/>
      <c r="AJ164" s="620"/>
      <c r="AK164" s="620"/>
      <c r="AL164" s="40"/>
      <c r="AM164" s="40"/>
    </row>
    <row r="165" ht="20.25" customHeight="1">
      <c r="A165" s="617"/>
      <c r="B165" s="40"/>
      <c r="C165" s="40"/>
      <c r="D165" s="40"/>
      <c r="E165" s="40"/>
      <c r="F165" s="40"/>
      <c r="G165" s="40"/>
      <c r="H165" s="40"/>
      <c r="I165" s="40"/>
      <c r="J165" s="40"/>
      <c r="K165" s="40"/>
      <c r="L165" s="40"/>
      <c r="M165" s="40"/>
      <c r="N165" s="40"/>
      <c r="O165" s="40"/>
      <c r="P165" s="40"/>
      <c r="Q165" s="40"/>
      <c r="R165" s="40"/>
      <c r="S165" s="40"/>
      <c r="T165" s="40"/>
      <c r="U165" s="40"/>
      <c r="V165" s="40"/>
      <c r="W165" s="618"/>
      <c r="X165" s="40"/>
      <c r="Y165" s="618"/>
      <c r="Z165" s="40"/>
      <c r="AA165" s="40"/>
      <c r="AB165" s="40"/>
      <c r="AC165" s="40"/>
      <c r="AD165" s="619"/>
      <c r="AE165" s="619"/>
      <c r="AF165" s="619"/>
      <c r="AG165" s="620"/>
      <c r="AH165" s="620"/>
      <c r="AI165" s="620"/>
      <c r="AJ165" s="620"/>
      <c r="AK165" s="620"/>
      <c r="AL165" s="40"/>
      <c r="AM165" s="40"/>
    </row>
    <row r="166" ht="20.25" customHeight="1">
      <c r="A166" s="617"/>
      <c r="B166" s="40"/>
      <c r="C166" s="40"/>
      <c r="D166" s="40"/>
      <c r="E166" s="40"/>
      <c r="F166" s="40"/>
      <c r="G166" s="40"/>
      <c r="H166" s="40"/>
      <c r="I166" s="40"/>
      <c r="J166" s="40"/>
      <c r="K166" s="40"/>
      <c r="L166" s="40"/>
      <c r="M166" s="40"/>
      <c r="N166" s="40"/>
      <c r="O166" s="40"/>
      <c r="P166" s="40"/>
      <c r="Q166" s="40"/>
      <c r="R166" s="40"/>
      <c r="S166" s="40"/>
      <c r="T166" s="40"/>
      <c r="U166" s="40"/>
      <c r="V166" s="40"/>
      <c r="W166" s="618"/>
      <c r="X166" s="40"/>
      <c r="Y166" s="618"/>
      <c r="Z166" s="40"/>
      <c r="AA166" s="40"/>
      <c r="AB166" s="40"/>
      <c r="AC166" s="40"/>
      <c r="AD166" s="619"/>
      <c r="AE166" s="619"/>
      <c r="AF166" s="619"/>
      <c r="AG166" s="620"/>
      <c r="AH166" s="620"/>
      <c r="AI166" s="620"/>
      <c r="AJ166" s="620"/>
      <c r="AK166" s="620"/>
      <c r="AL166" s="40"/>
      <c r="AM166" s="40"/>
    </row>
    <row r="167" ht="20.25" customHeight="1">
      <c r="A167" s="617"/>
      <c r="B167" s="40"/>
      <c r="C167" s="40"/>
      <c r="D167" s="40"/>
      <c r="E167" s="40"/>
      <c r="F167" s="40"/>
      <c r="G167" s="40"/>
      <c r="H167" s="40"/>
      <c r="I167" s="40"/>
      <c r="J167" s="40"/>
      <c r="K167" s="40"/>
      <c r="L167" s="40"/>
      <c r="M167" s="40"/>
      <c r="N167" s="40"/>
      <c r="O167" s="40"/>
      <c r="P167" s="40"/>
      <c r="Q167" s="40"/>
      <c r="R167" s="40"/>
      <c r="S167" s="40"/>
      <c r="T167" s="40"/>
      <c r="U167" s="40"/>
      <c r="V167" s="40"/>
      <c r="W167" s="618"/>
      <c r="X167" s="40"/>
      <c r="Y167" s="618"/>
      <c r="Z167" s="40"/>
      <c r="AA167" s="40"/>
      <c r="AB167" s="40"/>
      <c r="AC167" s="40"/>
      <c r="AD167" s="619"/>
      <c r="AE167" s="619"/>
      <c r="AF167" s="619"/>
      <c r="AG167" s="620"/>
      <c r="AH167" s="620"/>
      <c r="AI167" s="620"/>
      <c r="AJ167" s="620"/>
      <c r="AK167" s="620"/>
      <c r="AL167" s="40"/>
      <c r="AM167" s="40"/>
    </row>
    <row r="168" ht="20.25" customHeight="1">
      <c r="A168" s="617"/>
      <c r="B168" s="40"/>
      <c r="C168" s="40"/>
      <c r="D168" s="40"/>
      <c r="E168" s="40"/>
      <c r="F168" s="40"/>
      <c r="G168" s="40"/>
      <c r="H168" s="40"/>
      <c r="I168" s="40"/>
      <c r="J168" s="40"/>
      <c r="K168" s="40"/>
      <c r="L168" s="40"/>
      <c r="M168" s="40"/>
      <c r="N168" s="40"/>
      <c r="O168" s="40"/>
      <c r="P168" s="40"/>
      <c r="Q168" s="40"/>
      <c r="R168" s="40"/>
      <c r="S168" s="40"/>
      <c r="T168" s="40"/>
      <c r="U168" s="40"/>
      <c r="V168" s="40"/>
      <c r="W168" s="618"/>
      <c r="X168" s="40"/>
      <c r="Y168" s="618"/>
      <c r="Z168" s="40"/>
      <c r="AA168" s="40"/>
      <c r="AB168" s="40"/>
      <c r="AC168" s="40"/>
      <c r="AD168" s="619"/>
      <c r="AE168" s="619"/>
      <c r="AF168" s="619"/>
      <c r="AG168" s="620"/>
      <c r="AH168" s="620"/>
      <c r="AI168" s="620"/>
      <c r="AJ168" s="620"/>
      <c r="AK168" s="620"/>
      <c r="AL168" s="40"/>
      <c r="AM168" s="40"/>
    </row>
    <row r="169" ht="20.25" customHeight="1">
      <c r="A169" s="617"/>
      <c r="B169" s="40"/>
      <c r="C169" s="40"/>
      <c r="D169" s="40"/>
      <c r="E169" s="40"/>
      <c r="F169" s="40"/>
      <c r="G169" s="40"/>
      <c r="H169" s="40"/>
      <c r="I169" s="40"/>
      <c r="J169" s="40"/>
      <c r="K169" s="40"/>
      <c r="L169" s="40"/>
      <c r="M169" s="40"/>
      <c r="N169" s="40"/>
      <c r="O169" s="40"/>
      <c r="P169" s="40"/>
      <c r="Q169" s="40"/>
      <c r="R169" s="40"/>
      <c r="S169" s="40"/>
      <c r="T169" s="40"/>
      <c r="U169" s="40"/>
      <c r="V169" s="40"/>
      <c r="W169" s="618"/>
      <c r="X169" s="40"/>
      <c r="Y169" s="618"/>
      <c r="Z169" s="40"/>
      <c r="AA169" s="40"/>
      <c r="AB169" s="40"/>
      <c r="AC169" s="40"/>
      <c r="AD169" s="619"/>
      <c r="AE169" s="619"/>
      <c r="AF169" s="619"/>
      <c r="AG169" s="620"/>
      <c r="AH169" s="620"/>
      <c r="AI169" s="620"/>
      <c r="AJ169" s="620"/>
      <c r="AK169" s="620"/>
      <c r="AL169" s="40"/>
      <c r="AM169" s="40"/>
    </row>
    <row r="170" ht="20.25" customHeight="1">
      <c r="A170" s="617"/>
      <c r="B170" s="40"/>
      <c r="C170" s="40"/>
      <c r="D170" s="40"/>
      <c r="E170" s="40"/>
      <c r="F170" s="40"/>
      <c r="G170" s="40"/>
      <c r="H170" s="40"/>
      <c r="I170" s="40"/>
      <c r="J170" s="40"/>
      <c r="K170" s="40"/>
      <c r="L170" s="40"/>
      <c r="M170" s="40"/>
      <c r="N170" s="40"/>
      <c r="O170" s="40"/>
      <c r="P170" s="40"/>
      <c r="Q170" s="40"/>
      <c r="R170" s="40"/>
      <c r="S170" s="40"/>
      <c r="T170" s="40"/>
      <c r="U170" s="40"/>
      <c r="V170" s="40"/>
      <c r="W170" s="618"/>
      <c r="X170" s="40"/>
      <c r="Y170" s="618"/>
      <c r="Z170" s="40"/>
      <c r="AA170" s="40"/>
      <c r="AB170" s="40"/>
      <c r="AC170" s="40"/>
      <c r="AD170" s="619"/>
      <c r="AE170" s="619"/>
      <c r="AF170" s="619"/>
      <c r="AG170" s="620"/>
      <c r="AH170" s="620"/>
      <c r="AI170" s="620"/>
      <c r="AJ170" s="620"/>
      <c r="AK170" s="620"/>
      <c r="AL170" s="40"/>
      <c r="AM170" s="40"/>
    </row>
    <row r="171" ht="20.25" customHeight="1">
      <c r="A171" s="617"/>
      <c r="B171" s="40"/>
      <c r="C171" s="40"/>
      <c r="D171" s="40"/>
      <c r="E171" s="40"/>
      <c r="F171" s="40"/>
      <c r="G171" s="40"/>
      <c r="H171" s="40"/>
      <c r="I171" s="40"/>
      <c r="J171" s="40"/>
      <c r="K171" s="40"/>
      <c r="L171" s="40"/>
      <c r="M171" s="40"/>
      <c r="N171" s="40"/>
      <c r="O171" s="40"/>
      <c r="P171" s="40"/>
      <c r="Q171" s="40"/>
      <c r="R171" s="40"/>
      <c r="S171" s="40"/>
      <c r="T171" s="40"/>
      <c r="U171" s="40"/>
      <c r="V171" s="40"/>
      <c r="W171" s="618"/>
      <c r="X171" s="40"/>
      <c r="Y171" s="618"/>
      <c r="Z171" s="40"/>
      <c r="AA171" s="40"/>
      <c r="AB171" s="40"/>
      <c r="AC171" s="40"/>
      <c r="AD171" s="619"/>
      <c r="AE171" s="619"/>
      <c r="AF171" s="619"/>
      <c r="AG171" s="620"/>
      <c r="AH171" s="620"/>
      <c r="AI171" s="620"/>
      <c r="AJ171" s="620"/>
      <c r="AK171" s="620"/>
      <c r="AL171" s="40"/>
      <c r="AM171" s="40"/>
    </row>
    <row r="172" ht="20.25" customHeight="1">
      <c r="A172" s="617"/>
      <c r="B172" s="40"/>
      <c r="C172" s="40"/>
      <c r="D172" s="40"/>
      <c r="E172" s="40"/>
      <c r="F172" s="40"/>
      <c r="G172" s="40"/>
      <c r="H172" s="40"/>
      <c r="I172" s="40"/>
      <c r="J172" s="40"/>
      <c r="K172" s="40"/>
      <c r="L172" s="40"/>
      <c r="M172" s="40"/>
      <c r="N172" s="40"/>
      <c r="O172" s="40"/>
      <c r="P172" s="40"/>
      <c r="Q172" s="40"/>
      <c r="R172" s="40"/>
      <c r="S172" s="40"/>
      <c r="T172" s="40"/>
      <c r="U172" s="40"/>
      <c r="V172" s="40"/>
      <c r="W172" s="618"/>
      <c r="X172" s="40"/>
      <c r="Y172" s="618"/>
      <c r="Z172" s="40"/>
      <c r="AA172" s="40"/>
      <c r="AB172" s="40"/>
      <c r="AC172" s="40"/>
      <c r="AD172" s="619"/>
      <c r="AE172" s="619"/>
      <c r="AF172" s="619"/>
      <c r="AG172" s="620"/>
      <c r="AH172" s="620"/>
      <c r="AI172" s="620"/>
      <c r="AJ172" s="620"/>
      <c r="AK172" s="620"/>
      <c r="AL172" s="40"/>
      <c r="AM172" s="40"/>
    </row>
    <row r="173" ht="20.25" customHeight="1">
      <c r="A173" s="617"/>
      <c r="B173" s="40"/>
      <c r="C173" s="40"/>
      <c r="D173" s="40"/>
      <c r="E173" s="40"/>
      <c r="F173" s="40"/>
      <c r="G173" s="40"/>
      <c r="H173" s="40"/>
      <c r="I173" s="40"/>
      <c r="J173" s="40"/>
      <c r="K173" s="40"/>
      <c r="L173" s="40"/>
      <c r="M173" s="40"/>
      <c r="N173" s="40"/>
      <c r="O173" s="40"/>
      <c r="P173" s="40"/>
      <c r="Q173" s="40"/>
      <c r="R173" s="40"/>
      <c r="S173" s="40"/>
      <c r="T173" s="40"/>
      <c r="U173" s="40"/>
      <c r="V173" s="40"/>
      <c r="W173" s="618"/>
      <c r="X173" s="40"/>
      <c r="Y173" s="618"/>
      <c r="Z173" s="40"/>
      <c r="AA173" s="40"/>
      <c r="AB173" s="40"/>
      <c r="AC173" s="40"/>
      <c r="AD173" s="619"/>
      <c r="AE173" s="619"/>
      <c r="AF173" s="619"/>
      <c r="AG173" s="620"/>
      <c r="AH173" s="620"/>
      <c r="AI173" s="620"/>
      <c r="AJ173" s="620"/>
      <c r="AK173" s="620"/>
      <c r="AL173" s="40"/>
      <c r="AM173" s="40"/>
    </row>
    <row r="174" ht="20.25" customHeight="1">
      <c r="A174" s="617"/>
      <c r="B174" s="40"/>
      <c r="C174" s="40"/>
      <c r="D174" s="40"/>
      <c r="E174" s="40"/>
      <c r="F174" s="40"/>
      <c r="G174" s="40"/>
      <c r="H174" s="40"/>
      <c r="I174" s="40"/>
      <c r="J174" s="40"/>
      <c r="K174" s="40"/>
      <c r="L174" s="40"/>
      <c r="M174" s="40"/>
      <c r="N174" s="40"/>
      <c r="O174" s="40"/>
      <c r="P174" s="40"/>
      <c r="Q174" s="40"/>
      <c r="R174" s="40"/>
      <c r="S174" s="40"/>
      <c r="T174" s="40"/>
      <c r="U174" s="40"/>
      <c r="V174" s="40"/>
      <c r="W174" s="618"/>
      <c r="X174" s="40"/>
      <c r="Y174" s="618"/>
      <c r="Z174" s="40"/>
      <c r="AA174" s="40"/>
      <c r="AB174" s="40"/>
      <c r="AC174" s="40"/>
      <c r="AD174" s="619"/>
      <c r="AE174" s="619"/>
      <c r="AF174" s="619"/>
      <c r="AG174" s="620"/>
      <c r="AH174" s="620"/>
      <c r="AI174" s="620"/>
      <c r="AJ174" s="620"/>
      <c r="AK174" s="620"/>
      <c r="AL174" s="40"/>
      <c r="AM174" s="40"/>
    </row>
    <row r="175" ht="20.25" customHeight="1">
      <c r="A175" s="617"/>
      <c r="B175" s="40"/>
      <c r="C175" s="40"/>
      <c r="D175" s="40"/>
      <c r="E175" s="40"/>
      <c r="F175" s="40"/>
      <c r="G175" s="40"/>
      <c r="H175" s="40"/>
      <c r="I175" s="40"/>
      <c r="J175" s="40"/>
      <c r="K175" s="40"/>
      <c r="L175" s="40"/>
      <c r="M175" s="40"/>
      <c r="N175" s="40"/>
      <c r="O175" s="40"/>
      <c r="P175" s="40"/>
      <c r="Q175" s="40"/>
      <c r="R175" s="40"/>
      <c r="S175" s="40"/>
      <c r="T175" s="40"/>
      <c r="U175" s="40"/>
      <c r="V175" s="40"/>
      <c r="W175" s="618"/>
      <c r="X175" s="40"/>
      <c r="Y175" s="618"/>
      <c r="Z175" s="40"/>
      <c r="AA175" s="40"/>
      <c r="AB175" s="40"/>
      <c r="AC175" s="40"/>
      <c r="AD175" s="619"/>
      <c r="AE175" s="619"/>
      <c r="AF175" s="619"/>
      <c r="AG175" s="620"/>
      <c r="AH175" s="620"/>
      <c r="AI175" s="620"/>
      <c r="AJ175" s="620"/>
      <c r="AK175" s="620"/>
      <c r="AL175" s="40"/>
      <c r="AM175" s="40"/>
    </row>
    <row r="176" ht="20.25" customHeight="1">
      <c r="A176" s="617"/>
      <c r="B176" s="40"/>
      <c r="C176" s="40"/>
      <c r="D176" s="40"/>
      <c r="E176" s="40"/>
      <c r="F176" s="40"/>
      <c r="G176" s="40"/>
      <c r="H176" s="40"/>
      <c r="I176" s="40"/>
      <c r="J176" s="40"/>
      <c r="K176" s="40"/>
      <c r="L176" s="40"/>
      <c r="M176" s="40"/>
      <c r="N176" s="40"/>
      <c r="O176" s="40"/>
      <c r="P176" s="40"/>
      <c r="Q176" s="40"/>
      <c r="R176" s="40"/>
      <c r="S176" s="40"/>
      <c r="T176" s="40"/>
      <c r="U176" s="40"/>
      <c r="V176" s="40"/>
      <c r="W176" s="618"/>
      <c r="X176" s="40"/>
      <c r="Y176" s="618"/>
      <c r="Z176" s="40"/>
      <c r="AA176" s="40"/>
      <c r="AB176" s="40"/>
      <c r="AC176" s="40"/>
      <c r="AD176" s="619"/>
      <c r="AE176" s="619"/>
      <c r="AF176" s="619"/>
      <c r="AG176" s="620"/>
      <c r="AH176" s="620"/>
      <c r="AI176" s="620"/>
      <c r="AJ176" s="620"/>
      <c r="AK176" s="620"/>
      <c r="AL176" s="40"/>
      <c r="AM176" s="40"/>
    </row>
    <row r="177" ht="20.25" customHeight="1">
      <c r="A177" s="617"/>
      <c r="B177" s="40"/>
      <c r="C177" s="40"/>
      <c r="D177" s="40"/>
      <c r="E177" s="40"/>
      <c r="F177" s="40"/>
      <c r="G177" s="40"/>
      <c r="H177" s="40"/>
      <c r="I177" s="40"/>
      <c r="J177" s="40"/>
      <c r="K177" s="40"/>
      <c r="L177" s="40"/>
      <c r="M177" s="40"/>
      <c r="N177" s="40"/>
      <c r="O177" s="40"/>
      <c r="P177" s="40"/>
      <c r="Q177" s="40"/>
      <c r="R177" s="40"/>
      <c r="S177" s="40"/>
      <c r="T177" s="40"/>
      <c r="U177" s="40"/>
      <c r="V177" s="40"/>
      <c r="W177" s="618"/>
      <c r="X177" s="40"/>
      <c r="Y177" s="618"/>
      <c r="Z177" s="40"/>
      <c r="AA177" s="40"/>
      <c r="AB177" s="40"/>
      <c r="AC177" s="40"/>
      <c r="AD177" s="619"/>
      <c r="AE177" s="619"/>
      <c r="AF177" s="619"/>
      <c r="AG177" s="620"/>
      <c r="AH177" s="620"/>
      <c r="AI177" s="620"/>
      <c r="AJ177" s="620"/>
      <c r="AK177" s="620"/>
      <c r="AL177" s="40"/>
      <c r="AM177" s="40"/>
    </row>
    <row r="178" ht="20.25" customHeight="1">
      <c r="A178" s="617"/>
      <c r="B178" s="40"/>
      <c r="C178" s="40"/>
      <c r="D178" s="40"/>
      <c r="E178" s="40"/>
      <c r="F178" s="40"/>
      <c r="G178" s="40"/>
      <c r="H178" s="40"/>
      <c r="I178" s="40"/>
      <c r="J178" s="40"/>
      <c r="K178" s="40"/>
      <c r="L178" s="40"/>
      <c r="M178" s="40"/>
      <c r="N178" s="40"/>
      <c r="O178" s="40"/>
      <c r="P178" s="40"/>
      <c r="Q178" s="40"/>
      <c r="R178" s="40"/>
      <c r="S178" s="40"/>
      <c r="T178" s="40"/>
      <c r="U178" s="40"/>
      <c r="V178" s="40"/>
      <c r="W178" s="618"/>
      <c r="X178" s="40"/>
      <c r="Y178" s="618"/>
      <c r="Z178" s="40"/>
      <c r="AA178" s="40"/>
      <c r="AB178" s="40"/>
      <c r="AC178" s="40"/>
      <c r="AD178" s="619"/>
      <c r="AE178" s="619"/>
      <c r="AF178" s="619"/>
      <c r="AG178" s="620"/>
      <c r="AH178" s="620"/>
      <c r="AI178" s="620"/>
      <c r="AJ178" s="620"/>
      <c r="AK178" s="620"/>
      <c r="AL178" s="40"/>
      <c r="AM178" s="40"/>
    </row>
    <row r="179" ht="20.25" customHeight="1">
      <c r="A179" s="617"/>
      <c r="B179" s="40"/>
      <c r="C179" s="40"/>
      <c r="D179" s="40"/>
      <c r="E179" s="40"/>
      <c r="F179" s="40"/>
      <c r="G179" s="40"/>
      <c r="H179" s="40"/>
      <c r="I179" s="40"/>
      <c r="J179" s="40"/>
      <c r="K179" s="40"/>
      <c r="L179" s="40"/>
      <c r="M179" s="40"/>
      <c r="N179" s="40"/>
      <c r="O179" s="40"/>
      <c r="P179" s="40"/>
      <c r="Q179" s="40"/>
      <c r="R179" s="40"/>
      <c r="S179" s="40"/>
      <c r="T179" s="40"/>
      <c r="U179" s="40"/>
      <c r="V179" s="40"/>
      <c r="W179" s="618"/>
      <c r="X179" s="40"/>
      <c r="Y179" s="618"/>
      <c r="Z179" s="40"/>
      <c r="AA179" s="40"/>
      <c r="AB179" s="40"/>
      <c r="AC179" s="40"/>
      <c r="AD179" s="619"/>
      <c r="AE179" s="619"/>
      <c r="AF179" s="619"/>
      <c r="AG179" s="620"/>
      <c r="AH179" s="620"/>
      <c r="AI179" s="620"/>
      <c r="AJ179" s="620"/>
      <c r="AK179" s="620"/>
      <c r="AL179" s="40"/>
      <c r="AM179" s="40"/>
    </row>
    <row r="180" ht="20.25" customHeight="1">
      <c r="A180" s="617"/>
      <c r="B180" s="40"/>
      <c r="C180" s="40"/>
      <c r="D180" s="40"/>
      <c r="E180" s="40"/>
      <c r="F180" s="40"/>
      <c r="G180" s="40"/>
      <c r="H180" s="40"/>
      <c r="I180" s="40"/>
      <c r="J180" s="40"/>
      <c r="K180" s="40"/>
      <c r="L180" s="40"/>
      <c r="M180" s="40"/>
      <c r="N180" s="40"/>
      <c r="O180" s="40"/>
      <c r="P180" s="40"/>
      <c r="Q180" s="40"/>
      <c r="R180" s="40"/>
      <c r="S180" s="40"/>
      <c r="T180" s="40"/>
      <c r="U180" s="40"/>
      <c r="V180" s="40"/>
      <c r="W180" s="618"/>
      <c r="X180" s="40"/>
      <c r="Y180" s="618"/>
      <c r="Z180" s="40"/>
      <c r="AA180" s="40"/>
      <c r="AB180" s="40"/>
      <c r="AC180" s="40"/>
      <c r="AD180" s="619"/>
      <c r="AE180" s="619"/>
      <c r="AF180" s="619"/>
      <c r="AG180" s="620"/>
      <c r="AH180" s="620"/>
      <c r="AI180" s="620"/>
      <c r="AJ180" s="620"/>
      <c r="AK180" s="620"/>
      <c r="AL180" s="40"/>
      <c r="AM180" s="40"/>
    </row>
    <row r="181" ht="20.25" customHeight="1">
      <c r="A181" s="617"/>
      <c r="B181" s="40"/>
      <c r="C181" s="40"/>
      <c r="D181" s="40"/>
      <c r="E181" s="40"/>
      <c r="F181" s="40"/>
      <c r="G181" s="40"/>
      <c r="H181" s="40"/>
      <c r="I181" s="40"/>
      <c r="J181" s="40"/>
      <c r="K181" s="40"/>
      <c r="L181" s="40"/>
      <c r="M181" s="40"/>
      <c r="N181" s="40"/>
      <c r="O181" s="40"/>
      <c r="P181" s="40"/>
      <c r="Q181" s="40"/>
      <c r="R181" s="40"/>
      <c r="S181" s="40"/>
      <c r="T181" s="40"/>
      <c r="U181" s="40"/>
      <c r="V181" s="40"/>
      <c r="W181" s="618"/>
      <c r="X181" s="40"/>
      <c r="Y181" s="618"/>
      <c r="Z181" s="40"/>
      <c r="AA181" s="40"/>
      <c r="AB181" s="40"/>
      <c r="AC181" s="40"/>
      <c r="AD181" s="619"/>
      <c r="AE181" s="619"/>
      <c r="AF181" s="619"/>
      <c r="AG181" s="620"/>
      <c r="AH181" s="620"/>
      <c r="AI181" s="620"/>
      <c r="AJ181" s="620"/>
      <c r="AK181" s="620"/>
      <c r="AL181" s="40"/>
      <c r="AM181" s="40"/>
    </row>
    <row r="182" ht="20.25" customHeight="1">
      <c r="A182" s="617"/>
      <c r="B182" s="40"/>
      <c r="C182" s="40"/>
      <c r="D182" s="40"/>
      <c r="E182" s="40"/>
      <c r="F182" s="40"/>
      <c r="G182" s="40"/>
      <c r="H182" s="40"/>
      <c r="I182" s="40"/>
      <c r="J182" s="40"/>
      <c r="K182" s="40"/>
      <c r="L182" s="40"/>
      <c r="M182" s="40"/>
      <c r="N182" s="40"/>
      <c r="O182" s="40"/>
      <c r="P182" s="40"/>
      <c r="Q182" s="40"/>
      <c r="R182" s="40"/>
      <c r="S182" s="40"/>
      <c r="T182" s="40"/>
      <c r="U182" s="40"/>
      <c r="V182" s="40"/>
      <c r="W182" s="618"/>
      <c r="X182" s="40"/>
      <c r="Y182" s="618"/>
      <c r="Z182" s="40"/>
      <c r="AA182" s="40"/>
      <c r="AB182" s="40"/>
      <c r="AC182" s="40"/>
      <c r="AD182" s="619"/>
      <c r="AE182" s="619"/>
      <c r="AF182" s="619"/>
      <c r="AG182" s="620"/>
      <c r="AH182" s="620"/>
      <c r="AI182" s="620"/>
      <c r="AJ182" s="620"/>
      <c r="AK182" s="620"/>
      <c r="AL182" s="40"/>
      <c r="AM182" s="40"/>
    </row>
    <row r="183" ht="20.25" customHeight="1">
      <c r="A183" s="617"/>
      <c r="B183" s="40"/>
      <c r="C183" s="40"/>
      <c r="D183" s="40"/>
      <c r="E183" s="40"/>
      <c r="F183" s="40"/>
      <c r="G183" s="40"/>
      <c r="H183" s="40"/>
      <c r="I183" s="40"/>
      <c r="J183" s="40"/>
      <c r="K183" s="40"/>
      <c r="L183" s="40"/>
      <c r="M183" s="40"/>
      <c r="N183" s="40"/>
      <c r="O183" s="40"/>
      <c r="P183" s="40"/>
      <c r="Q183" s="40"/>
      <c r="R183" s="40"/>
      <c r="S183" s="40"/>
      <c r="T183" s="40"/>
      <c r="U183" s="40"/>
      <c r="V183" s="40"/>
      <c r="W183" s="618"/>
      <c r="X183" s="40"/>
      <c r="Y183" s="618"/>
      <c r="Z183" s="40"/>
      <c r="AA183" s="40"/>
      <c r="AB183" s="40"/>
      <c r="AC183" s="40"/>
      <c r="AD183" s="619"/>
      <c r="AE183" s="619"/>
      <c r="AF183" s="619"/>
      <c r="AG183" s="620"/>
      <c r="AH183" s="620"/>
      <c r="AI183" s="620"/>
      <c r="AJ183" s="620"/>
      <c r="AK183" s="620"/>
      <c r="AL183" s="40"/>
      <c r="AM183" s="40"/>
    </row>
    <row r="184" ht="20.25" customHeight="1">
      <c r="A184" s="617"/>
      <c r="B184" s="40"/>
      <c r="C184" s="40"/>
      <c r="D184" s="40"/>
      <c r="E184" s="40"/>
      <c r="F184" s="40"/>
      <c r="G184" s="40"/>
      <c r="H184" s="40"/>
      <c r="I184" s="40"/>
      <c r="J184" s="40"/>
      <c r="K184" s="40"/>
      <c r="L184" s="40"/>
      <c r="M184" s="40"/>
      <c r="N184" s="40"/>
      <c r="O184" s="40"/>
      <c r="P184" s="40"/>
      <c r="Q184" s="40"/>
      <c r="R184" s="40"/>
      <c r="S184" s="40"/>
      <c r="T184" s="40"/>
      <c r="U184" s="40"/>
      <c r="V184" s="40"/>
      <c r="W184" s="618"/>
      <c r="X184" s="40"/>
      <c r="Y184" s="618"/>
      <c r="Z184" s="40"/>
      <c r="AA184" s="40"/>
      <c r="AB184" s="40"/>
      <c r="AC184" s="40"/>
      <c r="AD184" s="619"/>
      <c r="AE184" s="619"/>
      <c r="AF184" s="619"/>
      <c r="AG184" s="620"/>
      <c r="AH184" s="620"/>
      <c r="AI184" s="620"/>
      <c r="AJ184" s="620"/>
      <c r="AK184" s="620"/>
      <c r="AL184" s="40"/>
      <c r="AM184" s="40"/>
    </row>
    <row r="185" ht="20.25" customHeight="1">
      <c r="A185" s="617"/>
      <c r="B185" s="40"/>
      <c r="C185" s="40"/>
      <c r="D185" s="40"/>
      <c r="E185" s="40"/>
      <c r="F185" s="40"/>
      <c r="G185" s="40"/>
      <c r="H185" s="40"/>
      <c r="I185" s="40"/>
      <c r="J185" s="40"/>
      <c r="K185" s="40"/>
      <c r="L185" s="40"/>
      <c r="M185" s="40"/>
      <c r="N185" s="40"/>
      <c r="O185" s="40"/>
      <c r="P185" s="40"/>
      <c r="Q185" s="40"/>
      <c r="R185" s="40"/>
      <c r="S185" s="40"/>
      <c r="T185" s="40"/>
      <c r="U185" s="40"/>
      <c r="V185" s="40"/>
      <c r="W185" s="618"/>
      <c r="X185" s="40"/>
      <c r="Y185" s="618"/>
      <c r="Z185" s="40"/>
      <c r="AA185" s="40"/>
      <c r="AB185" s="40"/>
      <c r="AC185" s="40"/>
      <c r="AD185" s="619"/>
      <c r="AE185" s="619"/>
      <c r="AF185" s="619"/>
      <c r="AG185" s="620"/>
      <c r="AH185" s="620"/>
      <c r="AI185" s="620"/>
      <c r="AJ185" s="620"/>
      <c r="AK185" s="620"/>
      <c r="AL185" s="40"/>
      <c r="AM185" s="40"/>
    </row>
    <row r="186" ht="20.25" customHeight="1">
      <c r="A186" s="617"/>
      <c r="B186" s="40"/>
      <c r="C186" s="40"/>
      <c r="D186" s="40"/>
      <c r="E186" s="40"/>
      <c r="F186" s="40"/>
      <c r="G186" s="40"/>
      <c r="H186" s="40"/>
      <c r="I186" s="40"/>
      <c r="J186" s="40"/>
      <c r="K186" s="40"/>
      <c r="L186" s="40"/>
      <c r="M186" s="40"/>
      <c r="N186" s="40"/>
      <c r="O186" s="40"/>
      <c r="P186" s="40"/>
      <c r="Q186" s="40"/>
      <c r="R186" s="40"/>
      <c r="S186" s="40"/>
      <c r="T186" s="40"/>
      <c r="U186" s="40"/>
      <c r="V186" s="40"/>
      <c r="W186" s="618"/>
      <c r="X186" s="40"/>
      <c r="Y186" s="618"/>
      <c r="Z186" s="40"/>
      <c r="AA186" s="40"/>
      <c r="AB186" s="40"/>
      <c r="AC186" s="40"/>
      <c r="AD186" s="619"/>
      <c r="AE186" s="619"/>
      <c r="AF186" s="619"/>
      <c r="AG186" s="620"/>
      <c r="AH186" s="620"/>
      <c r="AI186" s="620"/>
      <c r="AJ186" s="620"/>
      <c r="AK186" s="620"/>
      <c r="AL186" s="40"/>
      <c r="AM186" s="40"/>
    </row>
    <row r="187" ht="20.25" customHeight="1">
      <c r="A187" s="617"/>
      <c r="B187" s="40"/>
      <c r="C187" s="40"/>
      <c r="D187" s="40"/>
      <c r="E187" s="40"/>
      <c r="F187" s="40"/>
      <c r="G187" s="40"/>
      <c r="H187" s="40"/>
      <c r="I187" s="40"/>
      <c r="J187" s="40"/>
      <c r="K187" s="40"/>
      <c r="L187" s="40"/>
      <c r="M187" s="40"/>
      <c r="N187" s="40"/>
      <c r="O187" s="40"/>
      <c r="P187" s="40"/>
      <c r="Q187" s="40"/>
      <c r="R187" s="40"/>
      <c r="S187" s="40"/>
      <c r="T187" s="40"/>
      <c r="U187" s="40"/>
      <c r="V187" s="40"/>
      <c r="W187" s="618"/>
      <c r="X187" s="40"/>
      <c r="Y187" s="618"/>
      <c r="Z187" s="40"/>
      <c r="AA187" s="40"/>
      <c r="AB187" s="40"/>
      <c r="AC187" s="40"/>
      <c r="AD187" s="619"/>
      <c r="AE187" s="619"/>
      <c r="AF187" s="619"/>
      <c r="AG187" s="620"/>
      <c r="AH187" s="620"/>
      <c r="AI187" s="620"/>
      <c r="AJ187" s="620"/>
      <c r="AK187" s="620"/>
      <c r="AL187" s="40"/>
      <c r="AM187" s="40"/>
    </row>
    <row r="188" ht="20.25" customHeight="1">
      <c r="A188" s="617"/>
      <c r="B188" s="40"/>
      <c r="C188" s="40"/>
      <c r="D188" s="40"/>
      <c r="E188" s="40"/>
      <c r="F188" s="40"/>
      <c r="G188" s="40"/>
      <c r="H188" s="40"/>
      <c r="I188" s="40"/>
      <c r="J188" s="40"/>
      <c r="K188" s="40"/>
      <c r="L188" s="40"/>
      <c r="M188" s="40"/>
      <c r="N188" s="40"/>
      <c r="O188" s="40"/>
      <c r="P188" s="40"/>
      <c r="Q188" s="40"/>
      <c r="R188" s="40"/>
      <c r="S188" s="40"/>
      <c r="T188" s="40"/>
      <c r="U188" s="40"/>
      <c r="V188" s="40"/>
      <c r="W188" s="618"/>
      <c r="X188" s="40"/>
      <c r="Y188" s="618"/>
      <c r="Z188" s="40"/>
      <c r="AA188" s="40"/>
      <c r="AB188" s="40"/>
      <c r="AC188" s="40"/>
      <c r="AD188" s="619"/>
      <c r="AE188" s="619"/>
      <c r="AF188" s="619"/>
      <c r="AG188" s="620"/>
      <c r="AH188" s="620"/>
      <c r="AI188" s="620"/>
      <c r="AJ188" s="620"/>
      <c r="AK188" s="620"/>
      <c r="AL188" s="40"/>
      <c r="AM188" s="40"/>
    </row>
    <row r="189" ht="20.25" customHeight="1">
      <c r="A189" s="617"/>
      <c r="B189" s="40"/>
      <c r="C189" s="40"/>
      <c r="D189" s="40"/>
      <c r="E189" s="40"/>
      <c r="F189" s="40"/>
      <c r="G189" s="40"/>
      <c r="H189" s="40"/>
      <c r="I189" s="40"/>
      <c r="J189" s="40"/>
      <c r="K189" s="40"/>
      <c r="L189" s="40"/>
      <c r="M189" s="40"/>
      <c r="N189" s="40"/>
      <c r="O189" s="40"/>
      <c r="P189" s="40"/>
      <c r="Q189" s="40"/>
      <c r="R189" s="40"/>
      <c r="S189" s="40"/>
      <c r="T189" s="40"/>
      <c r="U189" s="40"/>
      <c r="V189" s="40"/>
      <c r="W189" s="618"/>
      <c r="X189" s="40"/>
      <c r="Y189" s="618"/>
      <c r="Z189" s="40"/>
      <c r="AA189" s="40"/>
      <c r="AB189" s="40"/>
      <c r="AC189" s="40"/>
      <c r="AD189" s="619"/>
      <c r="AE189" s="619"/>
      <c r="AF189" s="619"/>
      <c r="AG189" s="620"/>
      <c r="AH189" s="620"/>
      <c r="AI189" s="620"/>
      <c r="AJ189" s="620"/>
      <c r="AK189" s="620"/>
      <c r="AL189" s="40"/>
      <c r="AM189" s="40"/>
    </row>
    <row r="190" ht="20.25" customHeight="1">
      <c r="A190" s="617"/>
      <c r="B190" s="40"/>
      <c r="C190" s="40"/>
      <c r="D190" s="40"/>
      <c r="E190" s="40"/>
      <c r="F190" s="40"/>
      <c r="G190" s="40"/>
      <c r="H190" s="40"/>
      <c r="I190" s="40"/>
      <c r="J190" s="40"/>
      <c r="K190" s="40"/>
      <c r="L190" s="40"/>
      <c r="M190" s="40"/>
      <c r="N190" s="40"/>
      <c r="O190" s="40"/>
      <c r="P190" s="40"/>
      <c r="Q190" s="40"/>
      <c r="R190" s="40"/>
      <c r="S190" s="40"/>
      <c r="T190" s="40"/>
      <c r="U190" s="40"/>
      <c r="V190" s="40"/>
      <c r="W190" s="618"/>
      <c r="X190" s="40"/>
      <c r="Y190" s="618"/>
      <c r="Z190" s="40"/>
      <c r="AA190" s="40"/>
      <c r="AB190" s="40"/>
      <c r="AC190" s="40"/>
      <c r="AD190" s="619"/>
      <c r="AE190" s="619"/>
      <c r="AF190" s="619"/>
      <c r="AG190" s="620"/>
      <c r="AH190" s="620"/>
      <c r="AI190" s="620"/>
      <c r="AJ190" s="620"/>
      <c r="AK190" s="620"/>
      <c r="AL190" s="40"/>
      <c r="AM190" s="40"/>
    </row>
    <row r="191" ht="20.25" customHeight="1">
      <c r="A191" s="617"/>
      <c r="B191" s="40"/>
      <c r="C191" s="40"/>
      <c r="D191" s="40"/>
      <c r="E191" s="40"/>
      <c r="F191" s="40"/>
      <c r="G191" s="40"/>
      <c r="H191" s="40"/>
      <c r="I191" s="40"/>
      <c r="J191" s="40"/>
      <c r="K191" s="40"/>
      <c r="L191" s="40"/>
      <c r="M191" s="40"/>
      <c r="N191" s="40"/>
      <c r="O191" s="40"/>
      <c r="P191" s="40"/>
      <c r="Q191" s="40"/>
      <c r="R191" s="40"/>
      <c r="S191" s="40"/>
      <c r="T191" s="40"/>
      <c r="U191" s="40"/>
      <c r="V191" s="40"/>
      <c r="W191" s="618"/>
      <c r="X191" s="40"/>
      <c r="Y191" s="618"/>
      <c r="Z191" s="40"/>
      <c r="AA191" s="40"/>
      <c r="AB191" s="40"/>
      <c r="AC191" s="40"/>
      <c r="AD191" s="619"/>
      <c r="AE191" s="619"/>
      <c r="AF191" s="619"/>
      <c r="AG191" s="620"/>
      <c r="AH191" s="620"/>
      <c r="AI191" s="620"/>
      <c r="AJ191" s="620"/>
      <c r="AK191" s="620"/>
      <c r="AL191" s="40"/>
      <c r="AM191" s="40"/>
    </row>
    <row r="192" ht="20.25" customHeight="1">
      <c r="A192" s="617"/>
      <c r="B192" s="40"/>
      <c r="C192" s="40"/>
      <c r="D192" s="40"/>
      <c r="E192" s="40"/>
      <c r="F192" s="40"/>
      <c r="G192" s="40"/>
      <c r="H192" s="40"/>
      <c r="I192" s="40"/>
      <c r="J192" s="40"/>
      <c r="K192" s="40"/>
      <c r="L192" s="40"/>
      <c r="M192" s="40"/>
      <c r="N192" s="40"/>
      <c r="O192" s="40"/>
      <c r="P192" s="40"/>
      <c r="Q192" s="40"/>
      <c r="R192" s="40"/>
      <c r="S192" s="40"/>
      <c r="T192" s="40"/>
      <c r="U192" s="40"/>
      <c r="V192" s="40"/>
      <c r="W192" s="618"/>
      <c r="X192" s="40"/>
      <c r="Y192" s="618"/>
      <c r="Z192" s="40"/>
      <c r="AA192" s="40"/>
      <c r="AB192" s="40"/>
      <c r="AC192" s="40"/>
      <c r="AD192" s="619"/>
      <c r="AE192" s="619"/>
      <c r="AF192" s="619"/>
      <c r="AG192" s="620"/>
      <c r="AH192" s="620"/>
      <c r="AI192" s="620"/>
      <c r="AJ192" s="620"/>
      <c r="AK192" s="620"/>
      <c r="AL192" s="40"/>
      <c r="AM192" s="40"/>
    </row>
    <row r="193" ht="20.25" customHeight="1">
      <c r="A193" s="617"/>
      <c r="B193" s="40"/>
      <c r="C193" s="40"/>
      <c r="D193" s="40"/>
      <c r="E193" s="40"/>
      <c r="F193" s="40"/>
      <c r="G193" s="40"/>
      <c r="H193" s="40"/>
      <c r="I193" s="40"/>
      <c r="J193" s="40"/>
      <c r="K193" s="40"/>
      <c r="L193" s="40"/>
      <c r="M193" s="40"/>
      <c r="N193" s="40"/>
      <c r="O193" s="40"/>
      <c r="P193" s="40"/>
      <c r="Q193" s="40"/>
      <c r="R193" s="40"/>
      <c r="S193" s="40"/>
      <c r="T193" s="40"/>
      <c r="U193" s="40"/>
      <c r="V193" s="40"/>
      <c r="W193" s="618"/>
      <c r="X193" s="40"/>
      <c r="Y193" s="618"/>
      <c r="Z193" s="40"/>
      <c r="AA193" s="40"/>
      <c r="AB193" s="40"/>
      <c r="AC193" s="40"/>
      <c r="AD193" s="619"/>
      <c r="AE193" s="619"/>
      <c r="AF193" s="619"/>
      <c r="AG193" s="620"/>
      <c r="AH193" s="620"/>
      <c r="AI193" s="620"/>
      <c r="AJ193" s="620"/>
      <c r="AK193" s="620"/>
      <c r="AL193" s="40"/>
      <c r="AM193" s="40"/>
    </row>
    <row r="194" ht="20.25" customHeight="1">
      <c r="A194" s="617"/>
      <c r="B194" s="40"/>
      <c r="C194" s="40"/>
      <c r="D194" s="40"/>
      <c r="E194" s="40"/>
      <c r="F194" s="40"/>
      <c r="G194" s="40"/>
      <c r="H194" s="40"/>
      <c r="I194" s="40"/>
      <c r="J194" s="40"/>
      <c r="K194" s="40"/>
      <c r="L194" s="40"/>
      <c r="M194" s="40"/>
      <c r="N194" s="40"/>
      <c r="O194" s="40"/>
      <c r="P194" s="40"/>
      <c r="Q194" s="40"/>
      <c r="R194" s="40"/>
      <c r="S194" s="40"/>
      <c r="T194" s="40"/>
      <c r="U194" s="40"/>
      <c r="V194" s="40"/>
      <c r="W194" s="618"/>
      <c r="X194" s="40"/>
      <c r="Y194" s="618"/>
      <c r="Z194" s="40"/>
      <c r="AA194" s="40"/>
      <c r="AB194" s="40"/>
      <c r="AC194" s="40"/>
      <c r="AD194" s="619"/>
      <c r="AE194" s="619"/>
      <c r="AF194" s="619"/>
      <c r="AG194" s="620"/>
      <c r="AH194" s="620"/>
      <c r="AI194" s="620"/>
      <c r="AJ194" s="620"/>
      <c r="AK194" s="620"/>
      <c r="AL194" s="40"/>
      <c r="AM194" s="40"/>
    </row>
    <row r="195" ht="20.25" customHeight="1">
      <c r="A195" s="617"/>
      <c r="B195" s="40"/>
      <c r="C195" s="40"/>
      <c r="D195" s="40"/>
      <c r="E195" s="40"/>
      <c r="F195" s="40"/>
      <c r="G195" s="40"/>
      <c r="H195" s="40"/>
      <c r="I195" s="40"/>
      <c r="J195" s="40"/>
      <c r="K195" s="40"/>
      <c r="L195" s="40"/>
      <c r="M195" s="40"/>
      <c r="N195" s="40"/>
      <c r="O195" s="40"/>
      <c r="P195" s="40"/>
      <c r="Q195" s="40"/>
      <c r="R195" s="40"/>
      <c r="S195" s="40"/>
      <c r="T195" s="40"/>
      <c r="U195" s="40"/>
      <c r="V195" s="40"/>
      <c r="W195" s="618"/>
      <c r="X195" s="40"/>
      <c r="Y195" s="618"/>
      <c r="Z195" s="40"/>
      <c r="AA195" s="40"/>
      <c r="AB195" s="40"/>
      <c r="AC195" s="40"/>
      <c r="AD195" s="619"/>
      <c r="AE195" s="619"/>
      <c r="AF195" s="619"/>
      <c r="AG195" s="620"/>
      <c r="AH195" s="620"/>
      <c r="AI195" s="620"/>
      <c r="AJ195" s="620"/>
      <c r="AK195" s="620"/>
      <c r="AL195" s="40"/>
      <c r="AM195" s="40"/>
    </row>
    <row r="196" ht="20.25" customHeight="1">
      <c r="A196" s="617"/>
      <c r="B196" s="40"/>
      <c r="C196" s="40"/>
      <c r="D196" s="40"/>
      <c r="E196" s="40"/>
      <c r="F196" s="40"/>
      <c r="G196" s="40"/>
      <c r="H196" s="40"/>
      <c r="I196" s="40"/>
      <c r="J196" s="40"/>
      <c r="K196" s="40"/>
      <c r="L196" s="40"/>
      <c r="M196" s="40"/>
      <c r="N196" s="40"/>
      <c r="O196" s="40"/>
      <c r="P196" s="40"/>
      <c r="Q196" s="40"/>
      <c r="R196" s="40"/>
      <c r="S196" s="40"/>
      <c r="T196" s="40"/>
      <c r="U196" s="40"/>
      <c r="V196" s="40"/>
      <c r="W196" s="618"/>
      <c r="X196" s="40"/>
      <c r="Y196" s="618"/>
      <c r="Z196" s="40"/>
      <c r="AA196" s="40"/>
      <c r="AB196" s="40"/>
      <c r="AC196" s="40"/>
      <c r="AD196" s="619"/>
      <c r="AE196" s="619"/>
      <c r="AF196" s="619"/>
      <c r="AG196" s="620"/>
      <c r="AH196" s="620"/>
      <c r="AI196" s="620"/>
      <c r="AJ196" s="620"/>
      <c r="AK196" s="620"/>
      <c r="AL196" s="40"/>
      <c r="AM196" s="40"/>
    </row>
    <row r="197" ht="20.25" customHeight="1">
      <c r="A197" s="617"/>
      <c r="B197" s="40"/>
      <c r="C197" s="40"/>
      <c r="D197" s="40"/>
      <c r="E197" s="40"/>
      <c r="F197" s="40"/>
      <c r="G197" s="40"/>
      <c r="H197" s="40"/>
      <c r="I197" s="40"/>
      <c r="J197" s="40"/>
      <c r="K197" s="40"/>
      <c r="L197" s="40"/>
      <c r="M197" s="40"/>
      <c r="N197" s="40"/>
      <c r="O197" s="40"/>
      <c r="P197" s="40"/>
      <c r="Q197" s="40"/>
      <c r="R197" s="40"/>
      <c r="S197" s="40"/>
      <c r="T197" s="40"/>
      <c r="U197" s="40"/>
      <c r="V197" s="40"/>
      <c r="W197" s="618"/>
      <c r="X197" s="40"/>
      <c r="Y197" s="618"/>
      <c r="Z197" s="40"/>
      <c r="AA197" s="40"/>
      <c r="AB197" s="40"/>
      <c r="AC197" s="40"/>
      <c r="AD197" s="619"/>
      <c r="AE197" s="619"/>
      <c r="AF197" s="619"/>
      <c r="AG197" s="620"/>
      <c r="AH197" s="620"/>
      <c r="AI197" s="620"/>
      <c r="AJ197" s="620"/>
      <c r="AK197" s="620"/>
      <c r="AL197" s="40"/>
      <c r="AM197" s="40"/>
    </row>
    <row r="198" ht="20.25" customHeight="1">
      <c r="A198" s="617"/>
      <c r="B198" s="40"/>
      <c r="C198" s="40"/>
      <c r="D198" s="40"/>
      <c r="E198" s="40"/>
      <c r="F198" s="40"/>
      <c r="G198" s="40"/>
      <c r="H198" s="40"/>
      <c r="I198" s="40"/>
      <c r="J198" s="40"/>
      <c r="K198" s="40"/>
      <c r="L198" s="40"/>
      <c r="M198" s="40"/>
      <c r="N198" s="40"/>
      <c r="O198" s="40"/>
      <c r="P198" s="40"/>
      <c r="Q198" s="40"/>
      <c r="R198" s="40"/>
      <c r="S198" s="40"/>
      <c r="T198" s="40"/>
      <c r="U198" s="40"/>
      <c r="V198" s="40"/>
      <c r="W198" s="618"/>
      <c r="X198" s="40"/>
      <c r="Y198" s="618"/>
      <c r="Z198" s="40"/>
      <c r="AA198" s="40"/>
      <c r="AB198" s="40"/>
      <c r="AC198" s="40"/>
      <c r="AD198" s="619"/>
      <c r="AE198" s="619"/>
      <c r="AF198" s="619"/>
      <c r="AG198" s="620"/>
      <c r="AH198" s="620"/>
      <c r="AI198" s="620"/>
      <c r="AJ198" s="620"/>
      <c r="AK198" s="620"/>
      <c r="AL198" s="40"/>
      <c r="AM198" s="40"/>
    </row>
    <row r="199" ht="20.25" customHeight="1">
      <c r="A199" s="617"/>
      <c r="B199" s="40"/>
      <c r="C199" s="40"/>
      <c r="D199" s="40"/>
      <c r="E199" s="40"/>
      <c r="F199" s="40"/>
      <c r="G199" s="40"/>
      <c r="H199" s="40"/>
      <c r="I199" s="40"/>
      <c r="J199" s="40"/>
      <c r="K199" s="40"/>
      <c r="L199" s="40"/>
      <c r="M199" s="40"/>
      <c r="N199" s="40"/>
      <c r="O199" s="40"/>
      <c r="P199" s="40"/>
      <c r="Q199" s="40"/>
      <c r="R199" s="40"/>
      <c r="S199" s="40"/>
      <c r="T199" s="40"/>
      <c r="U199" s="40"/>
      <c r="V199" s="40"/>
      <c r="W199" s="618"/>
      <c r="X199" s="40"/>
      <c r="Y199" s="618"/>
      <c r="Z199" s="40"/>
      <c r="AA199" s="40"/>
      <c r="AB199" s="40"/>
      <c r="AC199" s="40"/>
      <c r="AD199" s="619"/>
      <c r="AE199" s="619"/>
      <c r="AF199" s="619"/>
      <c r="AG199" s="620"/>
      <c r="AH199" s="620"/>
      <c r="AI199" s="620"/>
      <c r="AJ199" s="620"/>
      <c r="AK199" s="620"/>
      <c r="AL199" s="40"/>
      <c r="AM199" s="40"/>
    </row>
    <row r="200" ht="20.25" customHeight="1">
      <c r="A200" s="617"/>
      <c r="B200" s="40"/>
      <c r="C200" s="40"/>
      <c r="D200" s="40"/>
      <c r="E200" s="40"/>
      <c r="F200" s="40"/>
      <c r="G200" s="40"/>
      <c r="H200" s="40"/>
      <c r="I200" s="40"/>
      <c r="J200" s="40"/>
      <c r="K200" s="40"/>
      <c r="L200" s="40"/>
      <c r="M200" s="40"/>
      <c r="N200" s="40"/>
      <c r="O200" s="40"/>
      <c r="P200" s="40"/>
      <c r="Q200" s="40"/>
      <c r="R200" s="40"/>
      <c r="S200" s="40"/>
      <c r="T200" s="40"/>
      <c r="U200" s="40"/>
      <c r="V200" s="40"/>
      <c r="W200" s="618"/>
      <c r="X200" s="40"/>
      <c r="Y200" s="618"/>
      <c r="Z200" s="40"/>
      <c r="AA200" s="40"/>
      <c r="AB200" s="40"/>
      <c r="AC200" s="40"/>
      <c r="AD200" s="619"/>
      <c r="AE200" s="619"/>
      <c r="AF200" s="619"/>
      <c r="AG200" s="620"/>
      <c r="AH200" s="620"/>
      <c r="AI200" s="620"/>
      <c r="AJ200" s="620"/>
      <c r="AK200" s="620"/>
      <c r="AL200" s="40"/>
      <c r="AM200" s="40"/>
    </row>
    <row r="201" ht="20.25" customHeight="1">
      <c r="A201" s="617"/>
      <c r="B201" s="40"/>
      <c r="C201" s="40"/>
      <c r="D201" s="40"/>
      <c r="E201" s="40"/>
      <c r="F201" s="40"/>
      <c r="G201" s="40"/>
      <c r="H201" s="40"/>
      <c r="I201" s="40"/>
      <c r="J201" s="40"/>
      <c r="K201" s="40"/>
      <c r="L201" s="40"/>
      <c r="M201" s="40"/>
      <c r="N201" s="40"/>
      <c r="O201" s="40"/>
      <c r="P201" s="40"/>
      <c r="Q201" s="40"/>
      <c r="R201" s="40"/>
      <c r="S201" s="40"/>
      <c r="T201" s="40"/>
      <c r="U201" s="40"/>
      <c r="V201" s="40"/>
      <c r="W201" s="618"/>
      <c r="X201" s="40"/>
      <c r="Y201" s="618"/>
      <c r="Z201" s="40"/>
      <c r="AA201" s="40"/>
      <c r="AB201" s="40"/>
      <c r="AC201" s="40"/>
      <c r="AD201" s="619"/>
      <c r="AE201" s="619"/>
      <c r="AF201" s="619"/>
      <c r="AG201" s="620"/>
      <c r="AH201" s="620"/>
      <c r="AI201" s="620"/>
      <c r="AJ201" s="620"/>
      <c r="AK201" s="620"/>
      <c r="AL201" s="40"/>
      <c r="AM201" s="40"/>
    </row>
    <row r="202" ht="20.25" customHeight="1">
      <c r="A202" s="617"/>
      <c r="B202" s="40"/>
      <c r="C202" s="40"/>
      <c r="D202" s="40"/>
      <c r="E202" s="40"/>
      <c r="F202" s="40"/>
      <c r="G202" s="40"/>
      <c r="H202" s="40"/>
      <c r="I202" s="40"/>
      <c r="J202" s="40"/>
      <c r="K202" s="40"/>
      <c r="L202" s="40"/>
      <c r="M202" s="40"/>
      <c r="N202" s="40"/>
      <c r="O202" s="40"/>
      <c r="P202" s="40"/>
      <c r="Q202" s="40"/>
      <c r="R202" s="40"/>
      <c r="S202" s="40"/>
      <c r="T202" s="40"/>
      <c r="U202" s="40"/>
      <c r="V202" s="40"/>
      <c r="W202" s="618"/>
      <c r="X202" s="40"/>
      <c r="Y202" s="618"/>
      <c r="Z202" s="40"/>
      <c r="AA202" s="40"/>
      <c r="AB202" s="40"/>
      <c r="AC202" s="40"/>
      <c r="AD202" s="619"/>
      <c r="AE202" s="619"/>
      <c r="AF202" s="619"/>
      <c r="AG202" s="620"/>
      <c r="AH202" s="620"/>
      <c r="AI202" s="620"/>
      <c r="AJ202" s="620"/>
      <c r="AK202" s="620"/>
      <c r="AL202" s="40"/>
      <c r="AM202" s="40"/>
    </row>
    <row r="203" ht="20.25" customHeight="1">
      <c r="A203" s="617"/>
      <c r="B203" s="40"/>
      <c r="C203" s="40"/>
      <c r="D203" s="40"/>
      <c r="E203" s="40"/>
      <c r="F203" s="40"/>
      <c r="G203" s="40"/>
      <c r="H203" s="40"/>
      <c r="I203" s="40"/>
      <c r="J203" s="40"/>
      <c r="K203" s="40"/>
      <c r="L203" s="40"/>
      <c r="M203" s="40"/>
      <c r="N203" s="40"/>
      <c r="O203" s="40"/>
      <c r="P203" s="40"/>
      <c r="Q203" s="40"/>
      <c r="R203" s="40"/>
      <c r="S203" s="40"/>
      <c r="T203" s="40"/>
      <c r="U203" s="40"/>
      <c r="V203" s="40"/>
      <c r="W203" s="618"/>
      <c r="X203" s="40"/>
      <c r="Y203" s="618"/>
      <c r="Z203" s="40"/>
      <c r="AA203" s="40"/>
      <c r="AB203" s="40"/>
      <c r="AC203" s="40"/>
      <c r="AD203" s="619"/>
      <c r="AE203" s="619"/>
      <c r="AF203" s="619"/>
      <c r="AG203" s="620"/>
      <c r="AH203" s="620"/>
      <c r="AI203" s="620"/>
      <c r="AJ203" s="620"/>
      <c r="AK203" s="620"/>
      <c r="AL203" s="40"/>
      <c r="AM203" s="40"/>
    </row>
    <row r="204" ht="20.25" customHeight="1">
      <c r="A204" s="617"/>
      <c r="B204" s="40"/>
      <c r="C204" s="40"/>
      <c r="D204" s="40"/>
      <c r="E204" s="40"/>
      <c r="F204" s="40"/>
      <c r="G204" s="40"/>
      <c r="H204" s="40"/>
      <c r="I204" s="40"/>
      <c r="J204" s="40"/>
      <c r="K204" s="40"/>
      <c r="L204" s="40"/>
      <c r="M204" s="40"/>
      <c r="N204" s="40"/>
      <c r="O204" s="40"/>
      <c r="P204" s="40"/>
      <c r="Q204" s="40"/>
      <c r="R204" s="40"/>
      <c r="S204" s="40"/>
      <c r="T204" s="40"/>
      <c r="U204" s="40"/>
      <c r="V204" s="40"/>
      <c r="W204" s="618"/>
      <c r="X204" s="40"/>
      <c r="Y204" s="618"/>
      <c r="Z204" s="40"/>
      <c r="AA204" s="40"/>
      <c r="AB204" s="40"/>
      <c r="AC204" s="40"/>
      <c r="AD204" s="619"/>
      <c r="AE204" s="619"/>
      <c r="AF204" s="619"/>
      <c r="AG204" s="620"/>
      <c r="AH204" s="620"/>
      <c r="AI204" s="620"/>
      <c r="AJ204" s="620"/>
      <c r="AK204" s="620"/>
      <c r="AL204" s="40"/>
      <c r="AM204" s="40"/>
    </row>
    <row r="205" ht="20.25" customHeight="1">
      <c r="A205" s="617"/>
      <c r="B205" s="40"/>
      <c r="C205" s="40"/>
      <c r="D205" s="40"/>
      <c r="E205" s="40"/>
      <c r="F205" s="40"/>
      <c r="G205" s="40"/>
      <c r="H205" s="40"/>
      <c r="I205" s="40"/>
      <c r="J205" s="40"/>
      <c r="K205" s="40"/>
      <c r="L205" s="40"/>
      <c r="M205" s="40"/>
      <c r="N205" s="40"/>
      <c r="O205" s="40"/>
      <c r="P205" s="40"/>
      <c r="Q205" s="40"/>
      <c r="R205" s="40"/>
      <c r="S205" s="40"/>
      <c r="T205" s="40"/>
      <c r="U205" s="40"/>
      <c r="V205" s="40"/>
      <c r="W205" s="618"/>
      <c r="X205" s="40"/>
      <c r="Y205" s="618"/>
      <c r="Z205" s="40"/>
      <c r="AA205" s="40"/>
      <c r="AB205" s="40"/>
      <c r="AC205" s="40"/>
      <c r="AD205" s="619"/>
      <c r="AE205" s="619"/>
      <c r="AF205" s="619"/>
      <c r="AG205" s="620"/>
      <c r="AH205" s="620"/>
      <c r="AI205" s="620"/>
      <c r="AJ205" s="620"/>
      <c r="AK205" s="620"/>
      <c r="AL205" s="40"/>
      <c r="AM205" s="40"/>
    </row>
    <row r="206" ht="20.25" customHeight="1">
      <c r="A206" s="617"/>
      <c r="B206" s="40"/>
      <c r="C206" s="40"/>
      <c r="D206" s="40"/>
      <c r="E206" s="40"/>
      <c r="F206" s="40"/>
      <c r="G206" s="40"/>
      <c r="H206" s="40"/>
      <c r="I206" s="40"/>
      <c r="J206" s="40"/>
      <c r="K206" s="40"/>
      <c r="L206" s="40"/>
      <c r="M206" s="40"/>
      <c r="N206" s="40"/>
      <c r="O206" s="40"/>
      <c r="P206" s="40"/>
      <c r="Q206" s="40"/>
      <c r="R206" s="40"/>
      <c r="S206" s="40"/>
      <c r="T206" s="40"/>
      <c r="U206" s="40"/>
      <c r="V206" s="40"/>
      <c r="W206" s="618"/>
      <c r="X206" s="40"/>
      <c r="Y206" s="618"/>
      <c r="Z206" s="40"/>
      <c r="AA206" s="40"/>
      <c r="AB206" s="40"/>
      <c r="AC206" s="40"/>
      <c r="AD206" s="619"/>
      <c r="AE206" s="619"/>
      <c r="AF206" s="619"/>
      <c r="AG206" s="620"/>
      <c r="AH206" s="620"/>
      <c r="AI206" s="620"/>
      <c r="AJ206" s="620"/>
      <c r="AK206" s="620"/>
      <c r="AL206" s="40"/>
      <c r="AM206" s="40"/>
    </row>
    <row r="207" ht="20.25" customHeight="1">
      <c r="A207" s="617"/>
      <c r="B207" s="40"/>
      <c r="C207" s="40"/>
      <c r="D207" s="40"/>
      <c r="E207" s="40"/>
      <c r="F207" s="40"/>
      <c r="G207" s="40"/>
      <c r="H207" s="40"/>
      <c r="I207" s="40"/>
      <c r="J207" s="40"/>
      <c r="K207" s="40"/>
      <c r="L207" s="40"/>
      <c r="M207" s="40"/>
      <c r="N207" s="40"/>
      <c r="O207" s="40"/>
      <c r="P207" s="40"/>
      <c r="Q207" s="40"/>
      <c r="R207" s="40"/>
      <c r="S207" s="40"/>
      <c r="T207" s="40"/>
      <c r="U207" s="40"/>
      <c r="V207" s="40"/>
      <c r="W207" s="618"/>
      <c r="X207" s="40"/>
      <c r="Y207" s="618"/>
      <c r="Z207" s="40"/>
      <c r="AA207" s="40"/>
      <c r="AB207" s="40"/>
      <c r="AC207" s="40"/>
      <c r="AD207" s="619"/>
      <c r="AE207" s="619"/>
      <c r="AF207" s="619"/>
      <c r="AG207" s="620"/>
      <c r="AH207" s="620"/>
      <c r="AI207" s="620"/>
      <c r="AJ207" s="620"/>
      <c r="AK207" s="620"/>
      <c r="AL207" s="40"/>
      <c r="AM207" s="40"/>
    </row>
    <row r="208" ht="20.25" customHeight="1">
      <c r="A208" s="617"/>
      <c r="B208" s="40"/>
      <c r="C208" s="40"/>
      <c r="D208" s="40"/>
      <c r="E208" s="40"/>
      <c r="F208" s="40"/>
      <c r="G208" s="40"/>
      <c r="H208" s="40"/>
      <c r="I208" s="40"/>
      <c r="J208" s="40"/>
      <c r="K208" s="40"/>
      <c r="L208" s="40"/>
      <c r="M208" s="40"/>
      <c r="N208" s="40"/>
      <c r="O208" s="40"/>
      <c r="P208" s="40"/>
      <c r="Q208" s="40"/>
      <c r="R208" s="40"/>
      <c r="S208" s="40"/>
      <c r="T208" s="40"/>
      <c r="U208" s="40"/>
      <c r="V208" s="40"/>
      <c r="W208" s="618"/>
      <c r="X208" s="40"/>
      <c r="Y208" s="618"/>
      <c r="Z208" s="40"/>
      <c r="AA208" s="40"/>
      <c r="AB208" s="40"/>
      <c r="AC208" s="40"/>
      <c r="AD208" s="619"/>
      <c r="AE208" s="619"/>
      <c r="AF208" s="619"/>
      <c r="AG208" s="620"/>
      <c r="AH208" s="620"/>
      <c r="AI208" s="620"/>
      <c r="AJ208" s="620"/>
      <c r="AK208" s="620"/>
      <c r="AL208" s="40"/>
      <c r="AM208" s="40"/>
    </row>
    <row r="209" ht="20.25" customHeight="1">
      <c r="A209" s="617"/>
      <c r="B209" s="40"/>
      <c r="C209" s="40"/>
      <c r="D209" s="40"/>
      <c r="E209" s="40"/>
      <c r="F209" s="40"/>
      <c r="G209" s="40"/>
      <c r="H209" s="40"/>
      <c r="I209" s="40"/>
      <c r="J209" s="40"/>
      <c r="K209" s="40"/>
      <c r="L209" s="40"/>
      <c r="M209" s="40"/>
      <c r="N209" s="40"/>
      <c r="O209" s="40"/>
      <c r="P209" s="40"/>
      <c r="Q209" s="40"/>
      <c r="R209" s="40"/>
      <c r="S209" s="40"/>
      <c r="T209" s="40"/>
      <c r="U209" s="40"/>
      <c r="V209" s="40"/>
      <c r="W209" s="618"/>
      <c r="X209" s="40"/>
      <c r="Y209" s="618"/>
      <c r="Z209" s="40"/>
      <c r="AA209" s="40"/>
      <c r="AB209" s="40"/>
      <c r="AC209" s="40"/>
      <c r="AD209" s="619"/>
      <c r="AE209" s="619"/>
      <c r="AF209" s="619"/>
      <c r="AG209" s="620"/>
      <c r="AH209" s="620"/>
      <c r="AI209" s="620"/>
      <c r="AJ209" s="620"/>
      <c r="AK209" s="620"/>
      <c r="AL209" s="40"/>
      <c r="AM209" s="40"/>
    </row>
    <row r="210" ht="20.25" customHeight="1">
      <c r="A210" s="617"/>
      <c r="B210" s="40"/>
      <c r="C210" s="40"/>
      <c r="D210" s="40"/>
      <c r="E210" s="40"/>
      <c r="F210" s="40"/>
      <c r="G210" s="40"/>
      <c r="H210" s="40"/>
      <c r="I210" s="40"/>
      <c r="J210" s="40"/>
      <c r="K210" s="40"/>
      <c r="L210" s="40"/>
      <c r="M210" s="40"/>
      <c r="N210" s="40"/>
      <c r="O210" s="40"/>
      <c r="P210" s="40"/>
      <c r="Q210" s="40"/>
      <c r="R210" s="40"/>
      <c r="S210" s="40"/>
      <c r="T210" s="40"/>
      <c r="U210" s="40"/>
      <c r="V210" s="40"/>
      <c r="W210" s="618"/>
      <c r="X210" s="40"/>
      <c r="Y210" s="618"/>
      <c r="Z210" s="40"/>
      <c r="AA210" s="40"/>
      <c r="AB210" s="40"/>
      <c r="AC210" s="40"/>
      <c r="AD210" s="619"/>
      <c r="AE210" s="619"/>
      <c r="AF210" s="619"/>
      <c r="AG210" s="620"/>
      <c r="AH210" s="620"/>
      <c r="AI210" s="620"/>
      <c r="AJ210" s="620"/>
      <c r="AK210" s="620"/>
      <c r="AL210" s="40"/>
      <c r="AM210" s="40"/>
    </row>
    <row r="211" ht="20.25" customHeight="1">
      <c r="A211" s="617"/>
      <c r="B211" s="40"/>
      <c r="C211" s="40"/>
      <c r="D211" s="40"/>
      <c r="E211" s="40"/>
      <c r="F211" s="40"/>
      <c r="G211" s="40"/>
      <c r="H211" s="40"/>
      <c r="I211" s="40"/>
      <c r="J211" s="40"/>
      <c r="K211" s="40"/>
      <c r="L211" s="40"/>
      <c r="M211" s="40"/>
      <c r="N211" s="40"/>
      <c r="O211" s="40"/>
      <c r="P211" s="40"/>
      <c r="Q211" s="40"/>
      <c r="R211" s="40"/>
      <c r="S211" s="40"/>
      <c r="T211" s="40"/>
      <c r="U211" s="40"/>
      <c r="V211" s="40"/>
      <c r="W211" s="618"/>
      <c r="X211" s="40"/>
      <c r="Y211" s="618"/>
      <c r="Z211" s="40"/>
      <c r="AA211" s="40"/>
      <c r="AB211" s="40"/>
      <c r="AC211" s="40"/>
      <c r="AD211" s="619"/>
      <c r="AE211" s="619"/>
      <c r="AF211" s="619"/>
      <c r="AG211" s="620"/>
      <c r="AH211" s="620"/>
      <c r="AI211" s="620"/>
      <c r="AJ211" s="620"/>
      <c r="AK211" s="620"/>
      <c r="AL211" s="40"/>
      <c r="AM211" s="40"/>
    </row>
    <row r="212" ht="20.25" customHeight="1">
      <c r="A212" s="617"/>
      <c r="B212" s="40"/>
      <c r="C212" s="40"/>
      <c r="D212" s="40"/>
      <c r="E212" s="40"/>
      <c r="F212" s="40"/>
      <c r="G212" s="40"/>
      <c r="H212" s="40"/>
      <c r="I212" s="40"/>
      <c r="J212" s="40"/>
      <c r="K212" s="40"/>
      <c r="L212" s="40"/>
      <c r="M212" s="40"/>
      <c r="N212" s="40"/>
      <c r="O212" s="40"/>
      <c r="P212" s="40"/>
      <c r="Q212" s="40"/>
      <c r="R212" s="40"/>
      <c r="S212" s="40"/>
      <c r="T212" s="40"/>
      <c r="U212" s="40"/>
      <c r="V212" s="40"/>
      <c r="W212" s="618"/>
      <c r="X212" s="40"/>
      <c r="Y212" s="618"/>
      <c r="Z212" s="40"/>
      <c r="AA212" s="40"/>
      <c r="AB212" s="40"/>
      <c r="AC212" s="40"/>
      <c r="AD212" s="619"/>
      <c r="AE212" s="619"/>
      <c r="AF212" s="619"/>
      <c r="AG212" s="620"/>
      <c r="AH212" s="620"/>
      <c r="AI212" s="620"/>
      <c r="AJ212" s="620"/>
      <c r="AK212" s="620"/>
      <c r="AL212" s="40"/>
      <c r="AM212" s="40"/>
    </row>
    <row r="213" ht="20.25" customHeight="1">
      <c r="A213" s="617"/>
      <c r="B213" s="40"/>
      <c r="C213" s="40"/>
      <c r="D213" s="40"/>
      <c r="E213" s="40"/>
      <c r="F213" s="40"/>
      <c r="G213" s="40"/>
      <c r="H213" s="40"/>
      <c r="I213" s="40"/>
      <c r="J213" s="40"/>
      <c r="K213" s="40"/>
      <c r="L213" s="40"/>
      <c r="M213" s="40"/>
      <c r="N213" s="40"/>
      <c r="O213" s="40"/>
      <c r="P213" s="40"/>
      <c r="Q213" s="40"/>
      <c r="R213" s="40"/>
      <c r="S213" s="40"/>
      <c r="T213" s="40"/>
      <c r="U213" s="40"/>
      <c r="V213" s="40"/>
      <c r="W213" s="618"/>
      <c r="X213" s="40"/>
      <c r="Y213" s="618"/>
      <c r="Z213" s="40"/>
      <c r="AA213" s="40"/>
      <c r="AB213" s="40"/>
      <c r="AC213" s="40"/>
      <c r="AD213" s="619"/>
      <c r="AE213" s="619"/>
      <c r="AF213" s="619"/>
      <c r="AG213" s="620"/>
      <c r="AH213" s="620"/>
      <c r="AI213" s="620"/>
      <c r="AJ213" s="620"/>
      <c r="AK213" s="620"/>
      <c r="AL213" s="40"/>
      <c r="AM213" s="40"/>
    </row>
    <row r="214" ht="20.25" customHeight="1">
      <c r="A214" s="617"/>
      <c r="B214" s="40"/>
      <c r="C214" s="40"/>
      <c r="D214" s="40"/>
      <c r="E214" s="40"/>
      <c r="F214" s="40"/>
      <c r="G214" s="40"/>
      <c r="H214" s="40"/>
      <c r="I214" s="40"/>
      <c r="J214" s="40"/>
      <c r="K214" s="40"/>
      <c r="L214" s="40"/>
      <c r="M214" s="40"/>
      <c r="N214" s="40"/>
      <c r="O214" s="40"/>
      <c r="P214" s="40"/>
      <c r="Q214" s="40"/>
      <c r="R214" s="40"/>
      <c r="S214" s="40"/>
      <c r="T214" s="40"/>
      <c r="U214" s="40"/>
      <c r="V214" s="40"/>
      <c r="W214" s="618"/>
      <c r="X214" s="40"/>
      <c r="Y214" s="618"/>
      <c r="Z214" s="40"/>
      <c r="AA214" s="40"/>
      <c r="AB214" s="40"/>
      <c r="AC214" s="40"/>
      <c r="AD214" s="619"/>
      <c r="AE214" s="619"/>
      <c r="AF214" s="619"/>
      <c r="AG214" s="620"/>
      <c r="AH214" s="620"/>
      <c r="AI214" s="620"/>
      <c r="AJ214" s="620"/>
      <c r="AK214" s="620"/>
      <c r="AL214" s="40"/>
      <c r="AM214" s="40"/>
    </row>
    <row r="215" ht="20.25" customHeight="1">
      <c r="A215" s="617"/>
      <c r="B215" s="40"/>
      <c r="C215" s="40"/>
      <c r="D215" s="40"/>
      <c r="E215" s="40"/>
      <c r="F215" s="40"/>
      <c r="G215" s="40"/>
      <c r="H215" s="40"/>
      <c r="I215" s="40"/>
      <c r="J215" s="40"/>
      <c r="K215" s="40"/>
      <c r="L215" s="40"/>
      <c r="M215" s="40"/>
      <c r="N215" s="40"/>
      <c r="O215" s="40"/>
      <c r="P215" s="40"/>
      <c r="Q215" s="40"/>
      <c r="R215" s="40"/>
      <c r="S215" s="40"/>
      <c r="T215" s="40"/>
      <c r="U215" s="40"/>
      <c r="V215" s="40"/>
      <c r="W215" s="618"/>
      <c r="X215" s="40"/>
      <c r="Y215" s="618"/>
      <c r="Z215" s="40"/>
      <c r="AA215" s="40"/>
      <c r="AB215" s="40"/>
      <c r="AC215" s="40"/>
      <c r="AD215" s="619"/>
      <c r="AE215" s="619"/>
      <c r="AF215" s="619"/>
      <c r="AG215" s="620"/>
      <c r="AH215" s="620"/>
      <c r="AI215" s="620"/>
      <c r="AJ215" s="620"/>
      <c r="AK215" s="620"/>
      <c r="AL215" s="40"/>
      <c r="AM215" s="40"/>
    </row>
    <row r="216" ht="20.25" customHeight="1">
      <c r="A216" s="617"/>
      <c r="B216" s="40"/>
      <c r="C216" s="40"/>
      <c r="D216" s="40"/>
      <c r="E216" s="40"/>
      <c r="F216" s="40"/>
      <c r="G216" s="40"/>
      <c r="H216" s="40"/>
      <c r="I216" s="40"/>
      <c r="J216" s="40"/>
      <c r="K216" s="40"/>
      <c r="L216" s="40"/>
      <c r="M216" s="40"/>
      <c r="N216" s="40"/>
      <c r="O216" s="40"/>
      <c r="P216" s="40"/>
      <c r="Q216" s="40"/>
      <c r="R216" s="40"/>
      <c r="S216" s="40"/>
      <c r="T216" s="40"/>
      <c r="U216" s="40"/>
      <c r="V216" s="40"/>
      <c r="W216" s="618"/>
      <c r="X216" s="40"/>
      <c r="Y216" s="618"/>
      <c r="Z216" s="40"/>
      <c r="AA216" s="40"/>
      <c r="AB216" s="40"/>
      <c r="AC216" s="40"/>
      <c r="AD216" s="619"/>
      <c r="AE216" s="619"/>
      <c r="AF216" s="619"/>
      <c r="AG216" s="620"/>
      <c r="AH216" s="620"/>
      <c r="AI216" s="620"/>
      <c r="AJ216" s="620"/>
      <c r="AK216" s="620"/>
      <c r="AL216" s="40"/>
      <c r="AM216" s="40"/>
    </row>
    <row r="217" ht="20.25" customHeight="1">
      <c r="A217" s="617"/>
      <c r="B217" s="40"/>
      <c r="C217" s="40"/>
      <c r="D217" s="40"/>
      <c r="E217" s="40"/>
      <c r="F217" s="40"/>
      <c r="G217" s="40"/>
      <c r="H217" s="40"/>
      <c r="I217" s="40"/>
      <c r="J217" s="40"/>
      <c r="K217" s="40"/>
      <c r="L217" s="40"/>
      <c r="M217" s="40"/>
      <c r="N217" s="40"/>
      <c r="O217" s="40"/>
      <c r="P217" s="40"/>
      <c r="Q217" s="40"/>
      <c r="R217" s="40"/>
      <c r="S217" s="40"/>
      <c r="T217" s="40"/>
      <c r="U217" s="40"/>
      <c r="V217" s="40"/>
      <c r="W217" s="618"/>
      <c r="X217" s="40"/>
      <c r="Y217" s="618"/>
      <c r="Z217" s="40"/>
      <c r="AA217" s="40"/>
      <c r="AB217" s="40"/>
      <c r="AC217" s="40"/>
      <c r="AD217" s="619"/>
      <c r="AE217" s="619"/>
      <c r="AF217" s="619"/>
      <c r="AG217" s="620"/>
      <c r="AH217" s="620"/>
      <c r="AI217" s="620"/>
      <c r="AJ217" s="620"/>
      <c r="AK217" s="620"/>
      <c r="AL217" s="40"/>
      <c r="AM217" s="40"/>
    </row>
    <row r="218" ht="20.25" customHeight="1">
      <c r="A218" s="617"/>
      <c r="B218" s="40"/>
      <c r="C218" s="40"/>
      <c r="D218" s="40"/>
      <c r="E218" s="40"/>
      <c r="F218" s="40"/>
      <c r="G218" s="40"/>
      <c r="H218" s="40"/>
      <c r="I218" s="40"/>
      <c r="J218" s="40"/>
      <c r="K218" s="40"/>
      <c r="L218" s="40"/>
      <c r="M218" s="40"/>
      <c r="N218" s="40"/>
      <c r="O218" s="40"/>
      <c r="P218" s="40"/>
      <c r="Q218" s="40"/>
      <c r="R218" s="40"/>
      <c r="S218" s="40"/>
      <c r="T218" s="40"/>
      <c r="U218" s="40"/>
      <c r="V218" s="40"/>
      <c r="W218" s="618"/>
      <c r="X218" s="40"/>
      <c r="Y218" s="618"/>
      <c r="Z218" s="40"/>
      <c r="AA218" s="40"/>
      <c r="AB218" s="40"/>
      <c r="AC218" s="40"/>
      <c r="AD218" s="619"/>
      <c r="AE218" s="619"/>
      <c r="AF218" s="619"/>
      <c r="AG218" s="620"/>
      <c r="AH218" s="620"/>
      <c r="AI218" s="620"/>
      <c r="AJ218" s="620"/>
      <c r="AK218" s="620"/>
      <c r="AL218" s="40"/>
      <c r="AM218" s="40"/>
    </row>
    <row r="219" ht="20.25" customHeight="1">
      <c r="A219" s="617"/>
      <c r="B219" s="40"/>
      <c r="C219" s="40"/>
      <c r="D219" s="40"/>
      <c r="E219" s="40"/>
      <c r="F219" s="40"/>
      <c r="G219" s="40"/>
      <c r="H219" s="40"/>
      <c r="I219" s="40"/>
      <c r="J219" s="40"/>
      <c r="K219" s="40"/>
      <c r="L219" s="40"/>
      <c r="M219" s="40"/>
      <c r="N219" s="40"/>
      <c r="O219" s="40"/>
      <c r="P219" s="40"/>
      <c r="Q219" s="40"/>
      <c r="R219" s="40"/>
      <c r="S219" s="40"/>
      <c r="T219" s="40"/>
      <c r="U219" s="40"/>
      <c r="V219" s="40"/>
      <c r="W219" s="618"/>
      <c r="X219" s="40"/>
      <c r="Y219" s="618"/>
      <c r="Z219" s="40"/>
      <c r="AA219" s="40"/>
      <c r="AB219" s="40"/>
      <c r="AC219" s="40"/>
      <c r="AD219" s="619"/>
      <c r="AE219" s="619"/>
      <c r="AF219" s="619"/>
      <c r="AG219" s="620"/>
      <c r="AH219" s="620"/>
      <c r="AI219" s="620"/>
      <c r="AJ219" s="620"/>
      <c r="AK219" s="620"/>
      <c r="AL219" s="40"/>
      <c r="AM219" s="40"/>
    </row>
    <row r="220" ht="20.25" customHeight="1">
      <c r="A220" s="617"/>
      <c r="B220" s="40"/>
      <c r="C220" s="40"/>
      <c r="D220" s="40"/>
      <c r="E220" s="40"/>
      <c r="F220" s="40"/>
      <c r="G220" s="40"/>
      <c r="H220" s="40"/>
      <c r="I220" s="40"/>
      <c r="J220" s="40"/>
      <c r="K220" s="40"/>
      <c r="L220" s="40"/>
      <c r="M220" s="40"/>
      <c r="N220" s="40"/>
      <c r="O220" s="40"/>
      <c r="P220" s="40"/>
      <c r="Q220" s="40"/>
      <c r="R220" s="40"/>
      <c r="S220" s="40"/>
      <c r="T220" s="40"/>
      <c r="U220" s="40"/>
      <c r="V220" s="40"/>
      <c r="W220" s="618"/>
      <c r="X220" s="40"/>
      <c r="Y220" s="618"/>
      <c r="Z220" s="40"/>
      <c r="AA220" s="40"/>
      <c r="AB220" s="40"/>
      <c r="AC220" s="40"/>
      <c r="AD220" s="619"/>
      <c r="AE220" s="619"/>
      <c r="AF220" s="619"/>
      <c r="AG220" s="620"/>
      <c r="AH220" s="620"/>
      <c r="AI220" s="620"/>
      <c r="AJ220" s="620"/>
      <c r="AK220" s="620"/>
      <c r="AL220" s="40"/>
      <c r="AM220" s="40"/>
    </row>
    <row r="221" ht="20.25" customHeight="1">
      <c r="A221" s="617"/>
      <c r="B221" s="40"/>
      <c r="C221" s="40"/>
      <c r="D221" s="40"/>
      <c r="E221" s="40"/>
      <c r="F221" s="40"/>
      <c r="G221" s="40"/>
      <c r="H221" s="40"/>
      <c r="I221" s="40"/>
      <c r="J221" s="40"/>
      <c r="K221" s="40"/>
      <c r="L221" s="40"/>
      <c r="M221" s="40"/>
      <c r="N221" s="40"/>
      <c r="O221" s="40"/>
      <c r="P221" s="40"/>
      <c r="Q221" s="40"/>
      <c r="R221" s="40"/>
      <c r="S221" s="40"/>
      <c r="T221" s="40"/>
      <c r="U221" s="40"/>
      <c r="V221" s="40"/>
      <c r="W221" s="618"/>
      <c r="X221" s="40"/>
      <c r="Y221" s="618"/>
      <c r="Z221" s="40"/>
      <c r="AA221" s="40"/>
      <c r="AB221" s="40"/>
      <c r="AC221" s="40"/>
      <c r="AD221" s="619"/>
      <c r="AE221" s="619"/>
      <c r="AF221" s="619"/>
      <c r="AG221" s="620"/>
      <c r="AH221" s="620"/>
      <c r="AI221" s="620"/>
      <c r="AJ221" s="620"/>
      <c r="AK221" s="620"/>
      <c r="AL221" s="40"/>
      <c r="AM221" s="40"/>
    </row>
    <row r="222" ht="20.25" customHeight="1">
      <c r="A222" s="617"/>
      <c r="B222" s="40"/>
      <c r="C222" s="40"/>
      <c r="D222" s="40"/>
      <c r="E222" s="40"/>
      <c r="F222" s="40"/>
      <c r="G222" s="40"/>
      <c r="H222" s="40"/>
      <c r="I222" s="40"/>
      <c r="J222" s="40"/>
      <c r="K222" s="40"/>
      <c r="L222" s="40"/>
      <c r="M222" s="40"/>
      <c r="N222" s="40"/>
      <c r="O222" s="40"/>
      <c r="P222" s="40"/>
      <c r="Q222" s="40"/>
      <c r="R222" s="40"/>
      <c r="S222" s="40"/>
      <c r="T222" s="40"/>
      <c r="U222" s="40"/>
      <c r="V222" s="40"/>
      <c r="W222" s="618"/>
      <c r="X222" s="40"/>
      <c r="Y222" s="618"/>
      <c r="Z222" s="40"/>
      <c r="AA222" s="40"/>
      <c r="AB222" s="40"/>
      <c r="AC222" s="40"/>
      <c r="AD222" s="619"/>
      <c r="AE222" s="619"/>
      <c r="AF222" s="619"/>
      <c r="AG222" s="620"/>
      <c r="AH222" s="620"/>
      <c r="AI222" s="620"/>
      <c r="AJ222" s="620"/>
      <c r="AK222" s="620"/>
      <c r="AL222" s="40"/>
      <c r="AM222" s="40"/>
    </row>
    <row r="223" ht="20.25" customHeight="1">
      <c r="A223" s="617"/>
      <c r="B223" s="40"/>
      <c r="C223" s="40"/>
      <c r="D223" s="40"/>
      <c r="E223" s="40"/>
      <c r="F223" s="40"/>
      <c r="G223" s="40"/>
      <c r="H223" s="40"/>
      <c r="I223" s="40"/>
      <c r="J223" s="40"/>
      <c r="K223" s="40"/>
      <c r="L223" s="40"/>
      <c r="M223" s="40"/>
      <c r="N223" s="40"/>
      <c r="O223" s="40"/>
      <c r="P223" s="40"/>
      <c r="Q223" s="40"/>
      <c r="R223" s="40"/>
      <c r="S223" s="40"/>
      <c r="T223" s="40"/>
      <c r="U223" s="40"/>
      <c r="V223" s="40"/>
      <c r="W223" s="618"/>
      <c r="X223" s="40"/>
      <c r="Y223" s="618"/>
      <c r="Z223" s="40"/>
      <c r="AA223" s="40"/>
      <c r="AB223" s="40"/>
      <c r="AC223" s="40"/>
      <c r="AD223" s="619"/>
      <c r="AE223" s="619"/>
      <c r="AF223" s="619"/>
      <c r="AG223" s="620"/>
      <c r="AH223" s="620"/>
      <c r="AI223" s="620"/>
      <c r="AJ223" s="620"/>
      <c r="AK223" s="620"/>
      <c r="AL223" s="40"/>
      <c r="AM223" s="40"/>
    </row>
    <row r="224" ht="20.25" customHeight="1">
      <c r="A224" s="617"/>
      <c r="B224" s="40"/>
      <c r="C224" s="40"/>
      <c r="D224" s="40"/>
      <c r="E224" s="40"/>
      <c r="F224" s="40"/>
      <c r="G224" s="40"/>
      <c r="H224" s="40"/>
      <c r="I224" s="40"/>
      <c r="J224" s="40"/>
      <c r="K224" s="40"/>
      <c r="L224" s="40"/>
      <c r="M224" s="40"/>
      <c r="N224" s="40"/>
      <c r="O224" s="40"/>
      <c r="P224" s="40"/>
      <c r="Q224" s="40"/>
      <c r="R224" s="40"/>
      <c r="S224" s="40"/>
      <c r="T224" s="40"/>
      <c r="U224" s="40"/>
      <c r="V224" s="40"/>
      <c r="W224" s="618"/>
      <c r="X224" s="40"/>
      <c r="Y224" s="618"/>
      <c r="Z224" s="40"/>
      <c r="AA224" s="40"/>
      <c r="AB224" s="40"/>
      <c r="AC224" s="40"/>
      <c r="AD224" s="619"/>
      <c r="AE224" s="619"/>
      <c r="AF224" s="619"/>
      <c r="AG224" s="620"/>
      <c r="AH224" s="620"/>
      <c r="AI224" s="620"/>
      <c r="AJ224" s="620"/>
      <c r="AK224" s="620"/>
      <c r="AL224" s="40"/>
      <c r="AM224" s="40"/>
    </row>
    <row r="225" ht="20.25" customHeight="1">
      <c r="A225" s="617"/>
      <c r="B225" s="40"/>
      <c r="C225" s="40"/>
      <c r="D225" s="40"/>
      <c r="E225" s="40"/>
      <c r="F225" s="40"/>
      <c r="G225" s="40"/>
      <c r="H225" s="40"/>
      <c r="I225" s="40"/>
      <c r="J225" s="40"/>
      <c r="K225" s="40"/>
      <c r="L225" s="40"/>
      <c r="M225" s="40"/>
      <c r="N225" s="40"/>
      <c r="O225" s="40"/>
      <c r="P225" s="40"/>
      <c r="Q225" s="40"/>
      <c r="R225" s="40"/>
      <c r="S225" s="40"/>
      <c r="T225" s="40"/>
      <c r="U225" s="40"/>
      <c r="V225" s="40"/>
      <c r="W225" s="618"/>
      <c r="X225" s="40"/>
      <c r="Y225" s="618"/>
      <c r="Z225" s="40"/>
      <c r="AA225" s="40"/>
      <c r="AB225" s="40"/>
      <c r="AC225" s="40"/>
      <c r="AD225" s="619"/>
      <c r="AE225" s="619"/>
      <c r="AF225" s="619"/>
      <c r="AG225" s="620"/>
      <c r="AH225" s="620"/>
      <c r="AI225" s="620"/>
      <c r="AJ225" s="620"/>
      <c r="AK225" s="620"/>
      <c r="AL225" s="40"/>
      <c r="AM225" s="40"/>
    </row>
    <row r="226" ht="20.25" customHeight="1">
      <c r="A226" s="617"/>
      <c r="B226" s="40"/>
      <c r="C226" s="40"/>
      <c r="D226" s="40"/>
      <c r="E226" s="40"/>
      <c r="F226" s="40"/>
      <c r="G226" s="40"/>
      <c r="H226" s="40"/>
      <c r="I226" s="40"/>
      <c r="J226" s="40"/>
      <c r="K226" s="40"/>
      <c r="L226" s="40"/>
      <c r="M226" s="40"/>
      <c r="N226" s="40"/>
      <c r="O226" s="40"/>
      <c r="P226" s="40"/>
      <c r="Q226" s="40"/>
      <c r="R226" s="40"/>
      <c r="S226" s="40"/>
      <c r="T226" s="40"/>
      <c r="U226" s="40"/>
      <c r="V226" s="40"/>
      <c r="W226" s="618"/>
      <c r="X226" s="40"/>
      <c r="Y226" s="618"/>
      <c r="Z226" s="40"/>
      <c r="AA226" s="40"/>
      <c r="AB226" s="40"/>
      <c r="AC226" s="40"/>
      <c r="AD226" s="619"/>
      <c r="AE226" s="619"/>
      <c r="AF226" s="619"/>
      <c r="AG226" s="620"/>
      <c r="AH226" s="620"/>
      <c r="AI226" s="620"/>
      <c r="AJ226" s="620"/>
      <c r="AK226" s="620"/>
      <c r="AL226" s="40"/>
      <c r="AM226" s="40"/>
    </row>
    <row r="227" ht="20.25" customHeight="1">
      <c r="A227" s="617"/>
      <c r="B227" s="40"/>
      <c r="C227" s="40"/>
      <c r="D227" s="40"/>
      <c r="E227" s="40"/>
      <c r="F227" s="40"/>
      <c r="G227" s="40"/>
      <c r="H227" s="40"/>
      <c r="I227" s="40"/>
      <c r="J227" s="40"/>
      <c r="K227" s="40"/>
      <c r="L227" s="40"/>
      <c r="M227" s="40"/>
      <c r="N227" s="40"/>
      <c r="O227" s="40"/>
      <c r="P227" s="40"/>
      <c r="Q227" s="40"/>
      <c r="R227" s="40"/>
      <c r="S227" s="40"/>
      <c r="T227" s="40"/>
      <c r="U227" s="40"/>
      <c r="V227" s="40"/>
      <c r="W227" s="618"/>
      <c r="X227" s="40"/>
      <c r="Y227" s="618"/>
      <c r="Z227" s="40"/>
      <c r="AA227" s="40"/>
      <c r="AB227" s="40"/>
      <c r="AC227" s="40"/>
      <c r="AD227" s="619"/>
      <c r="AE227" s="619"/>
      <c r="AF227" s="619"/>
      <c r="AG227" s="620"/>
      <c r="AH227" s="620"/>
      <c r="AI227" s="620"/>
      <c r="AJ227" s="620"/>
      <c r="AK227" s="620"/>
      <c r="AL227" s="40"/>
      <c r="AM227" s="40"/>
    </row>
    <row r="228" ht="20.25" customHeight="1">
      <c r="A228" s="617"/>
      <c r="B228" s="40"/>
      <c r="C228" s="40"/>
      <c r="D228" s="40"/>
      <c r="E228" s="40"/>
      <c r="F228" s="40"/>
      <c r="G228" s="40"/>
      <c r="H228" s="40"/>
      <c r="I228" s="40"/>
      <c r="J228" s="40"/>
      <c r="K228" s="40"/>
      <c r="L228" s="40"/>
      <c r="M228" s="40"/>
      <c r="N228" s="40"/>
      <c r="O228" s="40"/>
      <c r="P228" s="40"/>
      <c r="Q228" s="40"/>
      <c r="R228" s="40"/>
      <c r="S228" s="40"/>
      <c r="T228" s="40"/>
      <c r="U228" s="40"/>
      <c r="V228" s="40"/>
      <c r="W228" s="618"/>
      <c r="X228" s="40"/>
      <c r="Y228" s="618"/>
      <c r="Z228" s="40"/>
      <c r="AA228" s="40"/>
      <c r="AB228" s="40"/>
      <c r="AC228" s="40"/>
      <c r="AD228" s="619"/>
      <c r="AE228" s="619"/>
      <c r="AF228" s="619"/>
      <c r="AG228" s="620"/>
      <c r="AH228" s="620"/>
      <c r="AI228" s="620"/>
      <c r="AJ228" s="620"/>
      <c r="AK228" s="620"/>
      <c r="AL228" s="40"/>
      <c r="AM228" s="40"/>
    </row>
    <row r="229" ht="20.25" customHeight="1">
      <c r="A229" s="617"/>
      <c r="B229" s="40"/>
      <c r="C229" s="40"/>
      <c r="D229" s="40"/>
      <c r="E229" s="40"/>
      <c r="F229" s="40"/>
      <c r="G229" s="40"/>
      <c r="H229" s="40"/>
      <c r="I229" s="40"/>
      <c r="J229" s="40"/>
      <c r="K229" s="40"/>
      <c r="L229" s="40"/>
      <c r="M229" s="40"/>
      <c r="N229" s="40"/>
      <c r="O229" s="40"/>
      <c r="P229" s="40"/>
      <c r="Q229" s="40"/>
      <c r="R229" s="40"/>
      <c r="S229" s="40"/>
      <c r="T229" s="40"/>
      <c r="U229" s="40"/>
      <c r="V229" s="40"/>
      <c r="W229" s="618"/>
      <c r="X229" s="40"/>
      <c r="Y229" s="618"/>
      <c r="Z229" s="40"/>
      <c r="AA229" s="40"/>
      <c r="AB229" s="40"/>
      <c r="AC229" s="40"/>
      <c r="AD229" s="619"/>
      <c r="AE229" s="619"/>
      <c r="AF229" s="619"/>
      <c r="AG229" s="620"/>
      <c r="AH229" s="620"/>
      <c r="AI229" s="620"/>
      <c r="AJ229" s="620"/>
      <c r="AK229" s="620"/>
      <c r="AL229" s="40"/>
      <c r="AM229" s="40"/>
    </row>
    <row r="230" ht="20.25" customHeight="1">
      <c r="A230" s="617"/>
      <c r="B230" s="40"/>
      <c r="C230" s="40"/>
      <c r="D230" s="40"/>
      <c r="E230" s="40"/>
      <c r="F230" s="40"/>
      <c r="G230" s="40"/>
      <c r="H230" s="40"/>
      <c r="I230" s="40"/>
      <c r="J230" s="40"/>
      <c r="K230" s="40"/>
      <c r="L230" s="40"/>
      <c r="M230" s="40"/>
      <c r="N230" s="40"/>
      <c r="O230" s="40"/>
      <c r="P230" s="40"/>
      <c r="Q230" s="40"/>
      <c r="R230" s="40"/>
      <c r="S230" s="40"/>
      <c r="T230" s="40"/>
      <c r="U230" s="40"/>
      <c r="V230" s="40"/>
      <c r="W230" s="618"/>
      <c r="X230" s="40"/>
      <c r="Y230" s="618"/>
      <c r="Z230" s="40"/>
      <c r="AA230" s="40"/>
      <c r="AB230" s="40"/>
      <c r="AC230" s="40"/>
      <c r="AD230" s="619"/>
      <c r="AE230" s="619"/>
      <c r="AF230" s="619"/>
      <c r="AG230" s="620"/>
      <c r="AH230" s="620"/>
      <c r="AI230" s="620"/>
      <c r="AJ230" s="620"/>
      <c r="AK230" s="620"/>
      <c r="AL230" s="40"/>
      <c r="AM230" s="40"/>
    </row>
    <row r="231" ht="20.25" customHeight="1">
      <c r="A231" s="617"/>
      <c r="B231" s="40"/>
      <c r="C231" s="40"/>
      <c r="D231" s="40"/>
      <c r="E231" s="40"/>
      <c r="F231" s="40"/>
      <c r="G231" s="40"/>
      <c r="H231" s="40"/>
      <c r="I231" s="40"/>
      <c r="J231" s="40"/>
      <c r="K231" s="40"/>
      <c r="L231" s="40"/>
      <c r="M231" s="40"/>
      <c r="N231" s="40"/>
      <c r="O231" s="40"/>
      <c r="P231" s="40"/>
      <c r="Q231" s="40"/>
      <c r="R231" s="40"/>
      <c r="S231" s="40"/>
      <c r="T231" s="40"/>
      <c r="U231" s="40"/>
      <c r="V231" s="40"/>
      <c r="W231" s="618"/>
      <c r="X231" s="40"/>
      <c r="Y231" s="618"/>
      <c r="Z231" s="40"/>
      <c r="AA231" s="40"/>
      <c r="AB231" s="40"/>
      <c r="AC231" s="40"/>
      <c r="AD231" s="619"/>
      <c r="AE231" s="619"/>
      <c r="AF231" s="619"/>
      <c r="AG231" s="620"/>
      <c r="AH231" s="620"/>
      <c r="AI231" s="620"/>
      <c r="AJ231" s="620"/>
      <c r="AK231" s="620"/>
      <c r="AL231" s="40"/>
      <c r="AM231" s="40"/>
    </row>
    <row r="232" ht="20.25" customHeight="1">
      <c r="A232" s="617"/>
      <c r="B232" s="40"/>
      <c r="C232" s="40"/>
      <c r="D232" s="40"/>
      <c r="E232" s="40"/>
      <c r="F232" s="40"/>
      <c r="G232" s="40"/>
      <c r="H232" s="40"/>
      <c r="I232" s="40"/>
      <c r="J232" s="40"/>
      <c r="K232" s="40"/>
      <c r="L232" s="40"/>
      <c r="M232" s="40"/>
      <c r="N232" s="40"/>
      <c r="O232" s="40"/>
      <c r="P232" s="40"/>
      <c r="Q232" s="40"/>
      <c r="R232" s="40"/>
      <c r="S232" s="40"/>
      <c r="T232" s="40"/>
      <c r="U232" s="40"/>
      <c r="V232" s="40"/>
      <c r="W232" s="618"/>
      <c r="X232" s="40"/>
      <c r="Y232" s="618"/>
      <c r="Z232" s="40"/>
      <c r="AA232" s="40"/>
      <c r="AB232" s="40"/>
      <c r="AC232" s="40"/>
      <c r="AD232" s="619"/>
      <c r="AE232" s="619"/>
      <c r="AF232" s="619"/>
      <c r="AG232" s="620"/>
      <c r="AH232" s="620"/>
      <c r="AI232" s="620"/>
      <c r="AJ232" s="620"/>
      <c r="AK232" s="620"/>
      <c r="AL232" s="40"/>
      <c r="AM232" s="40"/>
    </row>
    <row r="233" ht="20.25" customHeight="1">
      <c r="A233" s="617"/>
      <c r="B233" s="40"/>
      <c r="C233" s="40"/>
      <c r="D233" s="40"/>
      <c r="E233" s="40"/>
      <c r="F233" s="40"/>
      <c r="G233" s="40"/>
      <c r="H233" s="40"/>
      <c r="I233" s="40"/>
      <c r="J233" s="40"/>
      <c r="K233" s="40"/>
      <c r="L233" s="40"/>
      <c r="M233" s="40"/>
      <c r="N233" s="40"/>
      <c r="O233" s="40"/>
      <c r="P233" s="40"/>
      <c r="Q233" s="40"/>
      <c r="R233" s="40"/>
      <c r="S233" s="40"/>
      <c r="T233" s="40"/>
      <c r="U233" s="40"/>
      <c r="V233" s="40"/>
      <c r="W233" s="618"/>
      <c r="X233" s="40"/>
      <c r="Y233" s="618"/>
      <c r="Z233" s="40"/>
      <c r="AA233" s="40"/>
      <c r="AB233" s="40"/>
      <c r="AC233" s="40"/>
      <c r="AD233" s="619"/>
      <c r="AE233" s="619"/>
      <c r="AF233" s="619"/>
      <c r="AG233" s="620"/>
      <c r="AH233" s="620"/>
      <c r="AI233" s="620"/>
      <c r="AJ233" s="620"/>
      <c r="AK233" s="620"/>
      <c r="AL233" s="40"/>
      <c r="AM233" s="40"/>
    </row>
    <row r="234" ht="20.25" customHeight="1">
      <c r="A234" s="617"/>
      <c r="B234" s="40"/>
      <c r="C234" s="40"/>
      <c r="D234" s="40"/>
      <c r="E234" s="40"/>
      <c r="F234" s="40"/>
      <c r="G234" s="40"/>
      <c r="H234" s="40"/>
      <c r="I234" s="40"/>
      <c r="J234" s="40"/>
      <c r="K234" s="40"/>
      <c r="L234" s="40"/>
      <c r="M234" s="40"/>
      <c r="N234" s="40"/>
      <c r="O234" s="40"/>
      <c r="P234" s="40"/>
      <c r="Q234" s="40"/>
      <c r="R234" s="40"/>
      <c r="S234" s="40"/>
      <c r="T234" s="40"/>
      <c r="U234" s="40"/>
      <c r="V234" s="40"/>
      <c r="W234" s="618"/>
      <c r="X234" s="40"/>
      <c r="Y234" s="618"/>
      <c r="Z234" s="40"/>
      <c r="AA234" s="40"/>
      <c r="AB234" s="40"/>
      <c r="AC234" s="40"/>
      <c r="AD234" s="619"/>
      <c r="AE234" s="619"/>
      <c r="AF234" s="619"/>
      <c r="AG234" s="620"/>
      <c r="AH234" s="620"/>
      <c r="AI234" s="620"/>
      <c r="AJ234" s="620"/>
      <c r="AK234" s="620"/>
      <c r="AL234" s="40"/>
      <c r="AM234" s="40"/>
    </row>
    <row r="235" ht="20.25" customHeight="1">
      <c r="A235" s="617"/>
      <c r="B235" s="40"/>
      <c r="C235" s="40"/>
      <c r="D235" s="40"/>
      <c r="E235" s="40"/>
      <c r="F235" s="40"/>
      <c r="G235" s="40"/>
      <c r="H235" s="40"/>
      <c r="I235" s="40"/>
      <c r="J235" s="40"/>
      <c r="K235" s="40"/>
      <c r="L235" s="40"/>
      <c r="M235" s="40"/>
      <c r="N235" s="40"/>
      <c r="O235" s="40"/>
      <c r="P235" s="40"/>
      <c r="Q235" s="40"/>
      <c r="R235" s="40"/>
      <c r="S235" s="40"/>
      <c r="T235" s="40"/>
      <c r="U235" s="40"/>
      <c r="V235" s="40"/>
      <c r="W235" s="618"/>
      <c r="X235" s="40"/>
      <c r="Y235" s="618"/>
      <c r="Z235" s="40"/>
      <c r="AA235" s="40"/>
      <c r="AB235" s="40"/>
      <c r="AC235" s="40"/>
      <c r="AD235" s="619"/>
      <c r="AE235" s="619"/>
      <c r="AF235" s="619"/>
      <c r="AG235" s="620"/>
      <c r="AH235" s="620"/>
      <c r="AI235" s="620"/>
      <c r="AJ235" s="620"/>
      <c r="AK235" s="620"/>
      <c r="AL235" s="40"/>
      <c r="AM235" s="40"/>
    </row>
    <row r="236" ht="20.25" customHeight="1">
      <c r="A236" s="617"/>
      <c r="B236" s="40"/>
      <c r="C236" s="40"/>
      <c r="D236" s="40"/>
      <c r="E236" s="40"/>
      <c r="F236" s="40"/>
      <c r="G236" s="40"/>
      <c r="H236" s="40"/>
      <c r="I236" s="40"/>
      <c r="J236" s="40"/>
      <c r="K236" s="40"/>
      <c r="L236" s="40"/>
      <c r="M236" s="40"/>
      <c r="N236" s="40"/>
      <c r="O236" s="40"/>
      <c r="P236" s="40"/>
      <c r="Q236" s="40"/>
      <c r="R236" s="40"/>
      <c r="S236" s="40"/>
      <c r="T236" s="40"/>
      <c r="U236" s="40"/>
      <c r="V236" s="40"/>
      <c r="W236" s="618"/>
      <c r="X236" s="40"/>
      <c r="Y236" s="618"/>
      <c r="Z236" s="40"/>
      <c r="AA236" s="40"/>
      <c r="AB236" s="40"/>
      <c r="AC236" s="40"/>
      <c r="AD236" s="619"/>
      <c r="AE236" s="619"/>
      <c r="AF236" s="619"/>
      <c r="AG236" s="620"/>
      <c r="AH236" s="620"/>
      <c r="AI236" s="620"/>
      <c r="AJ236" s="620"/>
      <c r="AK236" s="620"/>
      <c r="AL236" s="40"/>
      <c r="AM236" s="40"/>
    </row>
    <row r="237" ht="20.25" customHeight="1">
      <c r="A237" s="617"/>
      <c r="B237" s="40"/>
      <c r="C237" s="40"/>
      <c r="D237" s="40"/>
      <c r="E237" s="40"/>
      <c r="F237" s="40"/>
      <c r="G237" s="40"/>
      <c r="H237" s="40"/>
      <c r="I237" s="40"/>
      <c r="J237" s="40"/>
      <c r="K237" s="40"/>
      <c r="L237" s="40"/>
      <c r="M237" s="40"/>
      <c r="N237" s="40"/>
      <c r="O237" s="40"/>
      <c r="P237" s="40"/>
      <c r="Q237" s="40"/>
      <c r="R237" s="40"/>
      <c r="S237" s="40"/>
      <c r="T237" s="40"/>
      <c r="U237" s="40"/>
      <c r="V237" s="40"/>
      <c r="W237" s="618"/>
      <c r="X237" s="40"/>
      <c r="Y237" s="618"/>
      <c r="Z237" s="40"/>
      <c r="AA237" s="40"/>
      <c r="AB237" s="40"/>
      <c r="AC237" s="40"/>
      <c r="AD237" s="619"/>
      <c r="AE237" s="619"/>
      <c r="AF237" s="619"/>
      <c r="AG237" s="620"/>
      <c r="AH237" s="620"/>
      <c r="AI237" s="620"/>
      <c r="AJ237" s="620"/>
      <c r="AK237" s="620"/>
      <c r="AL237" s="40"/>
      <c r="AM237" s="40"/>
    </row>
    <row r="238" ht="20.25" customHeight="1">
      <c r="A238" s="617"/>
      <c r="B238" s="40"/>
      <c r="C238" s="40"/>
      <c r="D238" s="40"/>
      <c r="E238" s="40"/>
      <c r="F238" s="40"/>
      <c r="G238" s="40"/>
      <c r="H238" s="40"/>
      <c r="I238" s="40"/>
      <c r="J238" s="40"/>
      <c r="K238" s="40"/>
      <c r="L238" s="40"/>
      <c r="M238" s="40"/>
      <c r="N238" s="40"/>
      <c r="O238" s="40"/>
      <c r="P238" s="40"/>
      <c r="Q238" s="40"/>
      <c r="R238" s="40"/>
      <c r="S238" s="40"/>
      <c r="T238" s="40"/>
      <c r="U238" s="40"/>
      <c r="V238" s="40"/>
      <c r="W238" s="618"/>
      <c r="X238" s="40"/>
      <c r="Y238" s="618"/>
      <c r="Z238" s="40"/>
      <c r="AA238" s="40"/>
      <c r="AB238" s="40"/>
      <c r="AC238" s="40"/>
      <c r="AD238" s="619"/>
      <c r="AE238" s="619"/>
      <c r="AF238" s="619"/>
      <c r="AG238" s="620"/>
      <c r="AH238" s="620"/>
      <c r="AI238" s="620"/>
      <c r="AJ238" s="620"/>
      <c r="AK238" s="620"/>
      <c r="AL238" s="40"/>
      <c r="AM238" s="40"/>
    </row>
    <row r="239" ht="20.25" customHeight="1">
      <c r="A239" s="617"/>
      <c r="B239" s="40"/>
      <c r="C239" s="40"/>
      <c r="D239" s="40"/>
      <c r="E239" s="40"/>
      <c r="F239" s="40"/>
      <c r="G239" s="40"/>
      <c r="H239" s="40"/>
      <c r="I239" s="40"/>
      <c r="J239" s="40"/>
      <c r="K239" s="40"/>
      <c r="L239" s="40"/>
      <c r="M239" s="40"/>
      <c r="N239" s="40"/>
      <c r="O239" s="40"/>
      <c r="P239" s="40"/>
      <c r="Q239" s="40"/>
      <c r="R239" s="40"/>
      <c r="S239" s="40"/>
      <c r="T239" s="40"/>
      <c r="U239" s="40"/>
      <c r="V239" s="40"/>
      <c r="W239" s="618"/>
      <c r="X239" s="40"/>
      <c r="Y239" s="618"/>
      <c r="Z239" s="40"/>
      <c r="AA239" s="40"/>
      <c r="AB239" s="40"/>
      <c r="AC239" s="40"/>
      <c r="AD239" s="619"/>
      <c r="AE239" s="619"/>
      <c r="AF239" s="619"/>
      <c r="AG239" s="620"/>
      <c r="AH239" s="620"/>
      <c r="AI239" s="620"/>
      <c r="AJ239" s="620"/>
      <c r="AK239" s="620"/>
      <c r="AL239" s="40"/>
      <c r="AM239" s="40"/>
    </row>
    <row r="240" ht="20.25" customHeight="1">
      <c r="A240" s="617"/>
      <c r="B240" s="40"/>
      <c r="C240" s="40"/>
      <c r="D240" s="40"/>
      <c r="E240" s="40"/>
      <c r="F240" s="40"/>
      <c r="G240" s="40"/>
      <c r="H240" s="40"/>
      <c r="I240" s="40"/>
      <c r="J240" s="40"/>
      <c r="K240" s="40"/>
      <c r="L240" s="40"/>
      <c r="M240" s="40"/>
      <c r="N240" s="40"/>
      <c r="O240" s="40"/>
      <c r="P240" s="40"/>
      <c r="Q240" s="40"/>
      <c r="R240" s="40"/>
      <c r="S240" s="40"/>
      <c r="T240" s="40"/>
      <c r="U240" s="40"/>
      <c r="V240" s="40"/>
      <c r="W240" s="618"/>
      <c r="X240" s="40"/>
      <c r="Y240" s="618"/>
      <c r="Z240" s="40"/>
      <c r="AA240" s="40"/>
      <c r="AB240" s="40"/>
      <c r="AC240" s="40"/>
      <c r="AD240" s="619"/>
      <c r="AE240" s="619"/>
      <c r="AF240" s="619"/>
      <c r="AG240" s="620"/>
      <c r="AH240" s="620"/>
      <c r="AI240" s="620"/>
      <c r="AJ240" s="620"/>
      <c r="AK240" s="620"/>
      <c r="AL240" s="40"/>
      <c r="AM240" s="40"/>
    </row>
    <row r="241" ht="20.25" customHeight="1">
      <c r="A241" s="617"/>
      <c r="B241" s="40"/>
      <c r="C241" s="40"/>
      <c r="D241" s="40"/>
      <c r="E241" s="40"/>
      <c r="F241" s="40"/>
      <c r="G241" s="40"/>
      <c r="H241" s="40"/>
      <c r="I241" s="40"/>
      <c r="J241" s="40"/>
      <c r="K241" s="40"/>
      <c r="L241" s="40"/>
      <c r="M241" s="40"/>
      <c r="N241" s="40"/>
      <c r="O241" s="40"/>
      <c r="P241" s="40"/>
      <c r="Q241" s="40"/>
      <c r="R241" s="40"/>
      <c r="S241" s="40"/>
      <c r="T241" s="40"/>
      <c r="U241" s="40"/>
      <c r="V241" s="40"/>
      <c r="W241" s="618"/>
      <c r="X241" s="40"/>
      <c r="Y241" s="618"/>
      <c r="Z241" s="40"/>
      <c r="AA241" s="40"/>
      <c r="AB241" s="40"/>
      <c r="AC241" s="40"/>
      <c r="AD241" s="619"/>
      <c r="AE241" s="619"/>
      <c r="AF241" s="619"/>
      <c r="AG241" s="620"/>
      <c r="AH241" s="620"/>
      <c r="AI241" s="620"/>
      <c r="AJ241" s="620"/>
      <c r="AK241" s="620"/>
      <c r="AL241" s="40"/>
      <c r="AM241" s="40"/>
    </row>
    <row r="242" ht="20.25" customHeight="1">
      <c r="A242" s="617"/>
      <c r="B242" s="40"/>
      <c r="C242" s="40"/>
      <c r="D242" s="40"/>
      <c r="E242" s="40"/>
      <c r="F242" s="40"/>
      <c r="G242" s="40"/>
      <c r="H242" s="40"/>
      <c r="I242" s="40"/>
      <c r="J242" s="40"/>
      <c r="K242" s="40"/>
      <c r="L242" s="40"/>
      <c r="M242" s="40"/>
      <c r="N242" s="40"/>
      <c r="O242" s="40"/>
      <c r="P242" s="40"/>
      <c r="Q242" s="40"/>
      <c r="R242" s="40"/>
      <c r="S242" s="40"/>
      <c r="T242" s="40"/>
      <c r="U242" s="40"/>
      <c r="V242" s="40"/>
      <c r="W242" s="618"/>
      <c r="X242" s="40"/>
      <c r="Y242" s="618"/>
      <c r="Z242" s="40"/>
      <c r="AA242" s="40"/>
      <c r="AB242" s="40"/>
      <c r="AC242" s="40"/>
      <c r="AD242" s="619"/>
      <c r="AE242" s="619"/>
      <c r="AF242" s="619"/>
      <c r="AG242" s="620"/>
      <c r="AH242" s="620"/>
      <c r="AI242" s="620"/>
      <c r="AJ242" s="620"/>
      <c r="AK242" s="620"/>
      <c r="AL242" s="40"/>
      <c r="AM242" s="40"/>
    </row>
    <row r="243" ht="20.25" customHeight="1">
      <c r="A243" s="617"/>
      <c r="B243" s="40"/>
      <c r="C243" s="40"/>
      <c r="D243" s="40"/>
      <c r="E243" s="40"/>
      <c r="F243" s="40"/>
      <c r="G243" s="40"/>
      <c r="H243" s="40"/>
      <c r="I243" s="40"/>
      <c r="J243" s="40"/>
      <c r="K243" s="40"/>
      <c r="L243" s="40"/>
      <c r="M243" s="40"/>
      <c r="N243" s="40"/>
      <c r="O243" s="40"/>
      <c r="P243" s="40"/>
      <c r="Q243" s="40"/>
      <c r="R243" s="40"/>
      <c r="S243" s="40"/>
      <c r="T243" s="40"/>
      <c r="U243" s="40"/>
      <c r="V243" s="40"/>
      <c r="W243" s="618"/>
      <c r="X243" s="40"/>
      <c r="Y243" s="618"/>
      <c r="Z243" s="40"/>
      <c r="AA243" s="40"/>
      <c r="AB243" s="40"/>
      <c r="AC243" s="40"/>
      <c r="AD243" s="619"/>
      <c r="AE243" s="619"/>
      <c r="AF243" s="619"/>
      <c r="AG243" s="620"/>
      <c r="AH243" s="620"/>
      <c r="AI243" s="620"/>
      <c r="AJ243" s="620"/>
      <c r="AK243" s="620"/>
      <c r="AL243" s="40"/>
      <c r="AM243" s="40"/>
    </row>
    <row r="244" ht="20.25" customHeight="1">
      <c r="A244" s="617"/>
      <c r="B244" s="40"/>
      <c r="C244" s="40"/>
      <c r="D244" s="40"/>
      <c r="E244" s="40"/>
      <c r="F244" s="40"/>
      <c r="G244" s="40"/>
      <c r="H244" s="40"/>
      <c r="I244" s="40"/>
      <c r="J244" s="40"/>
      <c r="K244" s="40"/>
      <c r="L244" s="40"/>
      <c r="M244" s="40"/>
      <c r="N244" s="40"/>
      <c r="O244" s="40"/>
      <c r="P244" s="40"/>
      <c r="Q244" s="40"/>
      <c r="R244" s="40"/>
      <c r="S244" s="40"/>
      <c r="T244" s="40"/>
      <c r="U244" s="40"/>
      <c r="V244" s="40"/>
      <c r="W244" s="618"/>
      <c r="X244" s="40"/>
      <c r="Y244" s="618"/>
      <c r="Z244" s="40"/>
      <c r="AA244" s="40"/>
      <c r="AB244" s="40"/>
      <c r="AC244" s="40"/>
      <c r="AD244" s="619"/>
      <c r="AE244" s="619"/>
      <c r="AF244" s="619"/>
      <c r="AG244" s="620"/>
      <c r="AH244" s="620"/>
      <c r="AI244" s="620"/>
      <c r="AJ244" s="620"/>
      <c r="AK244" s="620"/>
      <c r="AL244" s="40"/>
      <c r="AM244" s="40"/>
    </row>
    <row r="245" ht="20.25" customHeight="1">
      <c r="A245" s="617"/>
      <c r="B245" s="40"/>
      <c r="C245" s="40"/>
      <c r="D245" s="40"/>
      <c r="E245" s="40"/>
      <c r="F245" s="40"/>
      <c r="G245" s="40"/>
      <c r="H245" s="40"/>
      <c r="I245" s="40"/>
      <c r="J245" s="40"/>
      <c r="K245" s="40"/>
      <c r="L245" s="40"/>
      <c r="M245" s="40"/>
      <c r="N245" s="40"/>
      <c r="O245" s="40"/>
      <c r="P245" s="40"/>
      <c r="Q245" s="40"/>
      <c r="R245" s="40"/>
      <c r="S245" s="40"/>
      <c r="T245" s="40"/>
      <c r="U245" s="40"/>
      <c r="V245" s="40"/>
      <c r="W245" s="618"/>
      <c r="X245" s="40"/>
      <c r="Y245" s="618"/>
      <c r="Z245" s="40"/>
      <c r="AA245" s="40"/>
      <c r="AB245" s="40"/>
      <c r="AC245" s="40"/>
      <c r="AD245" s="619"/>
      <c r="AE245" s="619"/>
      <c r="AF245" s="619"/>
      <c r="AG245" s="620"/>
      <c r="AH245" s="620"/>
      <c r="AI245" s="620"/>
      <c r="AJ245" s="620"/>
      <c r="AK245" s="620"/>
      <c r="AL245" s="40"/>
      <c r="AM245" s="40"/>
    </row>
    <row r="246" ht="20.25" customHeight="1">
      <c r="A246" s="617"/>
      <c r="B246" s="40"/>
      <c r="C246" s="40"/>
      <c r="D246" s="40"/>
      <c r="E246" s="40"/>
      <c r="F246" s="40"/>
      <c r="G246" s="40"/>
      <c r="H246" s="40"/>
      <c r="I246" s="40"/>
      <c r="J246" s="40"/>
      <c r="K246" s="40"/>
      <c r="L246" s="40"/>
      <c r="M246" s="40"/>
      <c r="N246" s="40"/>
      <c r="O246" s="40"/>
      <c r="P246" s="40"/>
      <c r="Q246" s="40"/>
      <c r="R246" s="40"/>
      <c r="S246" s="40"/>
      <c r="T246" s="40"/>
      <c r="U246" s="40"/>
      <c r="V246" s="40"/>
      <c r="W246" s="618"/>
      <c r="X246" s="40"/>
      <c r="Y246" s="618"/>
      <c r="Z246" s="40"/>
      <c r="AA246" s="40"/>
      <c r="AB246" s="40"/>
      <c r="AC246" s="40"/>
      <c r="AD246" s="619"/>
      <c r="AE246" s="619"/>
      <c r="AF246" s="619"/>
      <c r="AG246" s="620"/>
      <c r="AH246" s="620"/>
      <c r="AI246" s="620"/>
      <c r="AJ246" s="620"/>
      <c r="AK246" s="620"/>
      <c r="AL246" s="40"/>
      <c r="AM246" s="40"/>
    </row>
    <row r="247" ht="20.25" customHeight="1">
      <c r="A247" s="617"/>
      <c r="B247" s="40"/>
      <c r="C247" s="40"/>
      <c r="D247" s="40"/>
      <c r="E247" s="40"/>
      <c r="F247" s="40"/>
      <c r="G247" s="40"/>
      <c r="H247" s="40"/>
      <c r="I247" s="40"/>
      <c r="J247" s="40"/>
      <c r="K247" s="40"/>
      <c r="L247" s="40"/>
      <c r="M247" s="40"/>
      <c r="N247" s="40"/>
      <c r="O247" s="40"/>
      <c r="P247" s="40"/>
      <c r="Q247" s="40"/>
      <c r="R247" s="40"/>
      <c r="S247" s="40"/>
      <c r="T247" s="40"/>
      <c r="U247" s="40"/>
      <c r="V247" s="40"/>
      <c r="W247" s="618"/>
      <c r="X247" s="40"/>
      <c r="Y247" s="618"/>
      <c r="Z247" s="40"/>
      <c r="AA247" s="40"/>
      <c r="AB247" s="40"/>
      <c r="AC247" s="40"/>
      <c r="AD247" s="619"/>
      <c r="AE247" s="619"/>
      <c r="AF247" s="619"/>
      <c r="AG247" s="620"/>
      <c r="AH247" s="620"/>
      <c r="AI247" s="620"/>
      <c r="AJ247" s="620"/>
      <c r="AK247" s="620"/>
      <c r="AL247" s="40"/>
      <c r="AM247" s="40"/>
    </row>
    <row r="248" ht="20.25" customHeight="1">
      <c r="A248" s="617"/>
      <c r="B248" s="40"/>
      <c r="C248" s="40"/>
      <c r="D248" s="40"/>
      <c r="E248" s="40"/>
      <c r="F248" s="40"/>
      <c r="G248" s="40"/>
      <c r="H248" s="40"/>
      <c r="I248" s="40"/>
      <c r="J248" s="40"/>
      <c r="K248" s="40"/>
      <c r="L248" s="40"/>
      <c r="M248" s="40"/>
      <c r="N248" s="40"/>
      <c r="O248" s="40"/>
      <c r="P248" s="40"/>
      <c r="Q248" s="40"/>
      <c r="R248" s="40"/>
      <c r="S248" s="40"/>
      <c r="T248" s="40"/>
      <c r="U248" s="40"/>
      <c r="V248" s="40"/>
      <c r="W248" s="618"/>
      <c r="X248" s="40"/>
      <c r="Y248" s="618"/>
      <c r="Z248" s="40"/>
      <c r="AA248" s="40"/>
      <c r="AB248" s="40"/>
      <c r="AC248" s="40"/>
      <c r="AD248" s="619"/>
      <c r="AE248" s="619"/>
      <c r="AF248" s="619"/>
      <c r="AG248" s="620"/>
      <c r="AH248" s="620"/>
      <c r="AI248" s="620"/>
      <c r="AJ248" s="620"/>
      <c r="AK248" s="620"/>
      <c r="AL248" s="40"/>
      <c r="AM248" s="40"/>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5.63"/>
    <col customWidth="1" min="2" max="2" width="20.63"/>
    <col customWidth="1" min="3" max="3" width="4.63"/>
    <col customWidth="1" min="4" max="11" width="3.63"/>
    <col customWidth="1" min="12" max="12" width="4.13"/>
    <col customWidth="1" min="13" max="17" width="3.63"/>
    <col customWidth="1" hidden="1" min="18" max="19" width="3.63"/>
    <col customWidth="1" min="20" max="20" width="5.63"/>
    <col customWidth="1" min="21" max="21" width="5.5"/>
    <col customWidth="1" min="22" max="22" width="9.38"/>
    <col customWidth="1" min="23" max="23" width="5.13"/>
    <col customWidth="1" min="24" max="24" width="6.63"/>
    <col customWidth="1" min="25" max="28" width="4.5"/>
    <col customWidth="1" min="29" max="29" width="9.13"/>
  </cols>
  <sheetData>
    <row r="1" ht="20.25" customHeight="1">
      <c r="A1" s="621">
        <f>IF(IGRF!$B$7="","",IGRF!$B$7)</f>
        <v>45101</v>
      </c>
      <c r="B1" s="42"/>
      <c r="C1" s="42"/>
      <c r="D1" s="622" t="s">
        <v>349</v>
      </c>
      <c r="E1" s="42"/>
      <c r="F1" s="42"/>
      <c r="G1" s="42"/>
      <c r="H1" s="42"/>
      <c r="I1" s="42"/>
      <c r="J1" s="42"/>
      <c r="K1" s="42"/>
      <c r="L1" s="42"/>
      <c r="M1" s="42"/>
      <c r="N1" s="42"/>
      <c r="O1" s="42"/>
      <c r="P1" s="42"/>
      <c r="Q1" s="42"/>
      <c r="R1" s="42"/>
      <c r="S1" s="42"/>
      <c r="T1" s="42"/>
      <c r="U1" s="42"/>
      <c r="V1" s="42"/>
      <c r="W1" s="623"/>
      <c r="X1" s="43"/>
      <c r="Y1" s="40"/>
      <c r="Z1" s="40"/>
      <c r="AA1" s="40"/>
      <c r="AB1" s="40"/>
      <c r="AC1" s="40"/>
    </row>
    <row r="2" ht="60.0" customHeight="1">
      <c r="A2" s="624" t="str">
        <f>Score!A1</f>
        <v>Minnesota Roller Derby</v>
      </c>
      <c r="B2" s="42"/>
      <c r="C2" s="43"/>
      <c r="D2" s="625" t="s">
        <v>350</v>
      </c>
      <c r="E2" s="42"/>
      <c r="F2" s="42"/>
      <c r="G2" s="42"/>
      <c r="H2" s="42"/>
      <c r="I2" s="42"/>
      <c r="J2" s="42"/>
      <c r="K2" s="42"/>
      <c r="L2" s="42"/>
      <c r="M2" s="42"/>
      <c r="N2" s="42"/>
      <c r="O2" s="42"/>
      <c r="P2" s="42"/>
      <c r="Q2" s="42"/>
      <c r="R2" s="42"/>
      <c r="S2" s="42"/>
      <c r="T2" s="43"/>
      <c r="U2" s="626"/>
      <c r="V2" s="626"/>
      <c r="W2" s="627" t="s">
        <v>351</v>
      </c>
      <c r="X2" s="43"/>
      <c r="Y2" s="628"/>
      <c r="Z2" s="628"/>
      <c r="AA2" s="628"/>
      <c r="AB2" s="628"/>
      <c r="AC2" s="40"/>
    </row>
    <row r="3" ht="60.75" customHeight="1">
      <c r="A3" s="629" t="s">
        <v>232</v>
      </c>
      <c r="B3" s="630" t="s">
        <v>352</v>
      </c>
      <c r="C3" s="14"/>
      <c r="D3" s="631" t="s">
        <v>243</v>
      </c>
      <c r="E3" s="632" t="s">
        <v>248</v>
      </c>
      <c r="F3" s="633" t="s">
        <v>249</v>
      </c>
      <c r="G3" s="633" t="s">
        <v>250</v>
      </c>
      <c r="H3" s="633" t="s">
        <v>252</v>
      </c>
      <c r="I3" s="633" t="s">
        <v>254</v>
      </c>
      <c r="J3" s="633" t="s">
        <v>256</v>
      </c>
      <c r="K3" s="633" t="s">
        <v>257</v>
      </c>
      <c r="L3" s="633" t="s">
        <v>259</v>
      </c>
      <c r="M3" s="633" t="s">
        <v>262</v>
      </c>
      <c r="N3" s="633" t="s">
        <v>264</v>
      </c>
      <c r="O3" s="633" t="s">
        <v>270</v>
      </c>
      <c r="P3" s="633" t="s">
        <v>273</v>
      </c>
      <c r="Q3" s="634" t="s">
        <v>276</v>
      </c>
      <c r="R3" s="634"/>
      <c r="S3" s="634"/>
      <c r="T3" s="635" t="s">
        <v>353</v>
      </c>
      <c r="U3" s="636" t="s">
        <v>354</v>
      </c>
      <c r="V3" s="637" t="s">
        <v>355</v>
      </c>
      <c r="W3" s="638" t="s">
        <v>356</v>
      </c>
      <c r="X3" s="639" t="s">
        <v>357</v>
      </c>
      <c r="Y3" s="40"/>
      <c r="Z3" s="40"/>
      <c r="AA3" s="40"/>
      <c r="AB3" s="40"/>
      <c r="AC3" s="40"/>
    </row>
    <row r="4" ht="24.75" customHeight="1">
      <c r="A4" s="640" t="str">
        <f>IF(IGRF!B14="","",IGRF!B14)</f>
        <v>112*</v>
      </c>
      <c r="B4" s="641" t="str">
        <f>IF(IGRF!C14="","",IGRF!C14)</f>
        <v>Whoopsie Daisy</v>
      </c>
      <c r="C4" s="82"/>
      <c r="D4" s="642">
        <f>IF($A4="","",SUM(PT!E3,PT!E4))</f>
        <v>0</v>
      </c>
      <c r="E4" s="643">
        <f>IF($A4="","",SUM(PT!F3,PT!F4))</f>
        <v>0</v>
      </c>
      <c r="F4" s="643">
        <f>IF($A4="","",SUM(PT!G3,PT!G4))</f>
        <v>0</v>
      </c>
      <c r="G4" s="643">
        <f>IF($A4="","",SUM(PT!H3,PT!H4))</f>
        <v>0</v>
      </c>
      <c r="H4" s="643">
        <f>IF($A4="","",SUM(PT!I3,PT!I4))</f>
        <v>0</v>
      </c>
      <c r="I4" s="643">
        <f>IF($A4="","",SUM(PT!J3,PT!J4))</f>
        <v>0</v>
      </c>
      <c r="J4" s="643">
        <f>IF($A4="","",SUM(PT!K3,PT!K4))</f>
        <v>0</v>
      </c>
      <c r="K4" s="643">
        <f>IF($A4="","",SUM(PT!L3,PT!L4))</f>
        <v>0</v>
      </c>
      <c r="L4" s="643">
        <f>IF($A4="","",SUM(PT!M3,PT!M4))</f>
        <v>0</v>
      </c>
      <c r="M4" s="643">
        <f>IF($A4="","",SUM(PT!N3,PT!N4))</f>
        <v>0</v>
      </c>
      <c r="N4" s="643">
        <f>IF($A4="","",SUM(PT!O3,PT!O4))</f>
        <v>0</v>
      </c>
      <c r="O4" s="643">
        <f>IF($A4="","",SUM(PT!P3,PT!P4))</f>
        <v>0</v>
      </c>
      <c r="P4" s="643">
        <f>IF($A4="","",SUM(PT!Q3,PT!Q4))</f>
        <v>0</v>
      </c>
      <c r="Q4" s="643">
        <f>IF($A4="","",SUM(PT!R3,PT!R4))</f>
        <v>0</v>
      </c>
      <c r="R4" s="643"/>
      <c r="S4" s="643"/>
      <c r="T4" s="644">
        <f t="shared" ref="T4:T23" si="1">IF($A4="","",SUM(D4:S4))</f>
        <v>0</v>
      </c>
      <c r="U4" s="645">
        <f>IF($A4="","",SUM(PT!U3,PT!U4))</f>
        <v>0</v>
      </c>
      <c r="V4" s="646" t="str">
        <f>IF($A4="","",PT!AJ4)</f>
        <v/>
      </c>
      <c r="W4" s="647">
        <f>'Game Summary'!F6</f>
        <v>0</v>
      </c>
      <c r="X4" s="648" t="str">
        <f t="shared" ref="X4:X23" si="2">IF(OR(W4="",W4=0),"",U4/W4)</f>
        <v/>
      </c>
      <c r="Y4" s="40"/>
      <c r="Z4" s="40"/>
      <c r="AA4" s="40"/>
      <c r="AB4" s="40"/>
      <c r="AC4" s="40"/>
    </row>
    <row r="5" ht="24.75" customHeight="1">
      <c r="A5" s="649" t="str">
        <f>IF(IGRF!B15="","",IGRF!B15)</f>
        <v>1128</v>
      </c>
      <c r="B5" s="650" t="str">
        <f>IF(IGRF!C15="","",IGRF!C15)</f>
        <v>Poysenberry Pie</v>
      </c>
      <c r="C5" s="82"/>
      <c r="D5" s="651">
        <f>IF($A5="","",SUM(PT!E5,PT!E6))</f>
        <v>0</v>
      </c>
      <c r="E5" s="652">
        <f>IF($A5="","",SUM(PT!F5,PT!F6))</f>
        <v>0</v>
      </c>
      <c r="F5" s="652">
        <f>IF($A5="","",SUM(PT!G5,PT!G6))</f>
        <v>0</v>
      </c>
      <c r="G5" s="652">
        <f>IF($A5="","",SUM(PT!H5,PT!H6))</f>
        <v>1</v>
      </c>
      <c r="H5" s="652">
        <f>IF($A5="","",SUM(PT!I5,PT!I6))</f>
        <v>0</v>
      </c>
      <c r="I5" s="652">
        <f>IF($A5="","",SUM(PT!J5,PT!J6))</f>
        <v>0</v>
      </c>
      <c r="J5" s="652">
        <f>IF($A5="","",SUM(PT!K5,PT!K6))</f>
        <v>0</v>
      </c>
      <c r="K5" s="652">
        <f>IF($A5="","",SUM(PT!L5,PT!L6))</f>
        <v>0</v>
      </c>
      <c r="L5" s="652">
        <f>IF($A5="","",SUM(PT!M5,PT!M6))</f>
        <v>0</v>
      </c>
      <c r="M5" s="652">
        <f>IF($A5="","",SUM(PT!N5,PT!N6))</f>
        <v>0</v>
      </c>
      <c r="N5" s="652">
        <f>IF($A5="","",SUM(PT!O5,PT!O6))</f>
        <v>0</v>
      </c>
      <c r="O5" s="652">
        <f>IF($A5="","",SUM(PT!P5,PT!P6))</f>
        <v>0</v>
      </c>
      <c r="P5" s="652">
        <f>IF($A5="","",SUM(PT!Q5,PT!Q6))</f>
        <v>0</v>
      </c>
      <c r="Q5" s="652">
        <f>IF($A5="","",SUM(PT!R5,PT!R6))</f>
        <v>0</v>
      </c>
      <c r="R5" s="652"/>
      <c r="S5" s="652"/>
      <c r="T5" s="653">
        <f t="shared" si="1"/>
        <v>1</v>
      </c>
      <c r="U5" s="654">
        <f>IF($A5="","",SUM(PT!U5,PT!U6))</f>
        <v>1</v>
      </c>
      <c r="V5" s="651" t="str">
        <f>IF($A5="","",PT!AJ6)</f>
        <v/>
      </c>
      <c r="W5" s="655">
        <f>'Game Summary'!F7</f>
        <v>22</v>
      </c>
      <c r="X5" s="656">
        <f t="shared" si="2"/>
        <v>0.04545454545</v>
      </c>
      <c r="Y5" s="40"/>
      <c r="Z5" s="40"/>
      <c r="AA5" s="40"/>
      <c r="AB5" s="40"/>
      <c r="AC5" s="40"/>
    </row>
    <row r="6" ht="24.75" customHeight="1">
      <c r="A6" s="640" t="str">
        <f>IF(IGRF!B16="","",IGRF!B16)</f>
        <v>14</v>
      </c>
      <c r="B6" s="641" t="str">
        <f>IF(IGRF!C16="","",IGRF!C16)</f>
        <v>Bri Zuss</v>
      </c>
      <c r="C6" s="82"/>
      <c r="D6" s="642">
        <f>IF($A6="","",SUM(PT!E7,PT!E8))</f>
        <v>0</v>
      </c>
      <c r="E6" s="643">
        <f>IF($A6="","",SUM(PT!F7,PT!F8))</f>
        <v>0</v>
      </c>
      <c r="F6" s="643">
        <f>IF($A6="","",SUM(PT!G7,PT!G8))</f>
        <v>0</v>
      </c>
      <c r="G6" s="643">
        <f>IF($A6="","",SUM(PT!H7,PT!H8))</f>
        <v>0</v>
      </c>
      <c r="H6" s="643">
        <f>IF($A6="","",SUM(PT!I7,PT!I8))</f>
        <v>0</v>
      </c>
      <c r="I6" s="643">
        <f>IF($A6="","",SUM(PT!J7,PT!J8))</f>
        <v>0</v>
      </c>
      <c r="J6" s="643">
        <f>IF($A6="","",SUM(PT!K7,PT!K8))</f>
        <v>0</v>
      </c>
      <c r="K6" s="643">
        <f>IF($A6="","",SUM(PT!L7,PT!L8))</f>
        <v>0</v>
      </c>
      <c r="L6" s="643">
        <f>IF($A6="","",SUM(PT!M7,PT!M8))</f>
        <v>0</v>
      </c>
      <c r="M6" s="643">
        <f>IF($A6="","",SUM(PT!N7,PT!N8))</f>
        <v>0</v>
      </c>
      <c r="N6" s="643">
        <f>IF($A6="","",SUM(PT!O7,PT!O8))</f>
        <v>0</v>
      </c>
      <c r="O6" s="643">
        <f>IF($A6="","",SUM(PT!P7,PT!P8))</f>
        <v>1</v>
      </c>
      <c r="P6" s="643">
        <f>IF($A6="","",SUM(PT!Q7,PT!Q8))</f>
        <v>0</v>
      </c>
      <c r="Q6" s="643">
        <f>IF($A6="","",SUM(PT!R7,PT!R8))</f>
        <v>0</v>
      </c>
      <c r="R6" s="643"/>
      <c r="S6" s="643"/>
      <c r="T6" s="644">
        <f t="shared" si="1"/>
        <v>1</v>
      </c>
      <c r="U6" s="645">
        <f>IF($A6="","",SUM(PT!U7,PT!U8))</f>
        <v>1</v>
      </c>
      <c r="V6" s="646" t="str">
        <f>IF($A6="","",PT!AJ8)</f>
        <v/>
      </c>
      <c r="W6" s="647">
        <f>'Game Summary'!F8</f>
        <v>10</v>
      </c>
      <c r="X6" s="648">
        <f t="shared" si="2"/>
        <v>0.1</v>
      </c>
      <c r="Y6" s="40"/>
      <c r="Z6" s="40"/>
      <c r="AA6" s="40"/>
      <c r="AB6" s="40"/>
      <c r="AC6" s="40"/>
    </row>
    <row r="7" ht="24.75" customHeight="1">
      <c r="A7" s="649" t="str">
        <f>IF(IGRF!B17="","",IGRF!B17)</f>
        <v>1618</v>
      </c>
      <c r="B7" s="650" t="str">
        <f>IF(IGRF!C17="","",IGRF!C17)</f>
        <v>Sintripetal Force</v>
      </c>
      <c r="C7" s="82"/>
      <c r="D7" s="651">
        <f>IF($A7="","",SUM(PT!E9,PT!E10))</f>
        <v>0</v>
      </c>
      <c r="E7" s="652">
        <f>IF($A7="","",SUM(PT!F9,PT!F10))</f>
        <v>0</v>
      </c>
      <c r="F7" s="652">
        <f>IF($A7="","",SUM(PT!G9,PT!G10))</f>
        <v>0</v>
      </c>
      <c r="G7" s="652">
        <f>IF($A7="","",SUM(PT!H9,PT!H10))</f>
        <v>0</v>
      </c>
      <c r="H7" s="652">
        <f>IF($A7="","",SUM(PT!I9,PT!I10))</f>
        <v>0</v>
      </c>
      <c r="I7" s="652">
        <f>IF($A7="","",SUM(PT!J9,PT!J10))</f>
        <v>0</v>
      </c>
      <c r="J7" s="652">
        <f>IF($A7="","",SUM(PT!K9,PT!K10))</f>
        <v>0</v>
      </c>
      <c r="K7" s="652">
        <f>IF($A7="","",SUM(PT!L9,PT!L10))</f>
        <v>0</v>
      </c>
      <c r="L7" s="652">
        <f>IF($A7="","",SUM(PT!M9,PT!M10))</f>
        <v>0</v>
      </c>
      <c r="M7" s="652">
        <f>IF($A7="","",SUM(PT!N9,PT!N10))</f>
        <v>0</v>
      </c>
      <c r="N7" s="652">
        <f>IF($A7="","",SUM(PT!O9,PT!O10))</f>
        <v>0</v>
      </c>
      <c r="O7" s="652">
        <f>IF($A7="","",SUM(PT!P9,PT!P10))</f>
        <v>0</v>
      </c>
      <c r="P7" s="652">
        <f>IF($A7="","",SUM(PT!Q9,PT!Q10))</f>
        <v>0</v>
      </c>
      <c r="Q7" s="652">
        <f>IF($A7="","",SUM(PT!R9,PT!R10))</f>
        <v>0</v>
      </c>
      <c r="R7" s="652"/>
      <c r="S7" s="652"/>
      <c r="T7" s="653">
        <f t="shared" si="1"/>
        <v>0</v>
      </c>
      <c r="U7" s="654">
        <f>IF($A7="","",SUM(PT!U9,PT!U10))</f>
        <v>0</v>
      </c>
      <c r="V7" s="651" t="str">
        <f>IF($A7="","",PT!AJ10)</f>
        <v/>
      </c>
      <c r="W7" s="655">
        <f>'Game Summary'!F9</f>
        <v>11</v>
      </c>
      <c r="X7" s="656">
        <f t="shared" si="2"/>
        <v>0</v>
      </c>
      <c r="Y7" s="40"/>
      <c r="Z7" s="40"/>
      <c r="AA7" s="40"/>
      <c r="AB7" s="40"/>
      <c r="AC7" s="40"/>
    </row>
    <row r="8" ht="24.75" customHeight="1">
      <c r="A8" s="640" t="str">
        <f>IF(IGRF!B18="","",IGRF!B18)</f>
        <v>18</v>
      </c>
      <c r="B8" s="641" t="str">
        <f>IF(IGRF!C18="","",IGRF!C18)</f>
        <v>BooBoo</v>
      </c>
      <c r="C8" s="82"/>
      <c r="D8" s="642">
        <f>IF($A8="","",SUM(PT!E11,PT!E12))</f>
        <v>0</v>
      </c>
      <c r="E8" s="643">
        <f>IF($A8="","",SUM(PT!F11,PT!F12))</f>
        <v>0</v>
      </c>
      <c r="F8" s="643">
        <f>IF($A8="","",SUM(PT!G11,PT!G12))</f>
        <v>0</v>
      </c>
      <c r="G8" s="643">
        <f>IF($A8="","",SUM(PT!H11,PT!H12))</f>
        <v>0</v>
      </c>
      <c r="H8" s="643">
        <f>IF($A8="","",SUM(PT!I11,PT!I12))</f>
        <v>0</v>
      </c>
      <c r="I8" s="643">
        <f>IF($A8="","",SUM(PT!J11,PT!J12))</f>
        <v>0</v>
      </c>
      <c r="J8" s="643">
        <f>IF($A8="","",SUM(PT!K11,PT!K12))</f>
        <v>0</v>
      </c>
      <c r="K8" s="643">
        <f>IF($A8="","",SUM(PT!L11,PT!L12))</f>
        <v>0</v>
      </c>
      <c r="L8" s="643">
        <f>IF($A8="","",SUM(PT!M11,PT!M12))</f>
        <v>0</v>
      </c>
      <c r="M8" s="643">
        <f>IF($A8="","",SUM(PT!N11,PT!N12))</f>
        <v>0</v>
      </c>
      <c r="N8" s="643">
        <f>IF($A8="","",SUM(PT!O11,PT!O12))</f>
        <v>0</v>
      </c>
      <c r="O8" s="643">
        <f>IF($A8="","",SUM(PT!P11,PT!P12))</f>
        <v>0</v>
      </c>
      <c r="P8" s="643">
        <f>IF($A8="","",SUM(PT!Q11,PT!Q12))</f>
        <v>0</v>
      </c>
      <c r="Q8" s="643">
        <f>IF($A8="","",SUM(PT!R11,PT!R12))</f>
        <v>0</v>
      </c>
      <c r="R8" s="643"/>
      <c r="S8" s="643"/>
      <c r="T8" s="644">
        <f t="shared" si="1"/>
        <v>0</v>
      </c>
      <c r="U8" s="645">
        <f>IF($A8="","",SUM(PT!U11,PT!U12))</f>
        <v>0</v>
      </c>
      <c r="V8" s="646" t="str">
        <f>IF($A8="","",PT!AJ12)</f>
        <v/>
      </c>
      <c r="W8" s="647">
        <f>'Game Summary'!F10</f>
        <v>3</v>
      </c>
      <c r="X8" s="648">
        <f t="shared" si="2"/>
        <v>0</v>
      </c>
      <c r="Y8" s="40"/>
      <c r="Z8" s="40"/>
      <c r="AA8" s="40"/>
      <c r="AB8" s="40"/>
      <c r="AC8" s="40"/>
    </row>
    <row r="9" ht="24.75" customHeight="1">
      <c r="A9" s="649" t="str">
        <f>IF(IGRF!B19="","",IGRF!B19)</f>
        <v>187</v>
      </c>
      <c r="B9" s="650" t="str">
        <f>IF(IGRF!C19="","",IGRF!C19)</f>
        <v>Lexi Cuter</v>
      </c>
      <c r="C9" s="82"/>
      <c r="D9" s="651">
        <f>IF($A9="","",SUM(PT!E13,PT!E14))</f>
        <v>0</v>
      </c>
      <c r="E9" s="652">
        <f>IF($A9="","",SUM(PT!F13,PT!F14))</f>
        <v>1</v>
      </c>
      <c r="F9" s="652">
        <f>IF($A9="","",SUM(PT!G13,PT!G14))</f>
        <v>1</v>
      </c>
      <c r="G9" s="652">
        <f>IF($A9="","",SUM(PT!H13,PT!H14))</f>
        <v>0</v>
      </c>
      <c r="H9" s="652">
        <f>IF($A9="","",SUM(PT!I13,PT!I14))</f>
        <v>0</v>
      </c>
      <c r="I9" s="652">
        <f>IF($A9="","",SUM(PT!J13,PT!J14))</f>
        <v>0</v>
      </c>
      <c r="J9" s="652">
        <f>IF($A9="","",SUM(PT!K13,PT!K14))</f>
        <v>0</v>
      </c>
      <c r="K9" s="652">
        <f>IF($A9="","",SUM(PT!L13,PT!L14))</f>
        <v>0</v>
      </c>
      <c r="L9" s="652">
        <f>IF($A9="","",SUM(PT!M13,PT!M14))</f>
        <v>0</v>
      </c>
      <c r="M9" s="652">
        <f>IF($A9="","",SUM(PT!N13,PT!N14))</f>
        <v>0</v>
      </c>
      <c r="N9" s="652">
        <f>IF($A9="","",SUM(PT!O13,PT!O14))</f>
        <v>0</v>
      </c>
      <c r="O9" s="652">
        <f>IF($A9="","",SUM(PT!P13,PT!P14))</f>
        <v>0</v>
      </c>
      <c r="P9" s="652">
        <f>IF($A9="","",SUM(PT!Q13,PT!Q14))</f>
        <v>0</v>
      </c>
      <c r="Q9" s="652">
        <f>IF($A9="","",SUM(PT!R13,PT!R14))</f>
        <v>0</v>
      </c>
      <c r="R9" s="652"/>
      <c r="S9" s="652"/>
      <c r="T9" s="653">
        <f t="shared" si="1"/>
        <v>2</v>
      </c>
      <c r="U9" s="654">
        <f>IF($A9="","",SUM(PT!U13,PT!U14))</f>
        <v>2</v>
      </c>
      <c r="V9" s="651" t="str">
        <f>IF($A9="","",PT!AJ14)</f>
        <v/>
      </c>
      <c r="W9" s="655">
        <f>'Game Summary'!F11</f>
        <v>10</v>
      </c>
      <c r="X9" s="656">
        <f t="shared" si="2"/>
        <v>0.2</v>
      </c>
      <c r="Y9" s="40"/>
      <c r="Z9" s="40"/>
      <c r="AA9" s="40"/>
      <c r="AB9" s="40"/>
      <c r="AC9" s="40"/>
    </row>
    <row r="10" ht="24.75" customHeight="1">
      <c r="A10" s="640" t="str">
        <f>IF(IGRF!B20="","",IGRF!B20)</f>
        <v>196</v>
      </c>
      <c r="B10" s="641" t="str">
        <f>IF(IGRF!C20="","",IGRF!C20)</f>
        <v>madrad</v>
      </c>
      <c r="C10" s="82"/>
      <c r="D10" s="642">
        <f>IF($A10="","",SUM(PT!E15,PT!E16))</f>
        <v>0</v>
      </c>
      <c r="E10" s="643">
        <f>IF($A10="","",SUM(PT!F15,PT!F16))</f>
        <v>1</v>
      </c>
      <c r="F10" s="643">
        <f>IF($A10="","",SUM(PT!G15,PT!G16))</f>
        <v>0</v>
      </c>
      <c r="G10" s="643">
        <f>IF($A10="","",SUM(PT!H15,PT!H16))</f>
        <v>0</v>
      </c>
      <c r="H10" s="643">
        <f>IF($A10="","",SUM(PT!I15,PT!I16))</f>
        <v>0</v>
      </c>
      <c r="I10" s="643">
        <f>IF($A10="","",SUM(PT!J15,PT!J16))</f>
        <v>0</v>
      </c>
      <c r="J10" s="643">
        <f>IF($A10="","",SUM(PT!K15,PT!K16))</f>
        <v>0</v>
      </c>
      <c r="K10" s="643">
        <f>IF($A10="","",SUM(PT!L15,PT!L16))</f>
        <v>0</v>
      </c>
      <c r="L10" s="643">
        <f>IF($A10="","",SUM(PT!M15,PT!M16))</f>
        <v>0</v>
      </c>
      <c r="M10" s="643">
        <f>IF($A10="","",SUM(PT!N15,PT!N16))</f>
        <v>2</v>
      </c>
      <c r="N10" s="643">
        <f>IF($A10="","",SUM(PT!O15,PT!O16))</f>
        <v>0</v>
      </c>
      <c r="O10" s="643">
        <f>IF($A10="","",SUM(PT!P15,PT!P16))</f>
        <v>0</v>
      </c>
      <c r="P10" s="643">
        <f>IF($A10="","",SUM(PT!Q15,PT!Q16))</f>
        <v>0</v>
      </c>
      <c r="Q10" s="643">
        <f>IF($A10="","",SUM(PT!R15,PT!R16))</f>
        <v>0</v>
      </c>
      <c r="R10" s="643"/>
      <c r="S10" s="643"/>
      <c r="T10" s="644">
        <f t="shared" si="1"/>
        <v>3</v>
      </c>
      <c r="U10" s="645">
        <f>IF($A10="","",SUM(PT!U15,PT!U16))</f>
        <v>3</v>
      </c>
      <c r="V10" s="646" t="str">
        <f>IF($A10="","",PT!AJ16)</f>
        <v/>
      </c>
      <c r="W10" s="647">
        <f>'Game Summary'!F12</f>
        <v>19</v>
      </c>
      <c r="X10" s="648">
        <f t="shared" si="2"/>
        <v>0.1578947368</v>
      </c>
      <c r="Y10" s="40"/>
      <c r="Z10" s="40"/>
      <c r="AA10" s="40"/>
      <c r="AB10" s="40"/>
      <c r="AC10" s="40"/>
    </row>
    <row r="11" ht="24.75" customHeight="1">
      <c r="A11" s="649" t="str">
        <f>IF(IGRF!B21="","",IGRF!B21)</f>
        <v>29</v>
      </c>
      <c r="B11" s="650" t="str">
        <f>IF(IGRF!C21="","",IGRF!C21)</f>
        <v>Killer Bea</v>
      </c>
      <c r="C11" s="82"/>
      <c r="D11" s="651">
        <f>IF($A11="","",SUM(PT!E17,PT!E18))</f>
        <v>0</v>
      </c>
      <c r="E11" s="652">
        <f>IF($A11="","",SUM(PT!F17,PT!F18))</f>
        <v>0</v>
      </c>
      <c r="F11" s="652">
        <f>IF($A11="","",SUM(PT!G17,PT!G18))</f>
        <v>0</v>
      </c>
      <c r="G11" s="652">
        <f>IF($A11="","",SUM(PT!H17,PT!H18))</f>
        <v>0</v>
      </c>
      <c r="H11" s="652">
        <f>IF($A11="","",SUM(PT!I17,PT!I18))</f>
        <v>0</v>
      </c>
      <c r="I11" s="652">
        <f>IF($A11="","",SUM(PT!J17,PT!J18))</f>
        <v>1</v>
      </c>
      <c r="J11" s="652">
        <f>IF($A11="","",SUM(PT!K17,PT!K18))</f>
        <v>0</v>
      </c>
      <c r="K11" s="652">
        <f>IF($A11="","",SUM(PT!L17,PT!L18))</f>
        <v>0</v>
      </c>
      <c r="L11" s="652">
        <f>IF($A11="","",SUM(PT!M17,PT!M18))</f>
        <v>2</v>
      </c>
      <c r="M11" s="652">
        <f>IF($A11="","",SUM(PT!N17,PT!N18))</f>
        <v>1</v>
      </c>
      <c r="N11" s="652">
        <f>IF($A11="","",SUM(PT!O17,PT!O18))</f>
        <v>0</v>
      </c>
      <c r="O11" s="652">
        <f>IF($A11="","",SUM(PT!P17,PT!P18))</f>
        <v>0</v>
      </c>
      <c r="P11" s="652">
        <f>IF($A11="","",SUM(PT!Q17,PT!Q18))</f>
        <v>0</v>
      </c>
      <c r="Q11" s="652">
        <f>IF($A11="","",SUM(PT!R17,PT!R18))</f>
        <v>0</v>
      </c>
      <c r="R11" s="652"/>
      <c r="S11" s="652"/>
      <c r="T11" s="653">
        <f t="shared" si="1"/>
        <v>4</v>
      </c>
      <c r="U11" s="654">
        <f>IF($A11="","",SUM(PT!U17,PT!U18))</f>
        <v>4</v>
      </c>
      <c r="V11" s="651" t="str">
        <f>IF($A11="","",PT!AJ18)</f>
        <v/>
      </c>
      <c r="W11" s="655">
        <f>'Game Summary'!F13</f>
        <v>22</v>
      </c>
      <c r="X11" s="656">
        <f t="shared" si="2"/>
        <v>0.1818181818</v>
      </c>
      <c r="Y11" s="40"/>
      <c r="Z11" s="40"/>
      <c r="AA11" s="40"/>
      <c r="AB11" s="40"/>
      <c r="AC11" s="40"/>
    </row>
    <row r="12" ht="24.75" customHeight="1">
      <c r="A12" s="640" t="str">
        <f>IF(IGRF!B22="","",IGRF!B22)</f>
        <v>3*</v>
      </c>
      <c r="B12" s="641" t="str">
        <f>IF(IGRF!C22="","",IGRF!C22)</f>
        <v>Triple Shock Latte</v>
      </c>
      <c r="C12" s="82"/>
      <c r="D12" s="642">
        <f>IF($A12="","",SUM(PT!E19,PT!E20))</f>
        <v>0</v>
      </c>
      <c r="E12" s="643">
        <f>IF($A12="","",SUM(PT!F19,PT!F20))</f>
        <v>0</v>
      </c>
      <c r="F12" s="643">
        <f>IF($A12="","",SUM(PT!G19,PT!G20))</f>
        <v>0</v>
      </c>
      <c r="G12" s="643">
        <f>IF($A12="","",SUM(PT!H19,PT!H20))</f>
        <v>0</v>
      </c>
      <c r="H12" s="643">
        <f>IF($A12="","",SUM(PT!I19,PT!I20))</f>
        <v>0</v>
      </c>
      <c r="I12" s="643">
        <f>IF($A12="","",SUM(PT!J19,PT!J20))</f>
        <v>0</v>
      </c>
      <c r="J12" s="643">
        <f>IF($A12="","",SUM(PT!K19,PT!K20))</f>
        <v>0</v>
      </c>
      <c r="K12" s="643">
        <f>IF($A12="","",SUM(PT!L19,PT!L20))</f>
        <v>0</v>
      </c>
      <c r="L12" s="643">
        <f>IF($A12="","",SUM(PT!M19,PT!M20))</f>
        <v>0</v>
      </c>
      <c r="M12" s="643">
        <f>IF($A12="","",SUM(PT!N19,PT!N20))</f>
        <v>0</v>
      </c>
      <c r="N12" s="643">
        <f>IF($A12="","",SUM(PT!O19,PT!O20))</f>
        <v>0</v>
      </c>
      <c r="O12" s="643">
        <f>IF($A12="","",SUM(PT!P19,PT!P20))</f>
        <v>0</v>
      </c>
      <c r="P12" s="643">
        <f>IF($A12="","",SUM(PT!Q19,PT!Q20))</f>
        <v>0</v>
      </c>
      <c r="Q12" s="643">
        <f>IF($A12="","",SUM(PT!R19,PT!R20))</f>
        <v>0</v>
      </c>
      <c r="R12" s="643"/>
      <c r="S12" s="643"/>
      <c r="T12" s="644">
        <f t="shared" si="1"/>
        <v>0</v>
      </c>
      <c r="U12" s="645">
        <f>IF($A12="","",SUM(PT!U19,PT!U20))</f>
        <v>0</v>
      </c>
      <c r="V12" s="646" t="str">
        <f>IF($A12="","",PT!AJ20)</f>
        <v/>
      </c>
      <c r="W12" s="647">
        <f>'Game Summary'!F14</f>
        <v>0</v>
      </c>
      <c r="X12" s="648" t="str">
        <f t="shared" si="2"/>
        <v/>
      </c>
      <c r="Y12" s="40"/>
      <c r="Z12" s="40"/>
      <c r="AA12" s="40"/>
      <c r="AB12" s="40"/>
      <c r="AC12" s="40"/>
    </row>
    <row r="13" ht="24.75" customHeight="1">
      <c r="A13" s="649" t="str">
        <f>IF(IGRF!B23="","",IGRF!B23)</f>
        <v>34</v>
      </c>
      <c r="B13" s="650" t="str">
        <f>IF(IGRF!C23="","",IGRF!C23)</f>
        <v>Pretty Rackless</v>
      </c>
      <c r="C13" s="82"/>
      <c r="D13" s="651">
        <f>IF($A13="","",SUM(PT!E21,PT!E22))</f>
        <v>0</v>
      </c>
      <c r="E13" s="652">
        <f>IF($A13="","",SUM(PT!F21,PT!F22))</f>
        <v>0</v>
      </c>
      <c r="F13" s="652">
        <f>IF($A13="","",SUM(PT!G21,PT!G22))</f>
        <v>0</v>
      </c>
      <c r="G13" s="652">
        <f>IF($A13="","",SUM(PT!H21,PT!H22))</f>
        <v>1</v>
      </c>
      <c r="H13" s="652">
        <f>IF($A13="","",SUM(PT!I21,PT!I22))</f>
        <v>0</v>
      </c>
      <c r="I13" s="652">
        <f>IF($A13="","",SUM(PT!J21,PT!J22))</f>
        <v>0</v>
      </c>
      <c r="J13" s="652">
        <f>IF($A13="","",SUM(PT!K21,PT!K22))</f>
        <v>0</v>
      </c>
      <c r="K13" s="652">
        <f>IF($A13="","",SUM(PT!L21,PT!L22))</f>
        <v>0</v>
      </c>
      <c r="L13" s="652">
        <f>IF($A13="","",SUM(PT!M21,PT!M22))</f>
        <v>1</v>
      </c>
      <c r="M13" s="652">
        <f>IF($A13="","",SUM(PT!N21,PT!N22))</f>
        <v>1</v>
      </c>
      <c r="N13" s="652">
        <f>IF($A13="","",SUM(PT!O21,PT!O22))</f>
        <v>2</v>
      </c>
      <c r="O13" s="652">
        <f>IF($A13="","",SUM(PT!P21,PT!P22))</f>
        <v>0</v>
      </c>
      <c r="P13" s="652">
        <f>IF($A13="","",SUM(PT!Q21,PT!Q22))</f>
        <v>0</v>
      </c>
      <c r="Q13" s="652">
        <f>IF($A13="","",SUM(PT!R21,PT!R22))</f>
        <v>0</v>
      </c>
      <c r="R13" s="652"/>
      <c r="S13" s="652"/>
      <c r="T13" s="653">
        <f t="shared" si="1"/>
        <v>5</v>
      </c>
      <c r="U13" s="654">
        <f>IF($A13="","",SUM(PT!U21,PT!U22))</f>
        <v>5</v>
      </c>
      <c r="V13" s="651" t="str">
        <f>IF($A13="","",PT!AJ22)</f>
        <v/>
      </c>
      <c r="W13" s="655">
        <f>'Game Summary'!F15</f>
        <v>21</v>
      </c>
      <c r="X13" s="656">
        <f t="shared" si="2"/>
        <v>0.2380952381</v>
      </c>
      <c r="Y13" s="40"/>
      <c r="Z13" s="40"/>
      <c r="AA13" s="40"/>
      <c r="AB13" s="40"/>
      <c r="AC13" s="40"/>
    </row>
    <row r="14" ht="24.75" customHeight="1">
      <c r="A14" s="640" t="str">
        <f>IF(IGRF!B24="","",IGRF!B24)</f>
        <v>511*</v>
      </c>
      <c r="B14" s="641" t="str">
        <f>IF(IGRF!C24="","",IGRF!C24)</f>
        <v>Wheelie Nelson</v>
      </c>
      <c r="C14" s="82"/>
      <c r="D14" s="642">
        <f>IF($A14="","",SUM(PT!E23,PT!E24))</f>
        <v>0</v>
      </c>
      <c r="E14" s="643">
        <f>IF($A14="","",SUM(PT!F23,PT!F24))</f>
        <v>0</v>
      </c>
      <c r="F14" s="643">
        <f>IF($A14="","",SUM(PT!G23,PT!G24))</f>
        <v>0</v>
      </c>
      <c r="G14" s="643">
        <f>IF($A14="","",SUM(PT!H23,PT!H24))</f>
        <v>0</v>
      </c>
      <c r="H14" s="643">
        <f>IF($A14="","",SUM(PT!I23,PT!I24))</f>
        <v>0</v>
      </c>
      <c r="I14" s="643">
        <f>IF($A14="","",SUM(PT!J23,PT!J24))</f>
        <v>0</v>
      </c>
      <c r="J14" s="643">
        <f>IF($A14="","",SUM(PT!K23,PT!K24))</f>
        <v>0</v>
      </c>
      <c r="K14" s="643">
        <f>IF($A14="","",SUM(PT!L23,PT!L24))</f>
        <v>0</v>
      </c>
      <c r="L14" s="643">
        <f>IF($A14="","",SUM(PT!M23,PT!M24))</f>
        <v>0</v>
      </c>
      <c r="M14" s="643">
        <f>IF($A14="","",SUM(PT!N23,PT!N24))</f>
        <v>0</v>
      </c>
      <c r="N14" s="643">
        <f>IF($A14="","",SUM(PT!O23,PT!O24))</f>
        <v>0</v>
      </c>
      <c r="O14" s="643">
        <f>IF($A14="","",SUM(PT!P23,PT!P24))</f>
        <v>0</v>
      </c>
      <c r="P14" s="643">
        <f>IF($A14="","",SUM(PT!Q23,PT!Q24))</f>
        <v>0</v>
      </c>
      <c r="Q14" s="643">
        <f>IF($A14="","",SUM(PT!R23,PT!R24))</f>
        <v>0</v>
      </c>
      <c r="R14" s="643"/>
      <c r="S14" s="643"/>
      <c r="T14" s="644">
        <f t="shared" si="1"/>
        <v>0</v>
      </c>
      <c r="U14" s="645">
        <f>IF($A14="","",SUM(PT!U23,PT!U24))</f>
        <v>0</v>
      </c>
      <c r="V14" s="646" t="str">
        <f>IF($A14="","",PT!AJ24)</f>
        <v/>
      </c>
      <c r="W14" s="647">
        <f>'Game Summary'!F16</f>
        <v>0</v>
      </c>
      <c r="X14" s="648" t="str">
        <f t="shared" si="2"/>
        <v/>
      </c>
      <c r="Y14" s="40"/>
      <c r="Z14" s="40"/>
      <c r="AA14" s="40"/>
      <c r="AB14" s="40"/>
      <c r="AC14" s="40"/>
    </row>
    <row r="15" ht="24.75" customHeight="1">
      <c r="A15" s="649" t="str">
        <f>IF(IGRF!B25="","",IGRF!B25)</f>
        <v>616</v>
      </c>
      <c r="B15" s="650" t="str">
        <f>IF(IGRF!C25="","",IGRF!C25)</f>
        <v>Bizzquick</v>
      </c>
      <c r="C15" s="82"/>
      <c r="D15" s="651">
        <f>IF($A15="","",SUM(PT!E25,PT!E26))</f>
        <v>0</v>
      </c>
      <c r="E15" s="652">
        <f>IF($A15="","",SUM(PT!F25,PT!F26))</f>
        <v>0</v>
      </c>
      <c r="F15" s="652">
        <f>IF($A15="","",SUM(PT!G25,PT!G26))</f>
        <v>0</v>
      </c>
      <c r="G15" s="652">
        <f>IF($A15="","",SUM(PT!H25,PT!H26))</f>
        <v>0</v>
      </c>
      <c r="H15" s="652">
        <f>IF($A15="","",SUM(PT!I25,PT!I26))</f>
        <v>0</v>
      </c>
      <c r="I15" s="652">
        <f>IF($A15="","",SUM(PT!J25,PT!J26))</f>
        <v>0</v>
      </c>
      <c r="J15" s="652">
        <f>IF($A15="","",SUM(PT!K25,PT!K26))</f>
        <v>0</v>
      </c>
      <c r="K15" s="652">
        <f>IF($A15="","",SUM(PT!L25,PT!L26))</f>
        <v>0</v>
      </c>
      <c r="L15" s="652">
        <f>IF($A15="","",SUM(PT!M25,PT!M26))</f>
        <v>0</v>
      </c>
      <c r="M15" s="652">
        <f>IF($A15="","",SUM(PT!N25,PT!N26))</f>
        <v>0</v>
      </c>
      <c r="N15" s="652">
        <f>IF($A15="","",SUM(PT!O25,PT!O26))</f>
        <v>0</v>
      </c>
      <c r="O15" s="652">
        <f>IF($A15="","",SUM(PT!P25,PT!P26))</f>
        <v>0</v>
      </c>
      <c r="P15" s="652">
        <f>IF($A15="","",SUM(PT!Q25,PT!Q26))</f>
        <v>0</v>
      </c>
      <c r="Q15" s="652">
        <f>IF($A15="","",SUM(PT!R25,PT!R26))</f>
        <v>0</v>
      </c>
      <c r="R15" s="652"/>
      <c r="S15" s="652"/>
      <c r="T15" s="653">
        <f t="shared" si="1"/>
        <v>0</v>
      </c>
      <c r="U15" s="654">
        <f>IF($A15="","",SUM(PT!U25,PT!U26))</f>
        <v>0</v>
      </c>
      <c r="V15" s="651" t="str">
        <f>IF($A15="","",PT!AJ26)</f>
        <v/>
      </c>
      <c r="W15" s="655">
        <f>'Game Summary'!F17</f>
        <v>7</v>
      </c>
      <c r="X15" s="656">
        <f t="shared" si="2"/>
        <v>0</v>
      </c>
      <c r="Y15" s="40"/>
      <c r="Z15" s="40"/>
      <c r="AA15" s="40"/>
      <c r="AB15" s="40"/>
      <c r="AC15" s="40"/>
    </row>
    <row r="16" ht="24.75" customHeight="1">
      <c r="A16" s="640" t="str">
        <f>IF(IGRF!B26="","",IGRF!B26)</f>
        <v>651</v>
      </c>
      <c r="B16" s="641" t="str">
        <f>IF(IGRF!C26="","",IGRF!C26)</f>
        <v>Chippa Tooth</v>
      </c>
      <c r="C16" s="82"/>
      <c r="D16" s="642">
        <f>IF($A16="","",SUM(PT!E27,PT!E28))</f>
        <v>0</v>
      </c>
      <c r="E16" s="643">
        <f>IF($A16="","",SUM(PT!F27,PT!F28))</f>
        <v>0</v>
      </c>
      <c r="F16" s="643">
        <f>IF($A16="","",SUM(PT!G27,PT!G28))</f>
        <v>0</v>
      </c>
      <c r="G16" s="643">
        <f>IF($A16="","",SUM(PT!H27,PT!H28))</f>
        <v>0</v>
      </c>
      <c r="H16" s="643">
        <f>IF($A16="","",SUM(PT!I27,PT!I28))</f>
        <v>0</v>
      </c>
      <c r="I16" s="643">
        <f>IF($A16="","",SUM(PT!J27,PT!J28))</f>
        <v>0</v>
      </c>
      <c r="J16" s="643">
        <f>IF($A16="","",SUM(PT!K27,PT!K28))</f>
        <v>0</v>
      </c>
      <c r="K16" s="643">
        <f>IF($A16="","",SUM(PT!L27,PT!L28))</f>
        <v>0</v>
      </c>
      <c r="L16" s="643">
        <f>IF($A16="","",SUM(PT!M27,PT!M28))</f>
        <v>0</v>
      </c>
      <c r="M16" s="643">
        <f>IF($A16="","",SUM(PT!N27,PT!N28))</f>
        <v>0</v>
      </c>
      <c r="N16" s="643">
        <f>IF($A16="","",SUM(PT!O27,PT!O28))</f>
        <v>0</v>
      </c>
      <c r="O16" s="643">
        <f>IF($A16="","",SUM(PT!P27,PT!P28))</f>
        <v>0</v>
      </c>
      <c r="P16" s="643">
        <f>IF($A16="","",SUM(PT!Q27,PT!Q28))</f>
        <v>0</v>
      </c>
      <c r="Q16" s="643">
        <f>IF($A16="","",SUM(PT!R27,PT!R28))</f>
        <v>0</v>
      </c>
      <c r="R16" s="643"/>
      <c r="S16" s="643"/>
      <c r="T16" s="644">
        <f t="shared" si="1"/>
        <v>0</v>
      </c>
      <c r="U16" s="645">
        <f>IF($A16="","",SUM(PT!U27,PT!U28))</f>
        <v>0</v>
      </c>
      <c r="V16" s="646" t="str">
        <f>IF($A16="","",PT!AJ28)</f>
        <v/>
      </c>
      <c r="W16" s="647">
        <f>'Game Summary'!F18</f>
        <v>10</v>
      </c>
      <c r="X16" s="648">
        <f t="shared" si="2"/>
        <v>0</v>
      </c>
      <c r="Y16" s="40"/>
      <c r="Z16" s="40"/>
      <c r="AA16" s="40"/>
      <c r="AB16" s="40"/>
      <c r="AC16" s="40"/>
    </row>
    <row r="17" ht="24.75" customHeight="1">
      <c r="A17" s="649" t="str">
        <f>IF(IGRF!B27="","",IGRF!B27)</f>
        <v>69</v>
      </c>
      <c r="B17" s="650" t="str">
        <f>IF(IGRF!C27="","",IGRF!C27)</f>
        <v>Amanda Lorian</v>
      </c>
      <c r="C17" s="82"/>
      <c r="D17" s="651">
        <f>IF($A17="","",SUM(PT!E29,PT!E30))</f>
        <v>0</v>
      </c>
      <c r="E17" s="652">
        <f>IF($A17="","",SUM(PT!F29,PT!F30))</f>
        <v>0</v>
      </c>
      <c r="F17" s="652">
        <f>IF($A17="","",SUM(PT!G29,PT!G30))</f>
        <v>0</v>
      </c>
      <c r="G17" s="652">
        <f>IF($A17="","",SUM(PT!H29,PT!H30))</f>
        <v>0</v>
      </c>
      <c r="H17" s="652">
        <f>IF($A17="","",SUM(PT!I29,PT!I30))</f>
        <v>0</v>
      </c>
      <c r="I17" s="652">
        <f>IF($A17="","",SUM(PT!J29,PT!J30))</f>
        <v>1</v>
      </c>
      <c r="J17" s="652">
        <f>IF($A17="","",SUM(PT!K29,PT!K30))</f>
        <v>0</v>
      </c>
      <c r="K17" s="652">
        <f>IF($A17="","",SUM(PT!L29,PT!L30))</f>
        <v>0</v>
      </c>
      <c r="L17" s="652">
        <f>IF($A17="","",SUM(PT!M29,PT!M30))</f>
        <v>0</v>
      </c>
      <c r="M17" s="652">
        <f>IF($A17="","",SUM(PT!N29,PT!N30))</f>
        <v>0</v>
      </c>
      <c r="N17" s="652">
        <f>IF($A17="","",SUM(PT!O29,PT!O30))</f>
        <v>0</v>
      </c>
      <c r="O17" s="652">
        <f>IF($A17="","",SUM(PT!P29,PT!P30))</f>
        <v>1</v>
      </c>
      <c r="P17" s="652">
        <f>IF($A17="","",SUM(PT!Q29,PT!Q30))</f>
        <v>0</v>
      </c>
      <c r="Q17" s="652">
        <f>IF($A17="","",SUM(PT!R29,PT!R30))</f>
        <v>0</v>
      </c>
      <c r="R17" s="652"/>
      <c r="S17" s="652"/>
      <c r="T17" s="653">
        <f t="shared" si="1"/>
        <v>2</v>
      </c>
      <c r="U17" s="654">
        <f>IF($A17="","",SUM(PT!U29,PT!U30))</f>
        <v>2</v>
      </c>
      <c r="V17" s="651" t="str">
        <f>IF($A17="","",PT!AJ30)</f>
        <v/>
      </c>
      <c r="W17" s="655">
        <f>'Game Summary'!F19</f>
        <v>21</v>
      </c>
      <c r="X17" s="656">
        <f t="shared" si="2"/>
        <v>0.09523809524</v>
      </c>
      <c r="Y17" s="40"/>
      <c r="Z17" s="40"/>
      <c r="AA17" s="40"/>
      <c r="AB17" s="40"/>
      <c r="AC17" s="40"/>
    </row>
    <row r="18" ht="24.75" customHeight="1">
      <c r="A18" s="640" t="str">
        <f>IF(IGRF!B28="","",IGRF!B28)</f>
        <v>727</v>
      </c>
      <c r="B18" s="641" t="str">
        <f>IF(IGRF!C28="","",IGRF!C28)</f>
        <v>Hurtrude Stein</v>
      </c>
      <c r="C18" s="82"/>
      <c r="D18" s="642">
        <f>IF($A18="","",SUM(PT!E31,PT!E32))</f>
        <v>0</v>
      </c>
      <c r="E18" s="643">
        <f>IF($A18="","",SUM(PT!F31,PT!F32))</f>
        <v>0</v>
      </c>
      <c r="F18" s="643">
        <f>IF($A18="","",SUM(PT!G31,PT!G32))</f>
        <v>0</v>
      </c>
      <c r="G18" s="643">
        <f>IF($A18="","",SUM(PT!H31,PT!H32))</f>
        <v>0</v>
      </c>
      <c r="H18" s="643">
        <f>IF($A18="","",SUM(PT!I31,PT!I32))</f>
        <v>0</v>
      </c>
      <c r="I18" s="643">
        <f>IF($A18="","",SUM(PT!J31,PT!J32))</f>
        <v>0</v>
      </c>
      <c r="J18" s="643">
        <f>IF($A18="","",SUM(PT!K31,PT!K32))</f>
        <v>0</v>
      </c>
      <c r="K18" s="643">
        <f>IF($A18="","",SUM(PT!L31,PT!L32))</f>
        <v>1</v>
      </c>
      <c r="L18" s="643">
        <f>IF($A18="","",SUM(PT!M31,PT!M32))</f>
        <v>0</v>
      </c>
      <c r="M18" s="643">
        <f>IF($A18="","",SUM(PT!N31,PT!N32))</f>
        <v>0</v>
      </c>
      <c r="N18" s="643">
        <f>IF($A18="","",SUM(PT!O31,PT!O32))</f>
        <v>0</v>
      </c>
      <c r="O18" s="643">
        <f>IF($A18="","",SUM(PT!P31,PT!P32))</f>
        <v>0</v>
      </c>
      <c r="P18" s="643">
        <f>IF($A18="","",SUM(PT!Q31,PT!Q32))</f>
        <v>0</v>
      </c>
      <c r="Q18" s="643">
        <f>IF($A18="","",SUM(PT!R31,PT!R32))</f>
        <v>0</v>
      </c>
      <c r="R18" s="643"/>
      <c r="S18" s="643"/>
      <c r="T18" s="644">
        <f t="shared" si="1"/>
        <v>1</v>
      </c>
      <c r="U18" s="645">
        <f>IF($A18="","",SUM(PT!U31,PT!U32))</f>
        <v>1</v>
      </c>
      <c r="V18" s="646" t="str">
        <f>IF($A18="","",PT!AJ32)</f>
        <v/>
      </c>
      <c r="W18" s="647">
        <f>'Game Summary'!F20</f>
        <v>5</v>
      </c>
      <c r="X18" s="648">
        <f t="shared" si="2"/>
        <v>0.2</v>
      </c>
      <c r="Y18" s="40"/>
      <c r="Z18" s="40"/>
      <c r="AA18" s="40"/>
      <c r="AB18" s="40"/>
      <c r="AC18" s="40"/>
    </row>
    <row r="19" ht="24.75" customHeight="1">
      <c r="A19" s="649" t="str">
        <f>IF(IGRF!B29="","",IGRF!B29)</f>
        <v>86</v>
      </c>
      <c r="B19" s="650" t="str">
        <f>IF(IGRF!C29="","",IGRF!C29)</f>
        <v>Whacks Poetic</v>
      </c>
      <c r="C19" s="82"/>
      <c r="D19" s="651">
        <f>IF($A19="","",SUM(PT!E33,PT!E34))</f>
        <v>0</v>
      </c>
      <c r="E19" s="652">
        <f>IF($A19="","",SUM(PT!F33,PT!F34))</f>
        <v>0</v>
      </c>
      <c r="F19" s="652">
        <f>IF($A19="","",SUM(PT!G33,PT!G34))</f>
        <v>0</v>
      </c>
      <c r="G19" s="652">
        <f>IF($A19="","",SUM(PT!H33,PT!H34))</f>
        <v>0</v>
      </c>
      <c r="H19" s="652">
        <f>IF($A19="","",SUM(PT!I33,PT!I34))</f>
        <v>0</v>
      </c>
      <c r="I19" s="652">
        <f>IF($A19="","",SUM(PT!J33,PT!J34))</f>
        <v>0</v>
      </c>
      <c r="J19" s="652">
        <f>IF($A19="","",SUM(PT!K33,PT!K34))</f>
        <v>0</v>
      </c>
      <c r="K19" s="652">
        <f>IF($A19="","",SUM(PT!L33,PT!L34))</f>
        <v>0</v>
      </c>
      <c r="L19" s="652">
        <f>IF($A19="","",SUM(PT!M33,PT!M34))</f>
        <v>1</v>
      </c>
      <c r="M19" s="652">
        <f>IF($A19="","",SUM(PT!N33,PT!N34))</f>
        <v>1</v>
      </c>
      <c r="N19" s="652">
        <f>IF($A19="","",SUM(PT!O33,PT!O34))</f>
        <v>0</v>
      </c>
      <c r="O19" s="652">
        <f>IF($A19="","",SUM(PT!P33,PT!P34))</f>
        <v>0</v>
      </c>
      <c r="P19" s="652">
        <f>IF($A19="","",SUM(PT!Q33,PT!Q34))</f>
        <v>0</v>
      </c>
      <c r="Q19" s="652">
        <f>IF($A19="","",SUM(PT!R33,PT!R34))</f>
        <v>0</v>
      </c>
      <c r="R19" s="652"/>
      <c r="S19" s="652"/>
      <c r="T19" s="653">
        <f t="shared" si="1"/>
        <v>2</v>
      </c>
      <c r="U19" s="654">
        <f>IF($A19="","",SUM(PT!U33,PT!U34))</f>
        <v>2</v>
      </c>
      <c r="V19" s="651" t="str">
        <f>IF($A19="","",PT!AJ34)</f>
        <v/>
      </c>
      <c r="W19" s="655">
        <f>'Game Summary'!F21</f>
        <v>21</v>
      </c>
      <c r="X19" s="656">
        <f t="shared" si="2"/>
        <v>0.09523809524</v>
      </c>
      <c r="Y19" s="40"/>
      <c r="Z19" s="40"/>
      <c r="AA19" s="40"/>
      <c r="AB19" s="40"/>
      <c r="AC19" s="40"/>
    </row>
    <row r="20" ht="24.75" customHeight="1">
      <c r="A20" s="640" t="str">
        <f>IF(IGRF!B30="","",IGRF!B30)</f>
        <v>89*</v>
      </c>
      <c r="B20" s="641" t="str">
        <f>IF(IGRF!C30="","",IGRF!C30)</f>
        <v>Fanny Smack</v>
      </c>
      <c r="C20" s="82"/>
      <c r="D20" s="642">
        <f>IF($A20="","",SUM(PT!E35,PT!E36))</f>
        <v>0</v>
      </c>
      <c r="E20" s="643">
        <f>IF($A20="","",SUM(PT!F35,PT!F36))</f>
        <v>0</v>
      </c>
      <c r="F20" s="643">
        <f>IF($A20="","",SUM(PT!G35,PT!G36))</f>
        <v>0</v>
      </c>
      <c r="G20" s="643">
        <f>IF($A20="","",SUM(PT!H35,PT!H36))</f>
        <v>0</v>
      </c>
      <c r="H20" s="643">
        <f>IF($A20="","",SUM(PT!I35,PT!I36))</f>
        <v>0</v>
      </c>
      <c r="I20" s="643">
        <f>IF($A20="","",SUM(PT!J35,PT!J36))</f>
        <v>0</v>
      </c>
      <c r="J20" s="643">
        <f>IF($A20="","",SUM(PT!K35,PT!K36))</f>
        <v>0</v>
      </c>
      <c r="K20" s="643">
        <f>IF($A20="","",SUM(PT!L35,PT!L36))</f>
        <v>0</v>
      </c>
      <c r="L20" s="643">
        <f>IF($A20="","",SUM(PT!M35,PT!M36))</f>
        <v>0</v>
      </c>
      <c r="M20" s="643">
        <f>IF($A20="","",SUM(PT!N35,PT!N36))</f>
        <v>0</v>
      </c>
      <c r="N20" s="643">
        <f>IF($A20="","",SUM(PT!O35,PT!O36))</f>
        <v>0</v>
      </c>
      <c r="O20" s="643">
        <f>IF($A20="","",SUM(PT!P35,PT!P36))</f>
        <v>0</v>
      </c>
      <c r="P20" s="643">
        <f>IF($A20="","",SUM(PT!Q35,PT!Q36))</f>
        <v>0</v>
      </c>
      <c r="Q20" s="643">
        <f>IF($A20="","",SUM(PT!R35,PT!R36))</f>
        <v>0</v>
      </c>
      <c r="R20" s="643"/>
      <c r="S20" s="643"/>
      <c r="T20" s="644">
        <f t="shared" si="1"/>
        <v>0</v>
      </c>
      <c r="U20" s="645">
        <f>IF($A20="","",SUM(PT!U35,PT!U36))</f>
        <v>0</v>
      </c>
      <c r="V20" s="646" t="str">
        <f>IF($A20="","",PT!AJ36)</f>
        <v/>
      </c>
      <c r="W20" s="647">
        <f>'Game Summary'!F22</f>
        <v>0</v>
      </c>
      <c r="X20" s="648" t="str">
        <f t="shared" si="2"/>
        <v/>
      </c>
      <c r="Y20" s="657"/>
      <c r="Z20" s="657"/>
      <c r="AA20" s="657"/>
      <c r="AB20" s="657"/>
      <c r="AC20" s="657"/>
    </row>
    <row r="21" ht="24.75" customHeight="1">
      <c r="A21" s="649" t="str">
        <f>IF(IGRF!B31="","",IGRF!B31)</f>
        <v>90*</v>
      </c>
      <c r="B21" s="650" t="str">
        <f>IF(IGRF!C31="","",IGRF!C31)</f>
        <v>Shadoux</v>
      </c>
      <c r="C21" s="82"/>
      <c r="D21" s="651">
        <f>IF($A21="","",SUM(PT!E37,PT!E38))</f>
        <v>0</v>
      </c>
      <c r="E21" s="652">
        <f>IF($A21="","",SUM(PT!F37,PT!F38))</f>
        <v>0</v>
      </c>
      <c r="F21" s="652">
        <f>IF($A21="","",SUM(PT!G37,PT!G38))</f>
        <v>0</v>
      </c>
      <c r="G21" s="652">
        <f>IF($A21="","",SUM(PT!H37,PT!H38))</f>
        <v>0</v>
      </c>
      <c r="H21" s="652">
        <f>IF($A21="","",SUM(PT!I37,PT!I38))</f>
        <v>0</v>
      </c>
      <c r="I21" s="652">
        <f>IF($A21="","",SUM(PT!J37,PT!J38))</f>
        <v>0</v>
      </c>
      <c r="J21" s="652">
        <f>IF($A21="","",SUM(PT!K37,PT!K38))</f>
        <v>0</v>
      </c>
      <c r="K21" s="652">
        <f>IF($A21="","",SUM(PT!L37,PT!L38))</f>
        <v>0</v>
      </c>
      <c r="L21" s="652">
        <f>IF($A21="","",SUM(PT!M37,PT!M38))</f>
        <v>0</v>
      </c>
      <c r="M21" s="652">
        <f>IF($A21="","",SUM(PT!N37,PT!N38))</f>
        <v>0</v>
      </c>
      <c r="N21" s="652">
        <f>IF($A21="","",SUM(PT!O37,PT!O38))</f>
        <v>0</v>
      </c>
      <c r="O21" s="652">
        <f>IF($A21="","",SUM(PT!P37,PT!P38))</f>
        <v>0</v>
      </c>
      <c r="P21" s="652">
        <f>IF($A21="","",SUM(PT!Q37,PT!Q38))</f>
        <v>0</v>
      </c>
      <c r="Q21" s="652">
        <f>IF($A21="","",SUM(PT!R37,PT!R38))</f>
        <v>0</v>
      </c>
      <c r="R21" s="652"/>
      <c r="S21" s="652"/>
      <c r="T21" s="653">
        <f t="shared" si="1"/>
        <v>0</v>
      </c>
      <c r="U21" s="654">
        <f>IF($A21="","",SUM(PT!U37,PT!U38))</f>
        <v>0</v>
      </c>
      <c r="V21" s="651" t="str">
        <f>IF($A21="","",PT!AJ38)</f>
        <v/>
      </c>
      <c r="W21" s="655">
        <f>'Game Summary'!F23</f>
        <v>0</v>
      </c>
      <c r="X21" s="656" t="str">
        <f t="shared" si="2"/>
        <v/>
      </c>
      <c r="Y21" s="628"/>
      <c r="Z21" s="628"/>
      <c r="AA21" s="628"/>
      <c r="AB21" s="628"/>
      <c r="AC21" s="40"/>
    </row>
    <row r="22" ht="24.75" customHeight="1">
      <c r="A22" s="640" t="str">
        <f>IF(IGRF!B32="","",IGRF!B32)</f>
        <v>981</v>
      </c>
      <c r="B22" s="641" t="str">
        <f>IF(IGRF!C32="","",IGRF!C32)</f>
        <v>duggy</v>
      </c>
      <c r="C22" s="82"/>
      <c r="D22" s="642">
        <f>IF($A22="","",SUM(PT!E39,PT!E40))</f>
        <v>0</v>
      </c>
      <c r="E22" s="643">
        <f>IF($A22="","",SUM(PT!F39,PT!F40))</f>
        <v>0</v>
      </c>
      <c r="F22" s="643">
        <f>IF($A22="","",SUM(PT!G39,PT!G40))</f>
        <v>0</v>
      </c>
      <c r="G22" s="643">
        <f>IF($A22="","",SUM(PT!H39,PT!H40))</f>
        <v>1</v>
      </c>
      <c r="H22" s="643">
        <f>IF($A22="","",SUM(PT!I39,PT!I40))</f>
        <v>0</v>
      </c>
      <c r="I22" s="643">
        <f>IF($A22="","",SUM(PT!J39,PT!J40))</f>
        <v>0</v>
      </c>
      <c r="J22" s="643">
        <f>IF($A22="","",SUM(PT!K39,PT!K40))</f>
        <v>0</v>
      </c>
      <c r="K22" s="643">
        <f>IF($A22="","",SUM(PT!L39,PT!L40))</f>
        <v>0</v>
      </c>
      <c r="L22" s="643">
        <f>IF($A22="","",SUM(PT!M39,PT!M40))</f>
        <v>0</v>
      </c>
      <c r="M22" s="643">
        <f>IF($A22="","",SUM(PT!N39,PT!N40))</f>
        <v>0</v>
      </c>
      <c r="N22" s="643">
        <f>IF($A22="","",SUM(PT!O39,PT!O40))</f>
        <v>0</v>
      </c>
      <c r="O22" s="643">
        <f>IF($A22="","",SUM(PT!P39,PT!P40))</f>
        <v>0</v>
      </c>
      <c r="P22" s="643">
        <f>IF($A22="","",SUM(PT!Q39,PT!Q40))</f>
        <v>0</v>
      </c>
      <c r="Q22" s="643">
        <f>IF($A22="","",SUM(PT!R39,PT!R40))</f>
        <v>0</v>
      </c>
      <c r="R22" s="643"/>
      <c r="S22" s="643"/>
      <c r="T22" s="644">
        <f t="shared" si="1"/>
        <v>1</v>
      </c>
      <c r="U22" s="645">
        <f>IF($A22="","",SUM(PT!U39,PT!U40))</f>
        <v>1</v>
      </c>
      <c r="V22" s="646" t="str">
        <f>IF($A22="","",PT!AJ40)</f>
        <v/>
      </c>
      <c r="W22" s="647">
        <f>'Game Summary'!F24</f>
        <v>18</v>
      </c>
      <c r="X22" s="648">
        <f t="shared" si="2"/>
        <v>0.05555555556</v>
      </c>
      <c r="Y22" s="40"/>
      <c r="Z22" s="40"/>
      <c r="AA22" s="40"/>
      <c r="AB22" s="40"/>
      <c r="AC22" s="40"/>
    </row>
    <row r="23" ht="24.75" customHeight="1">
      <c r="A23" s="649" t="str">
        <f>IF(IGRF!B33="","",IGRF!B33)</f>
        <v>99</v>
      </c>
      <c r="B23" s="658" t="str">
        <f>IF(IGRF!C33="","",IGRF!C33)</f>
        <v>anne t. fascism</v>
      </c>
      <c r="C23" s="61"/>
      <c r="D23" s="651">
        <f>IF($A23="","",SUM(PT!E41,PT!E42))</f>
        <v>0</v>
      </c>
      <c r="E23" s="652">
        <f>IF($A23="","",SUM(PT!F41,PT!F42))</f>
        <v>0</v>
      </c>
      <c r="F23" s="652">
        <f>IF($A23="","",SUM(PT!G41,PT!G42))</f>
        <v>0</v>
      </c>
      <c r="G23" s="652">
        <f>IF($A23="","",SUM(PT!H41,PT!H42))</f>
        <v>0</v>
      </c>
      <c r="H23" s="652">
        <f>IF($A23="","",SUM(PT!I41,PT!I42))</f>
        <v>0</v>
      </c>
      <c r="I23" s="652">
        <f>IF($A23="","",SUM(PT!J41,PT!J42))</f>
        <v>0</v>
      </c>
      <c r="J23" s="652">
        <f>IF($A23="","",SUM(PT!K41,PT!K42))</f>
        <v>0</v>
      </c>
      <c r="K23" s="652">
        <f>IF($A23="","",SUM(PT!L41,PT!L42))</f>
        <v>0</v>
      </c>
      <c r="L23" s="652">
        <f>IF($A23="","",SUM(PT!M41,PT!M42))</f>
        <v>0</v>
      </c>
      <c r="M23" s="652">
        <f>IF($A23="","",SUM(PT!N41,PT!N42))</f>
        <v>1</v>
      </c>
      <c r="N23" s="652">
        <f>IF($A23="","",SUM(PT!O41,PT!O42))</f>
        <v>0</v>
      </c>
      <c r="O23" s="652">
        <f>IF($A23="","",SUM(PT!P41,PT!P42))</f>
        <v>0</v>
      </c>
      <c r="P23" s="652">
        <f>IF($A23="","",SUM(PT!Q41,PT!Q42))</f>
        <v>0</v>
      </c>
      <c r="Q23" s="652">
        <f>IF($A23="","",SUM(PT!R41,PT!R42))</f>
        <v>0</v>
      </c>
      <c r="R23" s="652"/>
      <c r="S23" s="652"/>
      <c r="T23" s="653">
        <f t="shared" si="1"/>
        <v>1</v>
      </c>
      <c r="U23" s="654">
        <f>IF($A23="","",SUM(PT!U41,PT!U42))</f>
        <v>1</v>
      </c>
      <c r="V23" s="651" t="str">
        <f>IF($A23="","",PT!AJ42)</f>
        <v/>
      </c>
      <c r="W23" s="655">
        <f>'Game Summary'!F25</f>
        <v>20</v>
      </c>
      <c r="X23" s="656">
        <f t="shared" si="2"/>
        <v>0.05</v>
      </c>
      <c r="Y23" s="40"/>
      <c r="Z23" s="40"/>
      <c r="AA23" s="40"/>
      <c r="AB23" s="40"/>
      <c r="AC23" s="40"/>
    </row>
    <row r="24" ht="21.75" customHeight="1">
      <c r="A24" s="659" t="s">
        <v>358</v>
      </c>
      <c r="B24" s="50"/>
      <c r="C24" s="660" t="str">
        <f>PT!AJ44</f>
        <v/>
      </c>
      <c r="D24" s="661" t="str">
        <f t="shared" ref="D24:Q24" si="3">D3</f>
        <v>Misconduct</v>
      </c>
      <c r="E24" s="661" t="str">
        <f t="shared" si="3"/>
        <v>High Block</v>
      </c>
      <c r="F24" s="661" t="str">
        <f t="shared" si="3"/>
        <v>Back Block</v>
      </c>
      <c r="G24" s="661" t="str">
        <f t="shared" si="3"/>
        <v>Low Block</v>
      </c>
      <c r="H24" s="661" t="str">
        <f t="shared" si="3"/>
        <v>Leg Block</v>
      </c>
      <c r="I24" s="661" t="str">
        <f t="shared" si="3"/>
        <v>Forearms</v>
      </c>
      <c r="J24" s="661" t="str">
        <f t="shared" si="3"/>
        <v>Head Block</v>
      </c>
      <c r="K24" s="661" t="str">
        <f t="shared" si="3"/>
        <v>Multiplayer</v>
      </c>
      <c r="L24" s="661" t="str">
        <f t="shared" si="3"/>
        <v>Illegal Contact</v>
      </c>
      <c r="M24" s="661" t="str">
        <f t="shared" si="3"/>
        <v>Direction</v>
      </c>
      <c r="N24" s="661" t="str">
        <f t="shared" si="3"/>
        <v>Illegal Position</v>
      </c>
      <c r="O24" s="661" t="str">
        <f t="shared" si="3"/>
        <v>Cut</v>
      </c>
      <c r="P24" s="661" t="str">
        <f t="shared" si="3"/>
        <v>Interference</v>
      </c>
      <c r="Q24" s="661" t="str">
        <f t="shared" si="3"/>
        <v>Illegal Procedure</v>
      </c>
      <c r="R24" s="661"/>
      <c r="S24" s="661"/>
      <c r="T24" s="662" t="s">
        <v>353</v>
      </c>
      <c r="U24" s="663"/>
      <c r="V24" s="664">
        <f>SUM(PT!X49:AI49,C24,C25)</f>
        <v>0</v>
      </c>
      <c r="W24" s="665">
        <f t="shared" ref="W24:X24" si="4">IF(COUNT(W4:W23)=0,"-",SUM(W4:W23)/COUNT(W4:W23))</f>
        <v>11</v>
      </c>
      <c r="X24" s="666">
        <f t="shared" si="4"/>
        <v>0.09461962988</v>
      </c>
      <c r="Y24" s="40"/>
      <c r="Z24" s="40"/>
      <c r="AA24" s="40"/>
      <c r="AB24" s="40"/>
      <c r="AC24" s="40"/>
    </row>
    <row r="25" ht="20.25" customHeight="1">
      <c r="A25" s="667" t="s">
        <v>358</v>
      </c>
      <c r="B25" s="161"/>
      <c r="C25" s="668" t="str">
        <f>PT!AJ46</f>
        <v/>
      </c>
      <c r="D25" s="669"/>
      <c r="E25" s="669"/>
      <c r="F25" s="669"/>
      <c r="G25" s="669"/>
      <c r="H25" s="669"/>
      <c r="I25" s="669"/>
      <c r="J25" s="669"/>
      <c r="K25" s="669"/>
      <c r="L25" s="669"/>
      <c r="M25" s="669"/>
      <c r="N25" s="669"/>
      <c r="O25" s="669"/>
      <c r="P25" s="669"/>
      <c r="Q25" s="669"/>
      <c r="R25" s="669"/>
      <c r="S25" s="669"/>
      <c r="T25" s="670"/>
      <c r="U25" s="671"/>
      <c r="V25" s="672" t="s">
        <v>359</v>
      </c>
      <c r="W25" s="673"/>
      <c r="X25" s="674"/>
      <c r="Y25" s="40"/>
      <c r="Z25" s="40"/>
      <c r="AA25" s="40"/>
      <c r="AB25" s="40"/>
      <c r="AC25" s="40"/>
    </row>
    <row r="26" ht="19.5" customHeight="1">
      <c r="A26" s="604"/>
      <c r="B26" s="42"/>
      <c r="C26" s="42"/>
      <c r="D26" s="406"/>
      <c r="E26" s="406"/>
      <c r="F26" s="406"/>
      <c r="G26" s="406"/>
      <c r="H26" s="406"/>
      <c r="I26" s="406"/>
      <c r="J26" s="406"/>
      <c r="K26" s="406"/>
      <c r="L26" s="406"/>
      <c r="M26" s="406"/>
      <c r="N26" s="406"/>
      <c r="O26" s="406"/>
      <c r="P26" s="406"/>
      <c r="Q26" s="406"/>
      <c r="R26" s="406"/>
      <c r="S26" s="406"/>
      <c r="T26" s="409"/>
      <c r="U26" s="671"/>
      <c r="V26" s="344"/>
      <c r="W26" s="151"/>
      <c r="X26" s="20"/>
      <c r="Y26" s="40"/>
      <c r="Z26" s="40"/>
      <c r="AA26" s="40"/>
      <c r="AB26" s="40"/>
      <c r="AC26" s="40"/>
    </row>
    <row r="27" ht="12.75" customHeight="1">
      <c r="A27" s="675" t="s">
        <v>360</v>
      </c>
      <c r="B27" s="339"/>
      <c r="C27" s="339"/>
      <c r="D27" s="676">
        <f t="shared" ref="D27:Q27" si="5">SUM(D4:D23)</f>
        <v>0</v>
      </c>
      <c r="E27" s="676">
        <f t="shared" si="5"/>
        <v>2</v>
      </c>
      <c r="F27" s="676">
        <f t="shared" si="5"/>
        <v>1</v>
      </c>
      <c r="G27" s="676">
        <f t="shared" si="5"/>
        <v>3</v>
      </c>
      <c r="H27" s="676">
        <f t="shared" si="5"/>
        <v>0</v>
      </c>
      <c r="I27" s="676">
        <f t="shared" si="5"/>
        <v>2</v>
      </c>
      <c r="J27" s="676">
        <f t="shared" si="5"/>
        <v>0</v>
      </c>
      <c r="K27" s="676">
        <f t="shared" si="5"/>
        <v>1</v>
      </c>
      <c r="L27" s="676">
        <f t="shared" si="5"/>
        <v>4</v>
      </c>
      <c r="M27" s="676">
        <f t="shared" si="5"/>
        <v>6</v>
      </c>
      <c r="N27" s="676">
        <f t="shared" si="5"/>
        <v>2</v>
      </c>
      <c r="O27" s="676">
        <f t="shared" si="5"/>
        <v>2</v>
      </c>
      <c r="P27" s="676">
        <f t="shared" si="5"/>
        <v>0</v>
      </c>
      <c r="Q27" s="676">
        <f t="shared" si="5"/>
        <v>0</v>
      </c>
      <c r="R27" s="676"/>
      <c r="S27" s="676"/>
      <c r="T27" s="677">
        <f>SUM(T4:T23)</f>
        <v>23</v>
      </c>
      <c r="U27" s="671">
        <f>SUM(U4:U23,C24,C25)</f>
        <v>23</v>
      </c>
      <c r="V27" s="678" t="s">
        <v>361</v>
      </c>
      <c r="W27" s="42"/>
      <c r="X27" s="43"/>
      <c r="Y27" s="40"/>
      <c r="Z27" s="40"/>
      <c r="AA27" s="40"/>
      <c r="AB27" s="40"/>
      <c r="AC27" s="40"/>
    </row>
    <row r="28" ht="12.75" customHeight="1">
      <c r="A28" s="679"/>
      <c r="D28" s="680" t="s">
        <v>362</v>
      </c>
      <c r="E28" s="13"/>
      <c r="F28" s="13"/>
      <c r="G28" s="13"/>
      <c r="H28" s="13"/>
      <c r="I28" s="13"/>
      <c r="J28" s="681">
        <f>IF(OR(LU!D3=0,LU!D102=0),"",T27/(LU!D3+LU!D102))</f>
        <v>0.5227272727</v>
      </c>
      <c r="K28" s="13"/>
      <c r="L28" s="682" t="s">
        <v>363</v>
      </c>
      <c r="M28" s="339"/>
      <c r="N28" s="339"/>
      <c r="O28" s="339"/>
      <c r="P28" s="339"/>
      <c r="Q28" s="683"/>
      <c r="R28" s="684">
        <f>IF(T27+T56=0,"",T27/(T27+T56))</f>
        <v>0.3709677419</v>
      </c>
      <c r="S28" s="339"/>
      <c r="T28" s="685">
        <f t="shared" ref="T28:U28" si="6">IF(T27+T56=0,"",T27/(T27+T56))</f>
        <v>0.3709677419</v>
      </c>
      <c r="U28" s="686">
        <f t="shared" si="6"/>
        <v>0.3709677419</v>
      </c>
      <c r="V28" s="687" t="s">
        <v>364</v>
      </c>
      <c r="W28" s="339"/>
      <c r="X28" s="340"/>
      <c r="Y28" s="40"/>
      <c r="Z28" s="40"/>
      <c r="AA28" s="40"/>
      <c r="AB28" s="40"/>
      <c r="AC28" s="40"/>
    </row>
    <row r="29" ht="12.75" customHeight="1">
      <c r="A29" s="151"/>
      <c r="B29" s="19"/>
      <c r="C29" s="19"/>
      <c r="D29" s="688" t="s">
        <v>365</v>
      </c>
      <c r="E29" s="38"/>
      <c r="F29" s="38"/>
      <c r="G29" s="38"/>
      <c r="H29" s="38"/>
      <c r="I29" s="38"/>
      <c r="J29" s="689">
        <f>IF(OR(J28="",J57=""),"",J28-J57)</f>
        <v>-0.3636363636</v>
      </c>
      <c r="K29" s="38"/>
      <c r="L29" s="690"/>
      <c r="M29" s="19"/>
      <c r="N29" s="19"/>
      <c r="O29" s="19"/>
      <c r="P29" s="19"/>
      <c r="Q29" s="683"/>
      <c r="R29" s="211"/>
      <c r="S29" s="19"/>
      <c r="T29" s="409"/>
      <c r="U29" s="373"/>
      <c r="V29" s="211"/>
      <c r="W29" s="19"/>
      <c r="X29" s="20"/>
      <c r="Y29" s="40"/>
      <c r="Z29" s="40"/>
      <c r="AA29" s="40"/>
      <c r="AB29" s="40"/>
      <c r="AC29" s="40"/>
    </row>
    <row r="30" ht="20.25" customHeight="1">
      <c r="A30" s="621">
        <f>IF(IGRF!$B$7="","",IGRF!$B$7)</f>
        <v>45101</v>
      </c>
      <c r="B30" s="42"/>
      <c r="C30" s="42"/>
      <c r="D30" s="622" t="s">
        <v>349</v>
      </c>
      <c r="E30" s="42"/>
      <c r="F30" s="42"/>
      <c r="G30" s="42"/>
      <c r="H30" s="42"/>
      <c r="I30" s="42"/>
      <c r="J30" s="42"/>
      <c r="K30" s="42"/>
      <c r="L30" s="42"/>
      <c r="M30" s="42"/>
      <c r="N30" s="42"/>
      <c r="O30" s="42"/>
      <c r="P30" s="42"/>
      <c r="Q30" s="42"/>
      <c r="R30" s="42"/>
      <c r="S30" s="42"/>
      <c r="T30" s="42"/>
      <c r="U30" s="42"/>
      <c r="V30" s="42"/>
      <c r="W30" s="623"/>
      <c r="X30" s="43"/>
      <c r="Y30" s="40"/>
      <c r="Z30" s="40"/>
      <c r="AA30" s="40"/>
      <c r="AB30" s="40"/>
      <c r="AC30" s="40"/>
    </row>
    <row r="31" ht="66.0" customHeight="1">
      <c r="A31" s="624" t="str">
        <f>Score!$T$1</f>
        <v>Ann Arbor Roller Derby</v>
      </c>
      <c r="B31" s="42"/>
      <c r="C31" s="43"/>
      <c r="D31" s="625" t="str">
        <f t="shared" ref="D31:D32" si="7">D2</f>
        <v>Penalties by Skaters</v>
      </c>
      <c r="E31" s="42"/>
      <c r="F31" s="42"/>
      <c r="G31" s="42"/>
      <c r="H31" s="42"/>
      <c r="I31" s="42"/>
      <c r="J31" s="42"/>
      <c r="K31" s="42"/>
      <c r="L31" s="42"/>
      <c r="M31" s="42"/>
      <c r="N31" s="42"/>
      <c r="O31" s="42"/>
      <c r="P31" s="42"/>
      <c r="Q31" s="42"/>
      <c r="R31" s="42"/>
      <c r="S31" s="42"/>
      <c r="T31" s="43"/>
      <c r="U31" s="626"/>
      <c r="V31" s="626"/>
      <c r="W31" s="627" t="str">
        <f>W2</f>
        <v>EXTRAPOLATED</v>
      </c>
      <c r="X31" s="43"/>
      <c r="Y31" s="40"/>
      <c r="Z31" s="40"/>
      <c r="AA31" s="40"/>
      <c r="AB31" s="40"/>
      <c r="AC31" s="40"/>
    </row>
    <row r="32" ht="62.25" customHeight="1">
      <c r="A32" s="629" t="s">
        <v>232</v>
      </c>
      <c r="B32" s="630" t="s">
        <v>352</v>
      </c>
      <c r="C32" s="14"/>
      <c r="D32" s="631" t="str">
        <f t="shared" si="7"/>
        <v>Misconduct</v>
      </c>
      <c r="E32" s="632" t="str">
        <f t="shared" ref="E32:Q32" si="8">E3</f>
        <v>High Block</v>
      </c>
      <c r="F32" s="633" t="str">
        <f t="shared" si="8"/>
        <v>Back Block</v>
      </c>
      <c r="G32" s="633" t="str">
        <f t="shared" si="8"/>
        <v>Low Block</v>
      </c>
      <c r="H32" s="633" t="str">
        <f t="shared" si="8"/>
        <v>Leg Block</v>
      </c>
      <c r="I32" s="633" t="str">
        <f t="shared" si="8"/>
        <v>Forearms</v>
      </c>
      <c r="J32" s="633" t="str">
        <f t="shared" si="8"/>
        <v>Head Block</v>
      </c>
      <c r="K32" s="633" t="str">
        <f t="shared" si="8"/>
        <v>Multiplayer</v>
      </c>
      <c r="L32" s="633" t="str">
        <f t="shared" si="8"/>
        <v>Illegal Contact</v>
      </c>
      <c r="M32" s="633" t="str">
        <f t="shared" si="8"/>
        <v>Direction</v>
      </c>
      <c r="N32" s="633" t="str">
        <f t="shared" si="8"/>
        <v>Illegal Position</v>
      </c>
      <c r="O32" s="633" t="str">
        <f t="shared" si="8"/>
        <v>Cut</v>
      </c>
      <c r="P32" s="633" t="str">
        <f t="shared" si="8"/>
        <v>Interference</v>
      </c>
      <c r="Q32" s="634" t="str">
        <f t="shared" si="8"/>
        <v>Illegal Procedure</v>
      </c>
      <c r="R32" s="634"/>
      <c r="S32" s="634"/>
      <c r="T32" s="635" t="s">
        <v>353</v>
      </c>
      <c r="U32" s="636" t="s">
        <v>354</v>
      </c>
      <c r="V32" s="637" t="s">
        <v>355</v>
      </c>
      <c r="W32" s="638" t="s">
        <v>356</v>
      </c>
      <c r="X32" s="639" t="s">
        <v>357</v>
      </c>
      <c r="Y32" s="40"/>
      <c r="Z32" s="40"/>
      <c r="AA32" s="40"/>
      <c r="AB32" s="40"/>
      <c r="AC32" s="40"/>
    </row>
    <row r="33" ht="24.75" customHeight="1">
      <c r="A33" s="640" t="str">
        <f>IF(IGRF!I14="","",IGRF!I14)</f>
        <v>10</v>
      </c>
      <c r="B33" s="641" t="str">
        <f>IF(IGRF!J14="","",IGRF!J14)</f>
        <v>J. Sandin</v>
      </c>
      <c r="C33" s="82"/>
      <c r="D33" s="642">
        <f>IF($A33="","",SUM(PT!E56,PT!E57))</f>
        <v>0</v>
      </c>
      <c r="E33" s="643">
        <f>IF($A33="","",SUM(PT!F56,PT!F57))</f>
        <v>0</v>
      </c>
      <c r="F33" s="643">
        <f>IF($A33="","",SUM(PT!G56,PT!G57))</f>
        <v>0</v>
      </c>
      <c r="G33" s="643">
        <f>IF($A33="","",SUM(PT!H56,PT!H57))</f>
        <v>0</v>
      </c>
      <c r="H33" s="643">
        <f>IF($A33="","",SUM(PT!I56,PT!I57))</f>
        <v>0</v>
      </c>
      <c r="I33" s="643">
        <f>IF($A33="","",SUM(PT!J56,PT!J57))</f>
        <v>0</v>
      </c>
      <c r="J33" s="643">
        <f>IF($A33="","",SUM(PT!K56,PT!K57))</f>
        <v>0</v>
      </c>
      <c r="K33" s="643">
        <f>IF($A33="","",SUM(PT!L56,PT!L57))</f>
        <v>0</v>
      </c>
      <c r="L33" s="643">
        <f>IF($A33="","",SUM(PT!M56,PT!M57))</f>
        <v>1</v>
      </c>
      <c r="M33" s="643">
        <f>IF($A33="","",SUM(PT!N56,PT!N57))</f>
        <v>2</v>
      </c>
      <c r="N33" s="643">
        <f>IF($A33="","",SUM(PT!O56,PT!O57))</f>
        <v>0</v>
      </c>
      <c r="O33" s="643">
        <f>IF($A33="","",SUM(PT!P56,PT!P57))</f>
        <v>0</v>
      </c>
      <c r="P33" s="643">
        <f>IF($A33="","",SUM(PT!Q56,PT!Q57))</f>
        <v>0</v>
      </c>
      <c r="Q33" s="643">
        <f>IF($A33="","",SUM(PT!R56,PT!R57))</f>
        <v>0</v>
      </c>
      <c r="R33" s="643"/>
      <c r="S33" s="643"/>
      <c r="T33" s="644">
        <f t="shared" ref="T33:T52" si="9">IF($A33="","",SUM(D33:S33))</f>
        <v>3</v>
      </c>
      <c r="U33" s="645">
        <f>IF($A33="","",SUM(PT!U56,PT!U57))</f>
        <v>3</v>
      </c>
      <c r="V33" s="646" t="str">
        <f>IF($A33="","",PT!AJ57)</f>
        <v/>
      </c>
      <c r="W33" s="647">
        <f>'Game Summary'!F28</f>
        <v>23</v>
      </c>
      <c r="X33" s="648">
        <f t="shared" ref="X33:X52" si="10">IF(OR(W33="",W33=0),"",U33/W33)</f>
        <v>0.1304347826</v>
      </c>
      <c r="Y33" s="40"/>
      <c r="Z33" s="40"/>
      <c r="AA33" s="40"/>
      <c r="AB33" s="40"/>
      <c r="AC33" s="40"/>
    </row>
    <row r="34" ht="24.75" customHeight="1">
      <c r="A34" s="649" t="str">
        <f>IF(IGRF!I15="","",IGRF!I15)</f>
        <v>125</v>
      </c>
      <c r="B34" s="650" t="str">
        <f>IF(IGRF!J15="","",IGRF!J15)</f>
        <v>Murder by Proxy</v>
      </c>
      <c r="C34" s="82"/>
      <c r="D34" s="651">
        <f>IF($A34="","",SUM(PT!E58,PT!E59))</f>
        <v>0</v>
      </c>
      <c r="E34" s="652">
        <f>IF($A34="","",SUM(PT!F58,PT!F59))</f>
        <v>0</v>
      </c>
      <c r="F34" s="652">
        <f>IF($A34="","",SUM(PT!G58,PT!G59))</f>
        <v>0</v>
      </c>
      <c r="G34" s="652">
        <f>IF($A34="","",SUM(PT!H58,PT!H59))</f>
        <v>0</v>
      </c>
      <c r="H34" s="652">
        <f>IF($A34="","",SUM(PT!I58,PT!I59))</f>
        <v>0</v>
      </c>
      <c r="I34" s="652">
        <f>IF($A34="","",SUM(PT!J58,PT!J59))</f>
        <v>0</v>
      </c>
      <c r="J34" s="652">
        <f>IF($A34="","",SUM(PT!K58,PT!K59))</f>
        <v>0</v>
      </c>
      <c r="K34" s="652">
        <f>IF($A34="","",SUM(PT!L58,PT!L59))</f>
        <v>2</v>
      </c>
      <c r="L34" s="652">
        <f>IF($A34="","",SUM(PT!M58,PT!M59))</f>
        <v>1</v>
      </c>
      <c r="M34" s="652">
        <f>IF($A34="","",SUM(PT!N58,PT!N59))</f>
        <v>0</v>
      </c>
      <c r="N34" s="652">
        <f>IF($A34="","",SUM(PT!O58,PT!O59))</f>
        <v>0</v>
      </c>
      <c r="O34" s="652">
        <f>IF($A34="","",SUM(PT!P58,PT!P59))</f>
        <v>0</v>
      </c>
      <c r="P34" s="652">
        <f>IF($A34="","",SUM(PT!Q58,PT!Q59))</f>
        <v>0</v>
      </c>
      <c r="Q34" s="652">
        <f>IF($A34="","",SUM(PT!R58,PT!R59))</f>
        <v>0</v>
      </c>
      <c r="R34" s="652"/>
      <c r="S34" s="652"/>
      <c r="T34" s="653">
        <f t="shared" si="9"/>
        <v>3</v>
      </c>
      <c r="U34" s="654">
        <f>IF($A34="","",SUM(PT!U58,PT!U59))</f>
        <v>3</v>
      </c>
      <c r="V34" s="651" t="str">
        <f>IF($A34="","",PT!AJ59)</f>
        <v/>
      </c>
      <c r="W34" s="655">
        <f>'Game Summary'!F29</f>
        <v>17</v>
      </c>
      <c r="X34" s="656">
        <f t="shared" si="10"/>
        <v>0.1764705882</v>
      </c>
      <c r="Y34" s="40"/>
      <c r="Z34" s="40"/>
      <c r="AA34" s="40"/>
      <c r="AB34" s="40"/>
      <c r="AC34" s="40"/>
    </row>
    <row r="35" ht="24.75" customHeight="1">
      <c r="A35" s="640" t="str">
        <f>IF(IGRF!I16="","",IGRF!I16)</f>
        <v>14</v>
      </c>
      <c r="B35" s="641" t="str">
        <f>IF(IGRF!J16="","",IGRF!J16)</f>
        <v>Sonnet Boom</v>
      </c>
      <c r="C35" s="82"/>
      <c r="D35" s="642">
        <f>IF($A35="","",SUM(PT!E60,PT!E61))</f>
        <v>0</v>
      </c>
      <c r="E35" s="643">
        <f>IF($A35="","",SUM(PT!F60,PT!F61))</f>
        <v>0</v>
      </c>
      <c r="F35" s="643">
        <f>IF($A35="","",SUM(PT!G60,PT!G61))</f>
        <v>1</v>
      </c>
      <c r="G35" s="643">
        <f>IF($A35="","",SUM(PT!H60,PT!H61))</f>
        <v>0</v>
      </c>
      <c r="H35" s="643">
        <f>IF($A35="","",SUM(PT!I60,PT!I61))</f>
        <v>0</v>
      </c>
      <c r="I35" s="643">
        <f>IF($A35="","",SUM(PT!J60,PT!J61))</f>
        <v>0</v>
      </c>
      <c r="J35" s="643">
        <f>IF($A35="","",SUM(PT!K60,PT!K61))</f>
        <v>0</v>
      </c>
      <c r="K35" s="643">
        <f>IF($A35="","",SUM(PT!L60,PT!L61))</f>
        <v>0</v>
      </c>
      <c r="L35" s="643">
        <f>IF($A35="","",SUM(PT!M60,PT!M61))</f>
        <v>2</v>
      </c>
      <c r="M35" s="643">
        <f>IF($A35="","",SUM(PT!N60,PT!N61))</f>
        <v>0</v>
      </c>
      <c r="N35" s="643">
        <f>IF($A35="","",SUM(PT!O60,PT!O61))</f>
        <v>0</v>
      </c>
      <c r="O35" s="643">
        <f>IF($A35="","",SUM(PT!P60,PT!P61))</f>
        <v>1</v>
      </c>
      <c r="P35" s="643">
        <f>IF($A35="","",SUM(PT!Q60,PT!Q61))</f>
        <v>0</v>
      </c>
      <c r="Q35" s="643">
        <f>IF($A35="","",SUM(PT!R60,PT!R61))</f>
        <v>0</v>
      </c>
      <c r="R35" s="643"/>
      <c r="S35" s="643"/>
      <c r="T35" s="644">
        <f t="shared" si="9"/>
        <v>4</v>
      </c>
      <c r="U35" s="645">
        <f>IF($A35="","",SUM(PT!U60,PT!U61))</f>
        <v>4</v>
      </c>
      <c r="V35" s="646" t="str">
        <f>IF($A35="","",PT!AJ61)</f>
        <v/>
      </c>
      <c r="W35" s="647">
        <f>'Game Summary'!F30</f>
        <v>11</v>
      </c>
      <c r="X35" s="648">
        <f t="shared" si="10"/>
        <v>0.3636363636</v>
      </c>
      <c r="Y35" s="40"/>
      <c r="Z35" s="40"/>
      <c r="AA35" s="40"/>
      <c r="AB35" s="40"/>
      <c r="AC35" s="40"/>
    </row>
    <row r="36" ht="24.75" customHeight="1">
      <c r="A36" s="649" t="str">
        <f>IF(IGRF!I17="","",IGRF!I17)</f>
        <v>15*</v>
      </c>
      <c r="B36" s="650" t="str">
        <f>IF(IGRF!J17="","",IGRF!J17)</f>
        <v>Cora Slain</v>
      </c>
      <c r="C36" s="82"/>
      <c r="D36" s="651">
        <f>IF($A36="","",SUM(PT!E62,PT!E63))</f>
        <v>0</v>
      </c>
      <c r="E36" s="652">
        <f>IF($A36="","",SUM(PT!F62,PT!F63))</f>
        <v>0</v>
      </c>
      <c r="F36" s="652">
        <f>IF($A36="","",SUM(PT!G62,PT!G63))</f>
        <v>0</v>
      </c>
      <c r="G36" s="652">
        <f>IF($A36="","",SUM(PT!H62,PT!H63))</f>
        <v>0</v>
      </c>
      <c r="H36" s="652">
        <f>IF($A36="","",SUM(PT!I62,PT!I63))</f>
        <v>0</v>
      </c>
      <c r="I36" s="652">
        <f>IF($A36="","",SUM(PT!J62,PT!J63))</f>
        <v>0</v>
      </c>
      <c r="J36" s="652">
        <f>IF($A36="","",SUM(PT!K62,PT!K63))</f>
        <v>0</v>
      </c>
      <c r="K36" s="652">
        <f>IF($A36="","",SUM(PT!L62,PT!L63))</f>
        <v>0</v>
      </c>
      <c r="L36" s="652">
        <f>IF($A36="","",SUM(PT!M62,PT!M63))</f>
        <v>0</v>
      </c>
      <c r="M36" s="652">
        <f>IF($A36="","",SUM(PT!N62,PT!N63))</f>
        <v>0</v>
      </c>
      <c r="N36" s="652">
        <f>IF($A36="","",SUM(PT!O62,PT!O63))</f>
        <v>0</v>
      </c>
      <c r="O36" s="652">
        <f>IF($A36="","",SUM(PT!P62,PT!P63))</f>
        <v>0</v>
      </c>
      <c r="P36" s="652">
        <f>IF($A36="","",SUM(PT!Q62,PT!Q63))</f>
        <v>0</v>
      </c>
      <c r="Q36" s="652">
        <f>IF($A36="","",SUM(PT!R62,PT!R63))</f>
        <v>0</v>
      </c>
      <c r="R36" s="652"/>
      <c r="S36" s="652"/>
      <c r="T36" s="653">
        <f t="shared" si="9"/>
        <v>0</v>
      </c>
      <c r="U36" s="654">
        <f>IF($A36="","",SUM(PT!U62,PT!U63))</f>
        <v>0</v>
      </c>
      <c r="V36" s="651" t="str">
        <f>IF($A36="","",PT!AJ63)</f>
        <v/>
      </c>
      <c r="W36" s="655">
        <f>'Game Summary'!F31</f>
        <v>0</v>
      </c>
      <c r="X36" s="656" t="str">
        <f t="shared" si="10"/>
        <v/>
      </c>
      <c r="Y36" s="40"/>
      <c r="Z36" s="40"/>
      <c r="AA36" s="40"/>
      <c r="AB36" s="40"/>
      <c r="AC36" s="40"/>
    </row>
    <row r="37" ht="24.75" customHeight="1">
      <c r="A37" s="640" t="str">
        <f>IF(IGRF!I18="","",IGRF!I18)</f>
        <v>16*</v>
      </c>
      <c r="B37" s="641" t="str">
        <f>IF(IGRF!J18="","",IGRF!J18)</f>
        <v>Derive</v>
      </c>
      <c r="C37" s="82"/>
      <c r="D37" s="642">
        <f>IF($A37="","",SUM(PT!E64,PT!E65))</f>
        <v>0</v>
      </c>
      <c r="E37" s="643">
        <f>IF($A37="","",SUM(PT!F64,PT!F65))</f>
        <v>0</v>
      </c>
      <c r="F37" s="643">
        <f>IF($A37="","",SUM(PT!G64,PT!G65))</f>
        <v>0</v>
      </c>
      <c r="G37" s="643">
        <f>IF($A37="","",SUM(PT!H64,PT!H65))</f>
        <v>0</v>
      </c>
      <c r="H37" s="643">
        <f>IF($A37="","",SUM(PT!I64,PT!I65))</f>
        <v>0</v>
      </c>
      <c r="I37" s="643">
        <f>IF($A37="","",SUM(PT!J64,PT!J65))</f>
        <v>0</v>
      </c>
      <c r="J37" s="643">
        <f>IF($A37="","",SUM(PT!K64,PT!K65))</f>
        <v>0</v>
      </c>
      <c r="K37" s="643">
        <f>IF($A37="","",SUM(PT!L64,PT!L65))</f>
        <v>0</v>
      </c>
      <c r="L37" s="643">
        <f>IF($A37="","",SUM(PT!M64,PT!M65))</f>
        <v>0</v>
      </c>
      <c r="M37" s="643">
        <f>IF($A37="","",SUM(PT!N64,PT!N65))</f>
        <v>0</v>
      </c>
      <c r="N37" s="643">
        <f>IF($A37="","",SUM(PT!O64,PT!O65))</f>
        <v>0</v>
      </c>
      <c r="O37" s="643">
        <f>IF($A37="","",SUM(PT!P64,PT!P65))</f>
        <v>0</v>
      </c>
      <c r="P37" s="643">
        <f>IF($A37="","",SUM(PT!Q64,PT!Q65))</f>
        <v>0</v>
      </c>
      <c r="Q37" s="643">
        <f>IF($A37="","",SUM(PT!R64,PT!R65))</f>
        <v>0</v>
      </c>
      <c r="R37" s="643"/>
      <c r="S37" s="643"/>
      <c r="T37" s="644">
        <f t="shared" si="9"/>
        <v>0</v>
      </c>
      <c r="U37" s="645">
        <f>IF($A37="","",SUM(PT!U64,PT!U65))</f>
        <v>0</v>
      </c>
      <c r="V37" s="646" t="str">
        <f>IF($A37="","",PT!AJ65)</f>
        <v/>
      </c>
      <c r="W37" s="647">
        <f>'Game Summary'!F32</f>
        <v>0</v>
      </c>
      <c r="X37" s="648" t="str">
        <f t="shared" si="10"/>
        <v/>
      </c>
      <c r="Y37" s="40"/>
      <c r="Z37" s="40"/>
      <c r="AA37" s="40"/>
      <c r="AB37" s="40"/>
      <c r="AC37" s="40"/>
    </row>
    <row r="38" ht="24.75" customHeight="1">
      <c r="A38" s="649" t="str">
        <f>IF(IGRF!I19="","",IGRF!I19)</f>
        <v>187*</v>
      </c>
      <c r="B38" s="650" t="str">
        <f>IF(IGRF!J19="","",IGRF!J19)</f>
        <v>Slamlet</v>
      </c>
      <c r="C38" s="82"/>
      <c r="D38" s="651">
        <f>IF($A38="","",SUM(PT!E66,PT!E67))</f>
        <v>0</v>
      </c>
      <c r="E38" s="652">
        <f>IF($A38="","",SUM(PT!F66,PT!F67))</f>
        <v>0</v>
      </c>
      <c r="F38" s="652">
        <f>IF($A38="","",SUM(PT!G66,PT!G67))</f>
        <v>0</v>
      </c>
      <c r="G38" s="652">
        <f>IF($A38="","",SUM(PT!H66,PT!H67))</f>
        <v>0</v>
      </c>
      <c r="H38" s="652">
        <f>IF($A38="","",SUM(PT!I66,PT!I67))</f>
        <v>0</v>
      </c>
      <c r="I38" s="652">
        <f>IF($A38="","",SUM(PT!J66,PT!J67))</f>
        <v>0</v>
      </c>
      <c r="J38" s="652">
        <f>IF($A38="","",SUM(PT!K66,PT!K67))</f>
        <v>0</v>
      </c>
      <c r="K38" s="652">
        <f>IF($A38="","",SUM(PT!L66,PT!L67))</f>
        <v>0</v>
      </c>
      <c r="L38" s="652">
        <f>IF($A38="","",SUM(PT!M66,PT!M67))</f>
        <v>0</v>
      </c>
      <c r="M38" s="652">
        <f>IF($A38="","",SUM(PT!N66,PT!N67))</f>
        <v>0</v>
      </c>
      <c r="N38" s="652">
        <f>IF($A38="","",SUM(PT!O66,PT!O67))</f>
        <v>0</v>
      </c>
      <c r="O38" s="652">
        <f>IF($A38="","",SUM(PT!P66,PT!P67))</f>
        <v>0</v>
      </c>
      <c r="P38" s="652">
        <f>IF($A38="","",SUM(PT!Q66,PT!Q67))</f>
        <v>0</v>
      </c>
      <c r="Q38" s="652">
        <f>IF($A38="","",SUM(PT!R66,PT!R67))</f>
        <v>0</v>
      </c>
      <c r="R38" s="652"/>
      <c r="S38" s="652"/>
      <c r="T38" s="653">
        <f t="shared" si="9"/>
        <v>0</v>
      </c>
      <c r="U38" s="654">
        <f>IF($A38="","",SUM(PT!U66,PT!U67))</f>
        <v>0</v>
      </c>
      <c r="V38" s="651" t="str">
        <f>IF($A38="","",PT!AJ67)</f>
        <v/>
      </c>
      <c r="W38" s="655">
        <f>'Game Summary'!F33</f>
        <v>0</v>
      </c>
      <c r="X38" s="656" t="str">
        <f t="shared" si="10"/>
        <v/>
      </c>
      <c r="Y38" s="40"/>
      <c r="Z38" s="40"/>
      <c r="AA38" s="40"/>
      <c r="AB38" s="40"/>
      <c r="AC38" s="40"/>
    </row>
    <row r="39" ht="24.75" customHeight="1">
      <c r="A39" s="640" t="str">
        <f>IF(IGRF!I20="","",IGRF!I20)</f>
        <v>1870</v>
      </c>
      <c r="B39" s="641" t="str">
        <f>IF(IGRF!J20="","",IGRF!J20)</f>
        <v>Bettie Lockdown</v>
      </c>
      <c r="C39" s="82"/>
      <c r="D39" s="642">
        <f>IF($A39="","",SUM(PT!E68,PT!E69))</f>
        <v>0</v>
      </c>
      <c r="E39" s="643">
        <f>IF($A39="","",SUM(PT!F68,PT!F69))</f>
        <v>1</v>
      </c>
      <c r="F39" s="643">
        <f>IF($A39="","",SUM(PT!G68,PT!G69))</f>
        <v>0</v>
      </c>
      <c r="G39" s="643">
        <f>IF($A39="","",SUM(PT!H68,PT!H69))</f>
        <v>0</v>
      </c>
      <c r="H39" s="643">
        <f>IF($A39="","",SUM(PT!I68,PT!I69))</f>
        <v>0</v>
      </c>
      <c r="I39" s="643">
        <f>IF($A39="","",SUM(PT!J68,PT!J69))</f>
        <v>0</v>
      </c>
      <c r="J39" s="643">
        <f>IF($A39="","",SUM(PT!K68,PT!K69))</f>
        <v>0</v>
      </c>
      <c r="K39" s="643">
        <f>IF($A39="","",SUM(PT!L68,PT!L69))</f>
        <v>0</v>
      </c>
      <c r="L39" s="643">
        <f>IF($A39="","",SUM(PT!M68,PT!M69))</f>
        <v>1</v>
      </c>
      <c r="M39" s="643">
        <f>IF($A39="","",SUM(PT!N68,PT!N69))</f>
        <v>4</v>
      </c>
      <c r="N39" s="643">
        <f>IF($A39="","",SUM(PT!O68,PT!O69))</f>
        <v>0</v>
      </c>
      <c r="O39" s="643">
        <f>IF($A39="","",SUM(PT!P68,PT!P69))</f>
        <v>0</v>
      </c>
      <c r="P39" s="643">
        <f>IF($A39="","",SUM(PT!Q68,PT!Q69))</f>
        <v>0</v>
      </c>
      <c r="Q39" s="643">
        <f>IF($A39="","",SUM(PT!R68,PT!R69))</f>
        <v>0</v>
      </c>
      <c r="R39" s="643"/>
      <c r="S39" s="643"/>
      <c r="T39" s="644">
        <f t="shared" si="9"/>
        <v>6</v>
      </c>
      <c r="U39" s="645">
        <f>IF($A39="","",SUM(PT!U68,PT!U69))</f>
        <v>6</v>
      </c>
      <c r="V39" s="646" t="str">
        <f>IF($A39="","",PT!AJ69)</f>
        <v/>
      </c>
      <c r="W39" s="647">
        <f>'Game Summary'!F34</f>
        <v>25</v>
      </c>
      <c r="X39" s="648">
        <f t="shared" si="10"/>
        <v>0.24</v>
      </c>
      <c r="Y39" s="40"/>
      <c r="Z39" s="40"/>
      <c r="AA39" s="40"/>
      <c r="AB39" s="40"/>
      <c r="AC39" s="40"/>
    </row>
    <row r="40" ht="24.75" customHeight="1">
      <c r="A40" s="649" t="str">
        <f>IF(IGRF!I21="","",IGRF!I21)</f>
        <v>31</v>
      </c>
      <c r="B40" s="650" t="str">
        <f>IF(IGRF!J21="","",IGRF!J21)</f>
        <v>Hammer</v>
      </c>
      <c r="C40" s="82"/>
      <c r="D40" s="651">
        <f>IF($A40="","",SUM(PT!E70,PT!E71))</f>
        <v>0</v>
      </c>
      <c r="E40" s="652">
        <f>IF($A40="","",SUM(PT!F70,PT!F71))</f>
        <v>0</v>
      </c>
      <c r="F40" s="652">
        <f>IF($A40="","",SUM(PT!G70,PT!G71))</f>
        <v>0</v>
      </c>
      <c r="G40" s="652">
        <f>IF($A40="","",SUM(PT!H70,PT!H71))</f>
        <v>0</v>
      </c>
      <c r="H40" s="652">
        <f>IF($A40="","",SUM(PT!I70,PT!I71))</f>
        <v>0</v>
      </c>
      <c r="I40" s="652">
        <f>IF($A40="","",SUM(PT!J70,PT!J71))</f>
        <v>0</v>
      </c>
      <c r="J40" s="652">
        <f>IF($A40="","",SUM(PT!K70,PT!K71))</f>
        <v>0</v>
      </c>
      <c r="K40" s="652">
        <f>IF($A40="","",SUM(PT!L70,PT!L71))</f>
        <v>0</v>
      </c>
      <c r="L40" s="652">
        <f>IF($A40="","",SUM(PT!M70,PT!M71))</f>
        <v>0</v>
      </c>
      <c r="M40" s="652">
        <f>IF($A40="","",SUM(PT!N70,PT!N71))</f>
        <v>0</v>
      </c>
      <c r="N40" s="652">
        <f>IF($A40="","",SUM(PT!O70,PT!O71))</f>
        <v>0</v>
      </c>
      <c r="O40" s="652">
        <f>IF($A40="","",SUM(PT!P70,PT!P71))</f>
        <v>0</v>
      </c>
      <c r="P40" s="652">
        <f>IF($A40="","",SUM(PT!Q70,PT!Q71))</f>
        <v>0</v>
      </c>
      <c r="Q40" s="652">
        <f>IF($A40="","",SUM(PT!R70,PT!R71))</f>
        <v>0</v>
      </c>
      <c r="R40" s="652"/>
      <c r="S40" s="652"/>
      <c r="T40" s="653">
        <f t="shared" si="9"/>
        <v>0</v>
      </c>
      <c r="U40" s="654">
        <f>IF($A40="","",SUM(PT!U70,PT!U71))</f>
        <v>0</v>
      </c>
      <c r="V40" s="651" t="str">
        <f>IF($A40="","",PT!AJ71)</f>
        <v/>
      </c>
      <c r="W40" s="655">
        <f>'Game Summary'!F35</f>
        <v>10</v>
      </c>
      <c r="X40" s="656">
        <f t="shared" si="10"/>
        <v>0</v>
      </c>
      <c r="Y40" s="40"/>
      <c r="Z40" s="40"/>
      <c r="AA40" s="40"/>
      <c r="AB40" s="40"/>
      <c r="AC40" s="40"/>
    </row>
    <row r="41" ht="24.75" customHeight="1">
      <c r="A41" s="640" t="str">
        <f>IF(IGRF!I22="","",IGRF!I22)</f>
        <v>359*</v>
      </c>
      <c r="B41" s="641" t="str">
        <f>IF(IGRF!J22="","",IGRF!J22)</f>
        <v>Wolfstonecrash</v>
      </c>
      <c r="C41" s="82"/>
      <c r="D41" s="642">
        <f>IF($A41="","",SUM(PT!E72,PT!E73))</f>
        <v>0</v>
      </c>
      <c r="E41" s="643">
        <f>IF($A41="","",SUM(PT!F72,PT!F73))</f>
        <v>0</v>
      </c>
      <c r="F41" s="643">
        <f>IF($A41="","",SUM(PT!G72,PT!G73))</f>
        <v>0</v>
      </c>
      <c r="G41" s="643">
        <f>IF($A41="","",SUM(PT!H72,PT!H73))</f>
        <v>0</v>
      </c>
      <c r="H41" s="643">
        <f>IF($A41="","",SUM(PT!I72,PT!I73))</f>
        <v>0</v>
      </c>
      <c r="I41" s="643">
        <f>IF($A41="","",SUM(PT!J72,PT!J73))</f>
        <v>0</v>
      </c>
      <c r="J41" s="643">
        <f>IF($A41="","",SUM(PT!K72,PT!K73))</f>
        <v>0</v>
      </c>
      <c r="K41" s="643">
        <f>IF($A41="","",SUM(PT!L72,PT!L73))</f>
        <v>0</v>
      </c>
      <c r="L41" s="643">
        <f>IF($A41="","",SUM(PT!M72,PT!M73))</f>
        <v>0</v>
      </c>
      <c r="M41" s="643">
        <f>IF($A41="","",SUM(PT!N72,PT!N73))</f>
        <v>0</v>
      </c>
      <c r="N41" s="643">
        <f>IF($A41="","",SUM(PT!O72,PT!O73))</f>
        <v>0</v>
      </c>
      <c r="O41" s="643">
        <f>IF($A41="","",SUM(PT!P72,PT!P73))</f>
        <v>0</v>
      </c>
      <c r="P41" s="643">
        <f>IF($A41="","",SUM(PT!Q72,PT!Q73))</f>
        <v>0</v>
      </c>
      <c r="Q41" s="643">
        <f>IF($A41="","",SUM(PT!R72,PT!R73))</f>
        <v>0</v>
      </c>
      <c r="R41" s="643"/>
      <c r="S41" s="643"/>
      <c r="T41" s="644">
        <f t="shared" si="9"/>
        <v>0</v>
      </c>
      <c r="U41" s="645">
        <f>IF($A41="","",SUM(PT!U72,PT!U73))</f>
        <v>0</v>
      </c>
      <c r="V41" s="646" t="str">
        <f>IF($A41="","",PT!AJ73)</f>
        <v/>
      </c>
      <c r="W41" s="647">
        <f>'Game Summary'!F36</f>
        <v>0</v>
      </c>
      <c r="X41" s="648" t="str">
        <f t="shared" si="10"/>
        <v/>
      </c>
      <c r="Y41" s="40"/>
      <c r="Z41" s="40"/>
      <c r="AA41" s="40"/>
      <c r="AB41" s="40"/>
      <c r="AC41" s="40"/>
    </row>
    <row r="42" ht="24.75" customHeight="1">
      <c r="A42" s="649" t="str">
        <f>IF(IGRF!I23="","",IGRF!I23)</f>
        <v>420</v>
      </c>
      <c r="B42" s="650" t="str">
        <f>IF(IGRF!J23="","",IGRF!J23)</f>
        <v>Ash Tray</v>
      </c>
      <c r="C42" s="82"/>
      <c r="D42" s="651">
        <f>IF($A42="","",SUM(PT!E74,PT!E75))</f>
        <v>0</v>
      </c>
      <c r="E42" s="652">
        <f>IF($A42="","",SUM(PT!F74,PT!F75))</f>
        <v>1</v>
      </c>
      <c r="F42" s="652">
        <f>IF($A42="","",SUM(PT!G74,PT!G75))</f>
        <v>0</v>
      </c>
      <c r="G42" s="652">
        <f>IF($A42="","",SUM(PT!H74,PT!H75))</f>
        <v>0</v>
      </c>
      <c r="H42" s="652">
        <f>IF($A42="","",SUM(PT!I74,PT!I75))</f>
        <v>0</v>
      </c>
      <c r="I42" s="652">
        <f>IF($A42="","",SUM(PT!J74,PT!J75))</f>
        <v>0</v>
      </c>
      <c r="J42" s="652">
        <f>IF($A42="","",SUM(PT!K74,PT!K75))</f>
        <v>0</v>
      </c>
      <c r="K42" s="652">
        <f>IF($A42="","",SUM(PT!L74,PT!L75))</f>
        <v>0</v>
      </c>
      <c r="L42" s="652">
        <f>IF($A42="","",SUM(PT!M74,PT!M75))</f>
        <v>0</v>
      </c>
      <c r="M42" s="652">
        <f>IF($A42="","",SUM(PT!N74,PT!N75))</f>
        <v>4</v>
      </c>
      <c r="N42" s="652">
        <f>IF($A42="","",SUM(PT!O74,PT!O75))</f>
        <v>0</v>
      </c>
      <c r="O42" s="652">
        <f>IF($A42="","",SUM(PT!P74,PT!P75))</f>
        <v>1</v>
      </c>
      <c r="P42" s="652">
        <f>IF($A42="","",SUM(PT!Q74,PT!Q75))</f>
        <v>0</v>
      </c>
      <c r="Q42" s="652">
        <f>IF($A42="","",SUM(PT!R74,PT!R75))</f>
        <v>0</v>
      </c>
      <c r="R42" s="652"/>
      <c r="S42" s="652"/>
      <c r="T42" s="653">
        <f t="shared" si="9"/>
        <v>6</v>
      </c>
      <c r="U42" s="654">
        <f>IF($A42="","",SUM(PT!U74,PT!U75))</f>
        <v>6</v>
      </c>
      <c r="V42" s="651" t="str">
        <f>IF($A42="","",PT!AJ75)</f>
        <v/>
      </c>
      <c r="W42" s="655">
        <f>'Game Summary'!F37</f>
        <v>23</v>
      </c>
      <c r="X42" s="656">
        <f t="shared" si="10"/>
        <v>0.2608695652</v>
      </c>
      <c r="Y42" s="40"/>
      <c r="Z42" s="40"/>
      <c r="AA42" s="40"/>
      <c r="AB42" s="40"/>
      <c r="AC42" s="40"/>
    </row>
    <row r="43" ht="24.75" customHeight="1">
      <c r="A43" s="640" t="str">
        <f>IF(IGRF!I24="","",IGRF!I24)</f>
        <v>44*</v>
      </c>
      <c r="B43" s="641" t="str">
        <f>IF(IGRF!J24="","",IGRF!J24)</f>
        <v>Helen Killer</v>
      </c>
      <c r="C43" s="82"/>
      <c r="D43" s="642">
        <f>IF($A43="","",SUM(PT!E76,PT!E77))</f>
        <v>0</v>
      </c>
      <c r="E43" s="643">
        <f>IF($A43="","",SUM(PT!F76,PT!F77))</f>
        <v>0</v>
      </c>
      <c r="F43" s="643">
        <f>IF($A43="","",SUM(PT!G76,PT!G77))</f>
        <v>0</v>
      </c>
      <c r="G43" s="643">
        <f>IF($A43="","",SUM(PT!H76,PT!H77))</f>
        <v>0</v>
      </c>
      <c r="H43" s="643">
        <f>IF($A43="","",SUM(PT!I76,PT!I77))</f>
        <v>0</v>
      </c>
      <c r="I43" s="643">
        <f>IF($A43="","",SUM(PT!J76,PT!J77))</f>
        <v>0</v>
      </c>
      <c r="J43" s="643">
        <f>IF($A43="","",SUM(PT!K76,PT!K77))</f>
        <v>0</v>
      </c>
      <c r="K43" s="643">
        <f>IF($A43="","",SUM(PT!L76,PT!L77))</f>
        <v>0</v>
      </c>
      <c r="L43" s="643">
        <f>IF($A43="","",SUM(PT!M76,PT!M77))</f>
        <v>0</v>
      </c>
      <c r="M43" s="643">
        <f>IF($A43="","",SUM(PT!N76,PT!N77))</f>
        <v>0</v>
      </c>
      <c r="N43" s="643">
        <f>IF($A43="","",SUM(PT!O76,PT!O77))</f>
        <v>0</v>
      </c>
      <c r="O43" s="643">
        <f>IF($A43="","",SUM(PT!P76,PT!P77))</f>
        <v>0</v>
      </c>
      <c r="P43" s="643">
        <f>IF($A43="","",SUM(PT!Q76,PT!Q77))</f>
        <v>0</v>
      </c>
      <c r="Q43" s="643">
        <f>IF($A43="","",SUM(PT!R76,PT!R77))</f>
        <v>0</v>
      </c>
      <c r="R43" s="643"/>
      <c r="S43" s="643"/>
      <c r="T43" s="644">
        <f t="shared" si="9"/>
        <v>0</v>
      </c>
      <c r="U43" s="645">
        <f>IF($A43="","",SUM(PT!U76,PT!U77))</f>
        <v>0</v>
      </c>
      <c r="V43" s="646" t="str">
        <f>IF($A43="","",PT!AJ77)</f>
        <v/>
      </c>
      <c r="W43" s="647">
        <f>'Game Summary'!F38</f>
        <v>0</v>
      </c>
      <c r="X43" s="648" t="str">
        <f t="shared" si="10"/>
        <v/>
      </c>
      <c r="Y43" s="40"/>
      <c r="Z43" s="40"/>
      <c r="AA43" s="40"/>
      <c r="AB43" s="40"/>
      <c r="AC43" s="40"/>
    </row>
    <row r="44" ht="24.75" customHeight="1">
      <c r="A44" s="649" t="str">
        <f>IF(IGRF!I25="","",IGRF!I25)</f>
        <v>55</v>
      </c>
      <c r="B44" s="650" t="str">
        <f>IF(IGRF!J25="","",IGRF!J25)</f>
        <v>Meg A. Bacon</v>
      </c>
      <c r="C44" s="82"/>
      <c r="D44" s="651">
        <f>IF($A44="","",SUM(PT!E78,PT!E79))</f>
        <v>0</v>
      </c>
      <c r="E44" s="652">
        <f>IF($A44="","",SUM(PT!F78,PT!F79))</f>
        <v>0</v>
      </c>
      <c r="F44" s="652">
        <f>IF($A44="","",SUM(PT!G78,PT!G79))</f>
        <v>0</v>
      </c>
      <c r="G44" s="652">
        <f>IF($A44="","",SUM(PT!H78,PT!H79))</f>
        <v>0</v>
      </c>
      <c r="H44" s="652">
        <f>IF($A44="","",SUM(PT!I78,PT!I79))</f>
        <v>0</v>
      </c>
      <c r="I44" s="652">
        <f>IF($A44="","",SUM(PT!J78,PT!J79))</f>
        <v>2</v>
      </c>
      <c r="J44" s="652">
        <f>IF($A44="","",SUM(PT!K78,PT!K79))</f>
        <v>0</v>
      </c>
      <c r="K44" s="652">
        <f>IF($A44="","",SUM(PT!L78,PT!L79))</f>
        <v>0</v>
      </c>
      <c r="L44" s="652">
        <f>IF($A44="","",SUM(PT!M78,PT!M79))</f>
        <v>0</v>
      </c>
      <c r="M44" s="652">
        <f>IF($A44="","",SUM(PT!N78,PT!N79))</f>
        <v>0</v>
      </c>
      <c r="N44" s="652">
        <f>IF($A44="","",SUM(PT!O78,PT!O79))</f>
        <v>0</v>
      </c>
      <c r="O44" s="652">
        <f>IF($A44="","",SUM(PT!P78,PT!P79))</f>
        <v>2</v>
      </c>
      <c r="P44" s="652">
        <f>IF($A44="","",SUM(PT!Q78,PT!Q79))</f>
        <v>0</v>
      </c>
      <c r="Q44" s="652">
        <f>IF($A44="","",SUM(PT!R78,PT!R79))</f>
        <v>0</v>
      </c>
      <c r="R44" s="652"/>
      <c r="S44" s="652"/>
      <c r="T44" s="653">
        <f t="shared" si="9"/>
        <v>4</v>
      </c>
      <c r="U44" s="654">
        <f>IF($A44="","",SUM(PT!U78,PT!U79))</f>
        <v>4</v>
      </c>
      <c r="V44" s="651" t="str">
        <f>IF($A44="","",PT!AJ79)</f>
        <v/>
      </c>
      <c r="W44" s="655">
        <f>'Game Summary'!F39</f>
        <v>23</v>
      </c>
      <c r="X44" s="656">
        <f t="shared" si="10"/>
        <v>0.1739130435</v>
      </c>
      <c r="Y44" s="40"/>
      <c r="Z44" s="40"/>
      <c r="AA44" s="40"/>
      <c r="AB44" s="40"/>
      <c r="AC44" s="40"/>
    </row>
    <row r="45" ht="24.75" customHeight="1">
      <c r="A45" s="640" t="str">
        <f>IF(IGRF!I26="","",IGRF!I26)</f>
        <v>62</v>
      </c>
      <c r="B45" s="641" t="str">
        <f>IF(IGRF!J26="","",IGRF!J26)</f>
        <v>Fracture Mechanics</v>
      </c>
      <c r="C45" s="82"/>
      <c r="D45" s="642">
        <f>IF($A45="","",SUM(PT!E80,PT!E81))</f>
        <v>0</v>
      </c>
      <c r="E45" s="643">
        <f>IF($A45="","",SUM(PT!F80,PT!F81))</f>
        <v>1</v>
      </c>
      <c r="F45" s="643">
        <f>IF($A45="","",SUM(PT!G80,PT!G81))</f>
        <v>0</v>
      </c>
      <c r="G45" s="643">
        <f>IF($A45="","",SUM(PT!H80,PT!H81))</f>
        <v>0</v>
      </c>
      <c r="H45" s="643">
        <f>IF($A45="","",SUM(PT!I80,PT!I81))</f>
        <v>0</v>
      </c>
      <c r="I45" s="643">
        <f>IF($A45="","",SUM(PT!J80,PT!J81))</f>
        <v>2</v>
      </c>
      <c r="J45" s="643">
        <f>IF($A45="","",SUM(PT!K80,PT!K81))</f>
        <v>0</v>
      </c>
      <c r="K45" s="643">
        <f>IF($A45="","",SUM(PT!L80,PT!L81))</f>
        <v>0</v>
      </c>
      <c r="L45" s="643">
        <f>IF($A45="","",SUM(PT!M80,PT!M81))</f>
        <v>0</v>
      </c>
      <c r="M45" s="643">
        <f>IF($A45="","",SUM(PT!N80,PT!N81))</f>
        <v>0</v>
      </c>
      <c r="N45" s="643">
        <f>IF($A45="","",SUM(PT!O80,PT!O81))</f>
        <v>0</v>
      </c>
      <c r="O45" s="643">
        <f>IF($A45="","",SUM(PT!P80,PT!P81))</f>
        <v>0</v>
      </c>
      <c r="P45" s="643">
        <f>IF($A45="","",SUM(PT!Q80,PT!Q81))</f>
        <v>0</v>
      </c>
      <c r="Q45" s="643">
        <f>IF($A45="","",SUM(PT!R80,PT!R81))</f>
        <v>0</v>
      </c>
      <c r="R45" s="643"/>
      <c r="S45" s="643"/>
      <c r="T45" s="644">
        <f t="shared" si="9"/>
        <v>3</v>
      </c>
      <c r="U45" s="645">
        <f>IF($A45="","",SUM(PT!U80,PT!U81))</f>
        <v>3</v>
      </c>
      <c r="V45" s="646" t="str">
        <f>IF($A45="","",PT!AJ81)</f>
        <v/>
      </c>
      <c r="W45" s="647">
        <f>'Game Summary'!F40</f>
        <v>22</v>
      </c>
      <c r="X45" s="648">
        <f t="shared" si="10"/>
        <v>0.1363636364</v>
      </c>
      <c r="Y45" s="40"/>
      <c r="Z45" s="40"/>
      <c r="AA45" s="40"/>
      <c r="AB45" s="40"/>
      <c r="AC45" s="40"/>
    </row>
    <row r="46" ht="24.75" customHeight="1">
      <c r="A46" s="649" t="str">
        <f>IF(IGRF!I27="","",IGRF!I27)</f>
        <v>66</v>
      </c>
      <c r="B46" s="650" t="str">
        <f>IF(IGRF!J27="","",IGRF!J27)</f>
        <v>Crush</v>
      </c>
      <c r="C46" s="82"/>
      <c r="D46" s="651">
        <f>IF($A46="","",SUM(PT!E82,PT!E83))</f>
        <v>0</v>
      </c>
      <c r="E46" s="652">
        <f>IF($A46="","",SUM(PT!F82,PT!F83))</f>
        <v>1</v>
      </c>
      <c r="F46" s="652">
        <f>IF($A46="","",SUM(PT!G82,PT!G83))</f>
        <v>1</v>
      </c>
      <c r="G46" s="652">
        <f>IF($A46="","",SUM(PT!H82,PT!H83))</f>
        <v>1</v>
      </c>
      <c r="H46" s="652">
        <f>IF($A46="","",SUM(PT!I82,PT!I83))</f>
        <v>0</v>
      </c>
      <c r="I46" s="652">
        <f>IF($A46="","",SUM(PT!J82,PT!J83))</f>
        <v>0</v>
      </c>
      <c r="J46" s="652">
        <f>IF($A46="","",SUM(PT!K82,PT!K83))</f>
        <v>0</v>
      </c>
      <c r="K46" s="652">
        <f>IF($A46="","",SUM(PT!L82,PT!L83))</f>
        <v>0</v>
      </c>
      <c r="L46" s="652">
        <f>IF($A46="","",SUM(PT!M82,PT!M83))</f>
        <v>0</v>
      </c>
      <c r="M46" s="652">
        <f>IF($A46="","",SUM(PT!N82,PT!N83))</f>
        <v>0</v>
      </c>
      <c r="N46" s="652">
        <f>IF($A46="","",SUM(PT!O82,PT!O83))</f>
        <v>0</v>
      </c>
      <c r="O46" s="652">
        <f>IF($A46="","",SUM(PT!P82,PT!P83))</f>
        <v>0</v>
      </c>
      <c r="P46" s="652">
        <f>IF($A46="","",SUM(PT!Q82,PT!Q83))</f>
        <v>0</v>
      </c>
      <c r="Q46" s="652">
        <f>IF($A46="","",SUM(PT!R82,PT!R83))</f>
        <v>0</v>
      </c>
      <c r="R46" s="652"/>
      <c r="S46" s="652"/>
      <c r="T46" s="653">
        <f t="shared" si="9"/>
        <v>3</v>
      </c>
      <c r="U46" s="654">
        <f>IF($A46="","",SUM(PT!U82,PT!U83))</f>
        <v>3</v>
      </c>
      <c r="V46" s="651" t="str">
        <f>IF($A46="","",PT!AJ83)</f>
        <v/>
      </c>
      <c r="W46" s="655">
        <f>'Game Summary'!F41</f>
        <v>19</v>
      </c>
      <c r="X46" s="656">
        <f t="shared" si="10"/>
        <v>0.1578947368</v>
      </c>
      <c r="Y46" s="40"/>
      <c r="Z46" s="40"/>
      <c r="AA46" s="40"/>
      <c r="AB46" s="40"/>
      <c r="AC46" s="40"/>
    </row>
    <row r="47" ht="24.75" customHeight="1">
      <c r="A47" s="640" t="str">
        <f>IF(IGRF!I28="","",IGRF!I28)</f>
        <v>71</v>
      </c>
      <c r="B47" s="641" t="str">
        <f>IF(IGRF!J28="","",IGRF!J28)</f>
        <v>Fresh AF</v>
      </c>
      <c r="C47" s="82"/>
      <c r="D47" s="642">
        <f>IF($A47="","",SUM(PT!E84,PT!E85))</f>
        <v>0</v>
      </c>
      <c r="E47" s="643">
        <f>IF($A47="","",SUM(PT!F84,PT!F85))</f>
        <v>0</v>
      </c>
      <c r="F47" s="643">
        <f>IF($A47="","",SUM(PT!G84,PT!G85))</f>
        <v>0</v>
      </c>
      <c r="G47" s="643">
        <f>IF($A47="","",SUM(PT!H84,PT!H85))</f>
        <v>0</v>
      </c>
      <c r="H47" s="643">
        <f>IF($A47="","",SUM(PT!I84,PT!I85))</f>
        <v>0</v>
      </c>
      <c r="I47" s="643">
        <f>IF($A47="","",SUM(PT!J84,PT!J85))</f>
        <v>0</v>
      </c>
      <c r="J47" s="643">
        <f>IF($A47="","",SUM(PT!K84,PT!K85))</f>
        <v>0</v>
      </c>
      <c r="K47" s="643">
        <f>IF($A47="","",SUM(PT!L84,PT!L85))</f>
        <v>0</v>
      </c>
      <c r="L47" s="643">
        <f>IF($A47="","",SUM(PT!M84,PT!M85))</f>
        <v>0</v>
      </c>
      <c r="M47" s="643">
        <f>IF($A47="","",SUM(PT!N84,PT!N85))</f>
        <v>0</v>
      </c>
      <c r="N47" s="643">
        <f>IF($A47="","",SUM(PT!O84,PT!O85))</f>
        <v>0</v>
      </c>
      <c r="O47" s="643">
        <f>IF($A47="","",SUM(PT!P84,PT!P85))</f>
        <v>0</v>
      </c>
      <c r="P47" s="643">
        <f>IF($A47="","",SUM(PT!Q84,PT!Q85))</f>
        <v>0</v>
      </c>
      <c r="Q47" s="643">
        <f>IF($A47="","",SUM(PT!R84,PT!R85))</f>
        <v>0</v>
      </c>
      <c r="R47" s="643"/>
      <c r="S47" s="643"/>
      <c r="T47" s="644">
        <f t="shared" si="9"/>
        <v>0</v>
      </c>
      <c r="U47" s="645">
        <f>IF($A47="","",SUM(PT!U84,PT!U85))</f>
        <v>0</v>
      </c>
      <c r="V47" s="646" t="str">
        <f>IF($A47="","",PT!AJ85)</f>
        <v/>
      </c>
      <c r="W47" s="647">
        <f>'Game Summary'!F42</f>
        <v>0</v>
      </c>
      <c r="X47" s="648" t="str">
        <f t="shared" si="10"/>
        <v/>
      </c>
      <c r="Y47" s="40"/>
      <c r="Z47" s="40"/>
      <c r="AA47" s="40"/>
      <c r="AB47" s="40"/>
      <c r="AC47" s="40"/>
    </row>
    <row r="48" ht="24.75" customHeight="1">
      <c r="A48" s="649" t="str">
        <f>IF(IGRF!I29="","",IGRF!I29)</f>
        <v>713</v>
      </c>
      <c r="B48" s="650" t="str">
        <f>IF(IGRF!J29="","",IGRF!J29)</f>
        <v>Shrewd Folly</v>
      </c>
      <c r="C48" s="82"/>
      <c r="D48" s="651">
        <f>IF($A48="","",SUM(PT!E86,PT!E87))</f>
        <v>0</v>
      </c>
      <c r="E48" s="652">
        <f>IF($A48="","",SUM(PT!F86,PT!F87))</f>
        <v>0</v>
      </c>
      <c r="F48" s="652">
        <f>IF($A48="","",SUM(PT!G86,PT!G87))</f>
        <v>0</v>
      </c>
      <c r="G48" s="652">
        <f>IF($A48="","",SUM(PT!H86,PT!H87))</f>
        <v>0</v>
      </c>
      <c r="H48" s="652">
        <f>IF($A48="","",SUM(PT!I86,PT!I87))</f>
        <v>0</v>
      </c>
      <c r="I48" s="652">
        <f>IF($A48="","",SUM(PT!J86,PT!J87))</f>
        <v>0</v>
      </c>
      <c r="J48" s="652">
        <f>IF($A48="","",SUM(PT!K86,PT!K87))</f>
        <v>0</v>
      </c>
      <c r="K48" s="652">
        <f>IF($A48="","",SUM(PT!L86,PT!L87))</f>
        <v>0</v>
      </c>
      <c r="L48" s="652">
        <f>IF($A48="","",SUM(PT!M86,PT!M87))</f>
        <v>0</v>
      </c>
      <c r="M48" s="652">
        <f>IF($A48="","",SUM(PT!N86,PT!N87))</f>
        <v>0</v>
      </c>
      <c r="N48" s="652">
        <f>IF($A48="","",SUM(PT!O86,PT!O87))</f>
        <v>0</v>
      </c>
      <c r="O48" s="652">
        <f>IF($A48="","",SUM(PT!P86,PT!P87))</f>
        <v>0</v>
      </c>
      <c r="P48" s="652">
        <f>IF($A48="","",SUM(PT!Q86,PT!Q87))</f>
        <v>0</v>
      </c>
      <c r="Q48" s="652">
        <f>IF($A48="","",SUM(PT!R86,PT!R87))</f>
        <v>0</v>
      </c>
      <c r="R48" s="652"/>
      <c r="S48" s="652"/>
      <c r="T48" s="653">
        <f t="shared" si="9"/>
        <v>0</v>
      </c>
      <c r="U48" s="654">
        <f>IF($A48="","",SUM(PT!U86,PT!U87))</f>
        <v>0</v>
      </c>
      <c r="V48" s="651" t="str">
        <f>IF($A48="","",PT!AJ87)</f>
        <v/>
      </c>
      <c r="W48" s="655">
        <f>'Game Summary'!F43</f>
        <v>2</v>
      </c>
      <c r="X48" s="656">
        <f t="shared" si="10"/>
        <v>0</v>
      </c>
      <c r="Y48" s="40"/>
      <c r="Z48" s="40"/>
      <c r="AA48" s="40"/>
      <c r="AB48" s="40"/>
      <c r="AC48" s="40"/>
    </row>
    <row r="49" ht="24.75" customHeight="1">
      <c r="A49" s="640" t="str">
        <f>IF(IGRF!I30="","",IGRF!I30)</f>
        <v>731</v>
      </c>
      <c r="B49" s="641" t="str">
        <f>IF(IGRF!J30="","",IGRF!J30)</f>
        <v>Hand Over Fist</v>
      </c>
      <c r="C49" s="82"/>
      <c r="D49" s="642">
        <f>IF($A49="","",SUM(PT!E88,PT!E89))</f>
        <v>0</v>
      </c>
      <c r="E49" s="643">
        <f>IF($A49="","",SUM(PT!F88,PT!F89))</f>
        <v>0</v>
      </c>
      <c r="F49" s="643">
        <f>IF($A49="","",SUM(PT!G88,PT!G89))</f>
        <v>0</v>
      </c>
      <c r="G49" s="643">
        <f>IF($A49="","",SUM(PT!H88,PT!H89))</f>
        <v>0</v>
      </c>
      <c r="H49" s="643">
        <f>IF($A49="","",SUM(PT!I88,PT!I89))</f>
        <v>0</v>
      </c>
      <c r="I49" s="643">
        <f>IF($A49="","",SUM(PT!J88,PT!J89))</f>
        <v>1</v>
      </c>
      <c r="J49" s="643">
        <f>IF($A49="","",SUM(PT!K88,PT!K89))</f>
        <v>0</v>
      </c>
      <c r="K49" s="643">
        <f>IF($A49="","",SUM(PT!L88,PT!L89))</f>
        <v>0</v>
      </c>
      <c r="L49" s="643">
        <f>IF($A49="","",SUM(PT!M88,PT!M89))</f>
        <v>0</v>
      </c>
      <c r="M49" s="643">
        <f>IF($A49="","",SUM(PT!N88,PT!N89))</f>
        <v>0</v>
      </c>
      <c r="N49" s="643">
        <f>IF($A49="","",SUM(PT!O88,PT!O89))</f>
        <v>0</v>
      </c>
      <c r="O49" s="643">
        <f>IF($A49="","",SUM(PT!P88,PT!P89))</f>
        <v>0</v>
      </c>
      <c r="P49" s="643">
        <f>IF($A49="","",SUM(PT!Q88,PT!Q89))</f>
        <v>0</v>
      </c>
      <c r="Q49" s="643">
        <f>IF($A49="","",SUM(PT!R88,PT!R89))</f>
        <v>0</v>
      </c>
      <c r="R49" s="643"/>
      <c r="S49" s="643"/>
      <c r="T49" s="644">
        <f t="shared" si="9"/>
        <v>1</v>
      </c>
      <c r="U49" s="645">
        <f>IF($A49="","",SUM(PT!U88,PT!U89))</f>
        <v>1</v>
      </c>
      <c r="V49" s="646" t="str">
        <f>IF($A49="","",PT!AJ89)</f>
        <v/>
      </c>
      <c r="W49" s="647">
        <f>'Game Summary'!F44</f>
        <v>13</v>
      </c>
      <c r="X49" s="648">
        <f t="shared" si="10"/>
        <v>0.07692307692</v>
      </c>
      <c r="Y49" s="40"/>
      <c r="Z49" s="40"/>
      <c r="AA49" s="40"/>
      <c r="AB49" s="40"/>
      <c r="AC49" s="40"/>
    </row>
    <row r="50" ht="24.75" customHeight="1">
      <c r="A50" s="649" t="str">
        <f>IF(IGRF!I31="","",IGRF!I31)</f>
        <v>74</v>
      </c>
      <c r="B50" s="650" t="str">
        <f>IF(IGRF!J31="","",IGRF!J31)</f>
        <v>Velociroller</v>
      </c>
      <c r="C50" s="82"/>
      <c r="D50" s="651">
        <f>IF($A50="","",SUM(PT!E90,PT!E91))</f>
        <v>0</v>
      </c>
      <c r="E50" s="652">
        <f>IF($A50="","",SUM(PT!F90,PT!F91))</f>
        <v>0</v>
      </c>
      <c r="F50" s="652">
        <f>IF($A50="","",SUM(PT!G90,PT!G91))</f>
        <v>0</v>
      </c>
      <c r="G50" s="652">
        <f>IF($A50="","",SUM(PT!H90,PT!H91))</f>
        <v>0</v>
      </c>
      <c r="H50" s="652">
        <f>IF($A50="","",SUM(PT!I90,PT!I91))</f>
        <v>0</v>
      </c>
      <c r="I50" s="652">
        <f>IF($A50="","",SUM(PT!J90,PT!J91))</f>
        <v>0</v>
      </c>
      <c r="J50" s="652">
        <f>IF($A50="","",SUM(PT!K90,PT!K91))</f>
        <v>0</v>
      </c>
      <c r="K50" s="652">
        <f>IF($A50="","",SUM(PT!L90,PT!L91))</f>
        <v>0</v>
      </c>
      <c r="L50" s="652">
        <f>IF($A50="","",SUM(PT!M90,PT!M91))</f>
        <v>0</v>
      </c>
      <c r="M50" s="652">
        <f>IF($A50="","",SUM(PT!N90,PT!N91))</f>
        <v>0</v>
      </c>
      <c r="N50" s="652">
        <f>IF($A50="","",SUM(PT!O90,PT!O91))</f>
        <v>0</v>
      </c>
      <c r="O50" s="652">
        <f>IF($A50="","",SUM(PT!P90,PT!P91))</f>
        <v>0</v>
      </c>
      <c r="P50" s="652">
        <f>IF($A50="","",SUM(PT!Q90,PT!Q91))</f>
        <v>0</v>
      </c>
      <c r="Q50" s="652">
        <f>IF($A50="","",SUM(PT!R90,PT!R91))</f>
        <v>0</v>
      </c>
      <c r="R50" s="652"/>
      <c r="S50" s="652"/>
      <c r="T50" s="653">
        <f t="shared" si="9"/>
        <v>0</v>
      </c>
      <c r="U50" s="654">
        <f>IF($A50="","",SUM(PT!U90,PT!U91))</f>
        <v>0</v>
      </c>
      <c r="V50" s="651" t="str">
        <f>IF($A50="","",PT!AJ91)</f>
        <v/>
      </c>
      <c r="W50" s="655">
        <f>'Game Summary'!F45</f>
        <v>0</v>
      </c>
      <c r="X50" s="656" t="str">
        <f t="shared" si="10"/>
        <v/>
      </c>
      <c r="Y50" s="40"/>
      <c r="Z50" s="40"/>
      <c r="AA50" s="40"/>
      <c r="AB50" s="40"/>
      <c r="AC50" s="40"/>
    </row>
    <row r="51" ht="24.75" customHeight="1">
      <c r="A51" s="640" t="str">
        <f>IF(IGRF!I32="","",IGRF!I32)</f>
        <v>802</v>
      </c>
      <c r="B51" s="641" t="str">
        <f>IF(IGRF!J32="","",IGRF!J32)</f>
        <v>Jenny NoNo</v>
      </c>
      <c r="C51" s="82"/>
      <c r="D51" s="642">
        <f>IF($A51="","",SUM(PT!E92,PT!E93))</f>
        <v>1</v>
      </c>
      <c r="E51" s="643">
        <f>IF($A51="","",SUM(PT!F92,PT!F93))</f>
        <v>1</v>
      </c>
      <c r="F51" s="643">
        <f>IF($A51="","",SUM(PT!G92,PT!G93))</f>
        <v>0</v>
      </c>
      <c r="G51" s="643">
        <f>IF($A51="","",SUM(PT!H92,PT!H93))</f>
        <v>0</v>
      </c>
      <c r="H51" s="643">
        <f>IF($A51="","",SUM(PT!I92,PT!I93))</f>
        <v>0</v>
      </c>
      <c r="I51" s="643">
        <f>IF($A51="","",SUM(PT!J92,PT!J93))</f>
        <v>2</v>
      </c>
      <c r="J51" s="643">
        <f>IF($A51="","",SUM(PT!K92,PT!K93))</f>
        <v>0</v>
      </c>
      <c r="K51" s="643">
        <f>IF($A51="","",SUM(PT!L92,PT!L93))</f>
        <v>0</v>
      </c>
      <c r="L51" s="643">
        <f>IF($A51="","",SUM(PT!M92,PT!M93))</f>
        <v>0</v>
      </c>
      <c r="M51" s="643">
        <f>IF($A51="","",SUM(PT!N92,PT!N93))</f>
        <v>0</v>
      </c>
      <c r="N51" s="643">
        <f>IF($A51="","",SUM(PT!O92,PT!O93))</f>
        <v>1</v>
      </c>
      <c r="O51" s="643">
        <f>IF($A51="","",SUM(PT!P92,PT!P93))</f>
        <v>0</v>
      </c>
      <c r="P51" s="643">
        <f>IF($A51="","",SUM(PT!Q92,PT!Q93))</f>
        <v>0</v>
      </c>
      <c r="Q51" s="643">
        <f>IF($A51="","",SUM(PT!R92,PT!R93))</f>
        <v>0</v>
      </c>
      <c r="R51" s="643"/>
      <c r="S51" s="643"/>
      <c r="T51" s="644">
        <f t="shared" si="9"/>
        <v>5</v>
      </c>
      <c r="U51" s="645">
        <f>IF($A51="","",SUM(PT!U92,PT!U93))</f>
        <v>5</v>
      </c>
      <c r="V51" s="646" t="str">
        <f>IF($A51="","",PT!AJ93)</f>
        <v/>
      </c>
      <c r="W51" s="647">
        <f>'Game Summary'!F46</f>
        <v>12</v>
      </c>
      <c r="X51" s="648">
        <f t="shared" si="10"/>
        <v>0.4166666667</v>
      </c>
      <c r="Y51" s="40"/>
      <c r="Z51" s="40"/>
      <c r="AA51" s="40"/>
      <c r="AB51" s="40"/>
      <c r="AC51" s="40"/>
    </row>
    <row r="52" ht="24.75" customHeight="1">
      <c r="A52" s="649" t="str">
        <f>IF(IGRF!I33="","",IGRF!I33)</f>
        <v>97</v>
      </c>
      <c r="B52" s="650" t="str">
        <f>IF(IGRF!J33="","",IGRF!J33)</f>
        <v>Smarty Plants</v>
      </c>
      <c r="C52" s="82"/>
      <c r="D52" s="651">
        <f>IF($A52="","",SUM(PT!E94,PT!E95))</f>
        <v>0</v>
      </c>
      <c r="E52" s="652">
        <f>IF($A52="","",SUM(PT!F94,PT!F95))</f>
        <v>0</v>
      </c>
      <c r="F52" s="652">
        <f>IF($A52="","",SUM(PT!G94,PT!G95))</f>
        <v>0</v>
      </c>
      <c r="G52" s="652">
        <f>IF($A52="","",SUM(PT!H94,PT!H95))</f>
        <v>0</v>
      </c>
      <c r="H52" s="652">
        <f>IF($A52="","",SUM(PT!I94,PT!I95))</f>
        <v>0</v>
      </c>
      <c r="I52" s="652">
        <f>IF($A52="","",SUM(PT!J94,PT!J95))</f>
        <v>0</v>
      </c>
      <c r="J52" s="652">
        <f>IF($A52="","",SUM(PT!K94,PT!K95))</f>
        <v>1</v>
      </c>
      <c r="K52" s="652">
        <f>IF($A52="","",SUM(PT!L94,PT!L95))</f>
        <v>0</v>
      </c>
      <c r="L52" s="652">
        <f>IF($A52="","",SUM(PT!M94,PT!M95))</f>
        <v>0</v>
      </c>
      <c r="M52" s="652">
        <f>IF($A52="","",SUM(PT!N94,PT!N95))</f>
        <v>0</v>
      </c>
      <c r="N52" s="652">
        <f>IF($A52="","",SUM(PT!O94,PT!O95))</f>
        <v>0</v>
      </c>
      <c r="O52" s="652">
        <f>IF($A52="","",SUM(PT!P94,PT!P95))</f>
        <v>0</v>
      </c>
      <c r="P52" s="652">
        <f>IF($A52="","",SUM(PT!Q94,PT!Q95))</f>
        <v>0</v>
      </c>
      <c r="Q52" s="652">
        <f>IF($A52="","",SUM(PT!R94,PT!R95))</f>
        <v>0</v>
      </c>
      <c r="R52" s="652"/>
      <c r="S52" s="652"/>
      <c r="T52" s="653">
        <f t="shared" si="9"/>
        <v>1</v>
      </c>
      <c r="U52" s="654">
        <f>IF($A52="","",SUM(PT!U94,PT!U95))</f>
        <v>1</v>
      </c>
      <c r="V52" s="651" t="str">
        <f>IF($A52="","",PT!AJ95)</f>
        <v/>
      </c>
      <c r="W52" s="655">
        <f>'Game Summary'!F47</f>
        <v>20</v>
      </c>
      <c r="X52" s="656">
        <f t="shared" si="10"/>
        <v>0.05</v>
      </c>
      <c r="Y52" s="40"/>
      <c r="Z52" s="40"/>
      <c r="AA52" s="40"/>
      <c r="AB52" s="40"/>
      <c r="AC52" s="40"/>
    </row>
    <row r="53" ht="21.75" customHeight="1">
      <c r="A53" s="659" t="s">
        <v>358</v>
      </c>
      <c r="B53" s="50"/>
      <c r="C53" s="660" t="str">
        <f>PT!AJ97</f>
        <v/>
      </c>
      <c r="D53" s="661" t="str">
        <f t="shared" ref="D53:Q53" si="11">D3</f>
        <v>Misconduct</v>
      </c>
      <c r="E53" s="661" t="str">
        <f t="shared" si="11"/>
        <v>High Block</v>
      </c>
      <c r="F53" s="661" t="str">
        <f t="shared" si="11"/>
        <v>Back Block</v>
      </c>
      <c r="G53" s="661" t="str">
        <f t="shared" si="11"/>
        <v>Low Block</v>
      </c>
      <c r="H53" s="661" t="str">
        <f t="shared" si="11"/>
        <v>Leg Block</v>
      </c>
      <c r="I53" s="661" t="str">
        <f t="shared" si="11"/>
        <v>Forearms</v>
      </c>
      <c r="J53" s="661" t="str">
        <f t="shared" si="11"/>
        <v>Head Block</v>
      </c>
      <c r="K53" s="661" t="str">
        <f t="shared" si="11"/>
        <v>Multiplayer</v>
      </c>
      <c r="L53" s="661" t="str">
        <f t="shared" si="11"/>
        <v>Illegal Contact</v>
      </c>
      <c r="M53" s="661" t="str">
        <f t="shared" si="11"/>
        <v>Direction</v>
      </c>
      <c r="N53" s="661" t="str">
        <f t="shared" si="11"/>
        <v>Illegal Position</v>
      </c>
      <c r="O53" s="661" t="str">
        <f t="shared" si="11"/>
        <v>Cut</v>
      </c>
      <c r="P53" s="661" t="str">
        <f t="shared" si="11"/>
        <v>Interference</v>
      </c>
      <c r="Q53" s="661" t="str">
        <f t="shared" si="11"/>
        <v>Illegal Procedure</v>
      </c>
      <c r="R53" s="661"/>
      <c r="S53" s="661"/>
      <c r="T53" s="662" t="s">
        <v>353</v>
      </c>
      <c r="U53" s="663"/>
      <c r="V53" s="664">
        <f>SUM(PT!X102:AI102,C53,C54)</f>
        <v>0</v>
      </c>
      <c r="W53" s="665">
        <f t="shared" ref="W53:X53" si="12">IF(COUNT(W33:W52)=0,"-",SUM(W33:W52)/COUNT(W33:W52))</f>
        <v>11</v>
      </c>
      <c r="X53" s="666">
        <f t="shared" si="12"/>
        <v>0.1679363431</v>
      </c>
      <c r="Y53" s="40"/>
      <c r="Z53" s="40"/>
      <c r="AA53" s="40"/>
      <c r="AB53" s="40"/>
      <c r="AC53" s="40"/>
    </row>
    <row r="54" ht="21.0" customHeight="1">
      <c r="A54" s="667" t="s">
        <v>358</v>
      </c>
      <c r="B54" s="161"/>
      <c r="C54" s="668" t="str">
        <f>PT!AJ99</f>
        <v/>
      </c>
      <c r="D54" s="669"/>
      <c r="E54" s="669"/>
      <c r="F54" s="669"/>
      <c r="G54" s="669"/>
      <c r="H54" s="669"/>
      <c r="I54" s="669"/>
      <c r="J54" s="669"/>
      <c r="K54" s="669"/>
      <c r="L54" s="669"/>
      <c r="M54" s="669"/>
      <c r="N54" s="669"/>
      <c r="O54" s="669"/>
      <c r="P54" s="669"/>
      <c r="Q54" s="669"/>
      <c r="R54" s="669"/>
      <c r="S54" s="669"/>
      <c r="T54" s="670"/>
      <c r="U54" s="671"/>
      <c r="V54" s="672" t="s">
        <v>359</v>
      </c>
      <c r="W54" s="673"/>
      <c r="X54" s="674"/>
      <c r="Y54" s="40"/>
      <c r="Z54" s="40"/>
      <c r="AA54" s="40"/>
      <c r="AB54" s="40"/>
      <c r="AC54" s="40"/>
    </row>
    <row r="55" ht="19.5" customHeight="1">
      <c r="A55" s="604"/>
      <c r="B55" s="42"/>
      <c r="C55" s="42"/>
      <c r="D55" s="406"/>
      <c r="E55" s="406"/>
      <c r="F55" s="406"/>
      <c r="G55" s="406"/>
      <c r="H55" s="406"/>
      <c r="I55" s="406"/>
      <c r="J55" s="406"/>
      <c r="K55" s="406"/>
      <c r="L55" s="406"/>
      <c r="M55" s="406"/>
      <c r="N55" s="406"/>
      <c r="O55" s="406"/>
      <c r="P55" s="406"/>
      <c r="Q55" s="406"/>
      <c r="R55" s="406"/>
      <c r="S55" s="406"/>
      <c r="T55" s="409"/>
      <c r="U55" s="671"/>
      <c r="V55" s="344"/>
      <c r="W55" s="151"/>
      <c r="X55" s="20"/>
      <c r="Y55" s="40"/>
      <c r="Z55" s="40"/>
      <c r="AA55" s="40"/>
      <c r="AB55" s="40"/>
      <c r="AC55" s="40"/>
    </row>
    <row r="56" ht="12.75" customHeight="1">
      <c r="A56" s="675" t="s">
        <v>360</v>
      </c>
      <c r="B56" s="339"/>
      <c r="C56" s="339"/>
      <c r="D56" s="676">
        <f t="shared" ref="D56:Q56" si="13">SUM(D33:D52)</f>
        <v>1</v>
      </c>
      <c r="E56" s="676">
        <f t="shared" si="13"/>
        <v>5</v>
      </c>
      <c r="F56" s="676">
        <f t="shared" si="13"/>
        <v>2</v>
      </c>
      <c r="G56" s="676">
        <f t="shared" si="13"/>
        <v>1</v>
      </c>
      <c r="H56" s="676">
        <f t="shared" si="13"/>
        <v>0</v>
      </c>
      <c r="I56" s="676">
        <f t="shared" si="13"/>
        <v>7</v>
      </c>
      <c r="J56" s="676">
        <f t="shared" si="13"/>
        <v>1</v>
      </c>
      <c r="K56" s="676">
        <f t="shared" si="13"/>
        <v>2</v>
      </c>
      <c r="L56" s="676">
        <f t="shared" si="13"/>
        <v>5</v>
      </c>
      <c r="M56" s="676">
        <f t="shared" si="13"/>
        <v>10</v>
      </c>
      <c r="N56" s="676">
        <f t="shared" si="13"/>
        <v>1</v>
      </c>
      <c r="O56" s="676">
        <f t="shared" si="13"/>
        <v>4</v>
      </c>
      <c r="P56" s="676">
        <f t="shared" si="13"/>
        <v>0</v>
      </c>
      <c r="Q56" s="676">
        <f t="shared" si="13"/>
        <v>0</v>
      </c>
      <c r="R56" s="676"/>
      <c r="S56" s="676"/>
      <c r="T56" s="676">
        <f>SUM(T33:T52)</f>
        <v>39</v>
      </c>
      <c r="U56" s="671">
        <f>SUM(U33:U52,C53,C54)</f>
        <v>39</v>
      </c>
      <c r="V56" s="678" t="s">
        <v>361</v>
      </c>
      <c r="W56" s="42"/>
      <c r="X56" s="43"/>
      <c r="Y56" s="40"/>
      <c r="Z56" s="40"/>
      <c r="AA56" s="40"/>
      <c r="AB56" s="40"/>
      <c r="AC56" s="40"/>
    </row>
    <row r="57" ht="12.75" customHeight="1">
      <c r="A57" s="679"/>
      <c r="D57" s="680" t="s">
        <v>362</v>
      </c>
      <c r="E57" s="13"/>
      <c r="F57" s="13"/>
      <c r="G57" s="13"/>
      <c r="H57" s="13"/>
      <c r="I57" s="13"/>
      <c r="J57" s="681">
        <f>IF(OR(LU!W3=0,LU!W102=0),"",T56/(LU!W3+LU!W102))</f>
        <v>0.8863636364</v>
      </c>
      <c r="K57" s="13"/>
      <c r="L57" s="682" t="s">
        <v>363</v>
      </c>
      <c r="M57" s="339"/>
      <c r="N57" s="339"/>
      <c r="O57" s="339"/>
      <c r="P57" s="339"/>
      <c r="Q57" s="683"/>
      <c r="R57" s="684">
        <f>IF(T27+T56=0,"",T56/(T27+T56))</f>
        <v>0.6290322581</v>
      </c>
      <c r="S57" s="339"/>
      <c r="T57" s="685">
        <f t="shared" ref="T57:U57" si="14">IF(T27+T56=0,"",T56/(T27+T56))</f>
        <v>0.6290322581</v>
      </c>
      <c r="U57" s="686">
        <f t="shared" si="14"/>
        <v>0.6290322581</v>
      </c>
      <c r="V57" s="687" t="s">
        <v>364</v>
      </c>
      <c r="W57" s="339"/>
      <c r="X57" s="340"/>
      <c r="Y57" s="40"/>
      <c r="Z57" s="40"/>
      <c r="AA57" s="40"/>
      <c r="AB57" s="40"/>
      <c r="AC57" s="40"/>
    </row>
    <row r="58" ht="13.5" customHeight="1">
      <c r="A58" s="151"/>
      <c r="B58" s="19"/>
      <c r="C58" s="19"/>
      <c r="D58" s="688" t="s">
        <v>365</v>
      </c>
      <c r="E58" s="38"/>
      <c r="F58" s="38"/>
      <c r="G58" s="38"/>
      <c r="H58" s="38"/>
      <c r="I58" s="38"/>
      <c r="J58" s="689">
        <f>IF(OR(J28="",J57=""),"",J57-J28)</f>
        <v>0.3636363636</v>
      </c>
      <c r="K58" s="38"/>
      <c r="L58" s="690"/>
      <c r="M58" s="19"/>
      <c r="N58" s="19"/>
      <c r="O58" s="19"/>
      <c r="P58" s="19"/>
      <c r="Q58" s="683"/>
      <c r="R58" s="211"/>
      <c r="S58" s="19"/>
      <c r="T58" s="409"/>
      <c r="U58" s="373"/>
      <c r="V58" s="211"/>
      <c r="W58" s="19"/>
      <c r="X58" s="20"/>
      <c r="Y58" s="40"/>
      <c r="Z58" s="40"/>
      <c r="AA58" s="40"/>
      <c r="AB58" s="40"/>
      <c r="AC58" s="40"/>
    </row>
    <row r="59" ht="13.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row>
    <row r="60" ht="13.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row>
    <row r="61" ht="13.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row>
    <row r="62" ht="13.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row>
    <row r="63" ht="13.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row>
    <row r="64" ht="13.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row>
    <row r="65" ht="13.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row>
    <row r="66" ht="13.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row>
    <row r="67" ht="13.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row>
    <row r="68" ht="13.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row>
    <row r="69" ht="13.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row>
    <row r="70" ht="13.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row>
    <row r="71" ht="13.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row>
    <row r="72" ht="13.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row>
    <row r="73" ht="13.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row>
    <row r="74" ht="13.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row>
    <row r="75" ht="13.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row>
    <row r="76" ht="13.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row>
    <row r="77" ht="13.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row>
    <row r="78" ht="13.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row>
    <row r="79" ht="13.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row>
    <row r="80" ht="13.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row>
    <row r="81" ht="13.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row>
    <row r="82" ht="13.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ht="13.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row>
    <row r="84" ht="13.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orientation="landscape"/>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2.63" defaultRowHeight="15.0"/>
  <cols>
    <col customWidth="1" min="1" max="1" width="8.63"/>
    <col customWidth="1" min="2" max="2" width="26.63"/>
    <col customWidth="1" min="3" max="3" width="47.5"/>
    <col customWidth="1" min="4" max="4" width="12.63"/>
    <col customWidth="1" hidden="1" min="5" max="7" width="9.13"/>
    <col customWidth="1" min="8" max="8" width="8.63"/>
    <col customWidth="1" min="9" max="9" width="26.63"/>
    <col customWidth="1" min="10" max="10" width="47.5"/>
    <col customWidth="1" min="11" max="11" width="12.63"/>
  </cols>
  <sheetData>
    <row r="1" ht="12.75" customHeight="1">
      <c r="A1" s="691" t="str">
        <f>Score!$A$1</f>
        <v>Minnesota Roller Derby</v>
      </c>
      <c r="B1" s="339"/>
      <c r="C1" s="692">
        <f>IF(ISBLANK(IGRF!$B$7), "", IGRF!$B$7)</f>
        <v>45101</v>
      </c>
      <c r="D1" s="693">
        <v>1.0</v>
      </c>
      <c r="H1" s="691" t="str">
        <f>Score!$T$1</f>
        <v>Ann Arbor Roller Derby</v>
      </c>
      <c r="I1" s="339"/>
      <c r="J1" s="692">
        <f>IF(ISBLANK(IGRF!$B$7), "", IGRF!$B$7)</f>
        <v>45101</v>
      </c>
      <c r="K1" s="693">
        <v>1.0</v>
      </c>
    </row>
    <row r="2" ht="13.5" customHeight="1">
      <c r="A2" s="151"/>
      <c r="B2" s="19"/>
      <c r="C2" s="694" t="s">
        <v>207</v>
      </c>
      <c r="D2" s="409"/>
      <c r="H2" s="151"/>
      <c r="I2" s="19"/>
      <c r="J2" s="694" t="s">
        <v>207</v>
      </c>
      <c r="K2" s="409"/>
    </row>
    <row r="3" ht="13.5" customHeight="1">
      <c r="A3" s="695" t="s">
        <v>282</v>
      </c>
      <c r="B3" s="696" t="s">
        <v>366</v>
      </c>
      <c r="C3" s="697" t="s">
        <v>367</v>
      </c>
      <c r="D3" s="698" t="str">
        <f>IF(ISBLANK(IGRF!$L$3), "", "GAME " &amp; IGRF!$L$3)</f>
        <v>GAME Sat 4</v>
      </c>
      <c r="H3" s="695" t="s">
        <v>282</v>
      </c>
      <c r="I3" s="696" t="s">
        <v>366</v>
      </c>
      <c r="J3" s="697" t="s">
        <v>367</v>
      </c>
      <c r="K3" s="698" t="str">
        <f>IF(ISBLANK(IGRF!$L$3), "", "GAME " &amp; IGRF!$L$3)</f>
        <v>GAME Sat 4</v>
      </c>
    </row>
    <row r="4" ht="12.75" customHeight="1">
      <c r="A4" s="227">
        <f>IF(Score!A4="", "",Score!A4 )</f>
        <v>1</v>
      </c>
      <c r="B4" s="699"/>
      <c r="C4" s="700"/>
      <c r="D4" s="82"/>
      <c r="H4" s="227">
        <f>IF(Score!T4="", "",Score!T4 )</f>
        <v>1</v>
      </c>
      <c r="I4" s="699"/>
      <c r="J4" s="700"/>
      <c r="K4" s="82"/>
    </row>
    <row r="5" ht="12.75" customHeight="1">
      <c r="A5" s="237">
        <f>IF(Score!A5="", "",Score!A5 )</f>
        <v>2</v>
      </c>
      <c r="B5" s="701"/>
      <c r="C5" s="702"/>
      <c r="D5" s="82"/>
      <c r="H5" s="237">
        <f>IF(Score!T5="", "",Score!T5 )</f>
        <v>2</v>
      </c>
      <c r="I5" s="701"/>
      <c r="J5" s="702"/>
      <c r="K5" s="82"/>
    </row>
    <row r="6" ht="12.75" customHeight="1">
      <c r="A6" s="225">
        <f>IF(Score!A6="", "",Score!A6 )</f>
        <v>3</v>
      </c>
      <c r="B6" s="699"/>
      <c r="C6" s="700"/>
      <c r="D6" s="82"/>
      <c r="H6" s="225">
        <f>IF(Score!T6="", "",Score!T6 )</f>
        <v>3</v>
      </c>
      <c r="I6" s="699"/>
      <c r="J6" s="700"/>
      <c r="K6" s="82"/>
    </row>
    <row r="7" ht="12.75" customHeight="1">
      <c r="A7" s="237" t="str">
        <f>IF(Score!A7="", "",Score!A7 )</f>
        <v>SP</v>
      </c>
      <c r="B7" s="701"/>
      <c r="C7" s="702"/>
      <c r="D7" s="82"/>
      <c r="H7" s="237" t="str">
        <f>IF(Score!T7="", "",Score!T7 )</f>
        <v>SP*</v>
      </c>
      <c r="I7" s="701"/>
      <c r="J7" s="702"/>
      <c r="K7" s="82"/>
    </row>
    <row r="8" ht="12.75" customHeight="1">
      <c r="A8" s="225">
        <f>IF(Score!A8="", "",Score!A8 )</f>
        <v>4</v>
      </c>
      <c r="B8" s="699"/>
      <c r="C8" s="700"/>
      <c r="D8" s="82"/>
      <c r="H8" s="225">
        <f>IF(Score!T8="", "",Score!T8 )</f>
        <v>4</v>
      </c>
      <c r="I8" s="699"/>
      <c r="J8" s="700"/>
      <c r="K8" s="82"/>
    </row>
    <row r="9" ht="12.75" customHeight="1">
      <c r="A9" s="237" t="str">
        <f>IF(Score!A9="", "",Score!A9 )</f>
        <v>SP*</v>
      </c>
      <c r="B9" s="701"/>
      <c r="C9" s="702"/>
      <c r="D9" s="82"/>
      <c r="H9" s="237" t="str">
        <f>IF(Score!T9="", "",Score!T9 )</f>
        <v>SP</v>
      </c>
      <c r="I9" s="701"/>
      <c r="J9" s="702"/>
      <c r="K9" s="82"/>
    </row>
    <row r="10" ht="12.75" customHeight="1">
      <c r="A10" s="225">
        <f>IF(Score!A10="", "",Score!A10 )</f>
        <v>5</v>
      </c>
      <c r="B10" s="699"/>
      <c r="C10" s="700"/>
      <c r="D10" s="82"/>
      <c r="H10" s="225">
        <f>IF(Score!T10="", "",Score!T10 )</f>
        <v>5</v>
      </c>
      <c r="I10" s="699"/>
      <c r="J10" s="700"/>
      <c r="K10" s="82"/>
    </row>
    <row r="11" ht="12.75" customHeight="1">
      <c r="A11" s="237">
        <f>IF(Score!A11="", "",Score!A11 )</f>
        <v>6</v>
      </c>
      <c r="B11" s="701"/>
      <c r="C11" s="702"/>
      <c r="D11" s="82"/>
      <c r="H11" s="237">
        <f>IF(Score!T11="", "",Score!T11 )</f>
        <v>6</v>
      </c>
      <c r="I11" s="701"/>
      <c r="J11" s="702"/>
      <c r="K11" s="82"/>
    </row>
    <row r="12" ht="12.75" customHeight="1">
      <c r="A12" s="225">
        <f>IF(Score!A12="", "",Score!A12 )</f>
        <v>7</v>
      </c>
      <c r="B12" s="699"/>
      <c r="C12" s="700"/>
      <c r="D12" s="82"/>
      <c r="H12" s="225">
        <f>IF(Score!T12="", "",Score!T12 )</f>
        <v>7</v>
      </c>
      <c r="I12" s="699"/>
      <c r="J12" s="700"/>
      <c r="K12" s="82"/>
    </row>
    <row r="13" ht="12.75" customHeight="1">
      <c r="A13" s="237">
        <f>IF(Score!A13="", "",Score!A13 )</f>
        <v>8</v>
      </c>
      <c r="B13" s="701"/>
      <c r="C13" s="702"/>
      <c r="D13" s="82"/>
      <c r="H13" s="237">
        <f>IF(Score!T13="", "",Score!T13 )</f>
        <v>8</v>
      </c>
      <c r="I13" s="701"/>
      <c r="J13" s="702"/>
      <c r="K13" s="82"/>
    </row>
    <row r="14" ht="12.75" customHeight="1">
      <c r="A14" s="225">
        <f>IF(Score!A14="", "",Score!A14 )</f>
        <v>9</v>
      </c>
      <c r="B14" s="699"/>
      <c r="C14" s="700"/>
      <c r="D14" s="82"/>
      <c r="H14" s="225">
        <f>IF(Score!T14="", "",Score!T14 )</f>
        <v>9</v>
      </c>
      <c r="I14" s="699"/>
      <c r="J14" s="700"/>
      <c r="K14" s="82"/>
    </row>
    <row r="15" ht="12.75" customHeight="1">
      <c r="A15" s="237">
        <f>IF(Score!A15="", "",Score!A15 )</f>
        <v>10</v>
      </c>
      <c r="B15" s="701"/>
      <c r="C15" s="702"/>
      <c r="D15" s="82"/>
      <c r="H15" s="237">
        <f>IF(Score!T15="", "",Score!T15 )</f>
        <v>10</v>
      </c>
      <c r="I15" s="701"/>
      <c r="J15" s="702"/>
      <c r="K15" s="82"/>
    </row>
    <row r="16" ht="12.75" customHeight="1">
      <c r="A16" s="225">
        <f>IF(Score!A16="", "",Score!A16 )</f>
        <v>11</v>
      </c>
      <c r="B16" s="699"/>
      <c r="C16" s="700"/>
      <c r="D16" s="82"/>
      <c r="H16" s="225">
        <f>IF(Score!T16="", "",Score!T16 )</f>
        <v>11</v>
      </c>
      <c r="I16" s="699"/>
      <c r="J16" s="700"/>
      <c r="K16" s="82"/>
    </row>
    <row r="17" ht="12.75" customHeight="1">
      <c r="A17" s="237">
        <f>IF(Score!A17="", "",Score!A17 )</f>
        <v>12</v>
      </c>
      <c r="B17" s="701"/>
      <c r="C17" s="702"/>
      <c r="D17" s="82"/>
      <c r="H17" s="237">
        <f>IF(Score!T17="", "",Score!T17 )</f>
        <v>12</v>
      </c>
      <c r="I17" s="701"/>
      <c r="J17" s="702"/>
      <c r="K17" s="82"/>
    </row>
    <row r="18" ht="12.75" customHeight="1">
      <c r="A18" s="225" t="str">
        <f>IF(Score!A18="", "",Score!A18 )</f>
        <v>SP</v>
      </c>
      <c r="B18" s="699"/>
      <c r="C18" s="700"/>
      <c r="D18" s="82"/>
      <c r="H18" s="225" t="str">
        <f>IF(Score!T18="", "",Score!T18 )</f>
        <v>SP*</v>
      </c>
      <c r="I18" s="699"/>
      <c r="J18" s="700"/>
      <c r="K18" s="82"/>
    </row>
    <row r="19" ht="12.75" customHeight="1">
      <c r="A19" s="237">
        <f>IF(Score!A19="", "",Score!A19 )</f>
        <v>13</v>
      </c>
      <c r="B19" s="701"/>
      <c r="C19" s="702"/>
      <c r="D19" s="82"/>
      <c r="H19" s="237">
        <f>IF(Score!T19="", "",Score!T19 )</f>
        <v>13</v>
      </c>
      <c r="I19" s="701"/>
      <c r="J19" s="702"/>
      <c r="K19" s="82"/>
    </row>
    <row r="20" ht="12.75" customHeight="1">
      <c r="A20" s="225">
        <f>IF(Score!A20="", "",Score!A20 )</f>
        <v>14</v>
      </c>
      <c r="B20" s="699"/>
      <c r="C20" s="700"/>
      <c r="D20" s="82"/>
      <c r="H20" s="225">
        <f>IF(Score!T20="", "",Score!T20 )</f>
        <v>14</v>
      </c>
      <c r="I20" s="699"/>
      <c r="J20" s="700"/>
      <c r="K20" s="82"/>
    </row>
    <row r="21" ht="12.75" customHeight="1">
      <c r="A21" s="237">
        <f>IF(Score!A21="", "",Score!A21 )</f>
        <v>15</v>
      </c>
      <c r="B21" s="701"/>
      <c r="C21" s="702"/>
      <c r="D21" s="82"/>
      <c r="H21" s="237">
        <f>IF(Score!T21="", "",Score!T21 )</f>
        <v>15</v>
      </c>
      <c r="I21" s="701"/>
      <c r="J21" s="702"/>
      <c r="K21" s="82"/>
    </row>
    <row r="22" ht="12.75" customHeight="1">
      <c r="A22" s="225">
        <f>IF(Score!A22="", "",Score!A22 )</f>
        <v>16</v>
      </c>
      <c r="B22" s="699"/>
      <c r="C22" s="700"/>
      <c r="D22" s="82"/>
      <c r="H22" s="225">
        <f>IF(Score!T22="", "",Score!T22 )</f>
        <v>16</v>
      </c>
      <c r="I22" s="699"/>
      <c r="J22" s="700"/>
      <c r="K22" s="82"/>
    </row>
    <row r="23" ht="12.75" customHeight="1">
      <c r="A23" s="237">
        <f>IF(Score!A23="", "",Score!A23 )</f>
        <v>17</v>
      </c>
      <c r="B23" s="701"/>
      <c r="C23" s="702"/>
      <c r="D23" s="82"/>
      <c r="H23" s="237">
        <f>IF(Score!T23="", "",Score!T23 )</f>
        <v>17</v>
      </c>
      <c r="I23" s="701"/>
      <c r="J23" s="702"/>
      <c r="K23" s="82"/>
    </row>
    <row r="24" ht="12.75" customHeight="1">
      <c r="A24" s="225" t="str">
        <f>IF(Score!A24="", "",Score!A24 )</f>
        <v>SP*</v>
      </c>
      <c r="B24" s="699"/>
      <c r="C24" s="700"/>
      <c r="D24" s="82"/>
      <c r="H24" s="225" t="str">
        <f>IF(Score!T24="", "",Score!T24 )</f>
        <v>SP</v>
      </c>
      <c r="I24" s="699"/>
      <c r="J24" s="700"/>
      <c r="K24" s="82"/>
    </row>
    <row r="25" ht="12.75" customHeight="1">
      <c r="A25" s="237">
        <f>IF(Score!A25="", "",Score!A25 )</f>
        <v>18</v>
      </c>
      <c r="B25" s="701"/>
      <c r="C25" s="702"/>
      <c r="D25" s="82"/>
      <c r="H25" s="237">
        <f>IF(Score!T25="", "",Score!T25 )</f>
        <v>18</v>
      </c>
      <c r="I25" s="701"/>
      <c r="J25" s="702"/>
      <c r="K25" s="82"/>
    </row>
    <row r="26" ht="12.75" customHeight="1">
      <c r="A26" s="225">
        <f>IF(Score!A26="", "",Score!A26 )</f>
        <v>19</v>
      </c>
      <c r="B26" s="699"/>
      <c r="C26" s="700"/>
      <c r="D26" s="82"/>
      <c r="H26" s="225">
        <f>IF(Score!T26="", "",Score!T26 )</f>
        <v>19</v>
      </c>
      <c r="I26" s="699"/>
      <c r="J26" s="700"/>
      <c r="K26" s="82"/>
    </row>
    <row r="27" ht="12.75" customHeight="1">
      <c r="A27" s="237" t="str">
        <f>IF(Score!A27="", "",Score!A27 )</f>
        <v>SP*</v>
      </c>
      <c r="B27" s="701"/>
      <c r="C27" s="702"/>
      <c r="D27" s="82"/>
      <c r="H27" s="237" t="str">
        <f>IF(Score!T27="", "",Score!T27 )</f>
        <v>SP</v>
      </c>
      <c r="I27" s="701"/>
      <c r="J27" s="702"/>
      <c r="K27" s="82"/>
    </row>
    <row r="28" ht="12.75" customHeight="1">
      <c r="A28" s="225">
        <f>IF(Score!A28="", "",Score!A28 )</f>
        <v>20</v>
      </c>
      <c r="B28" s="699"/>
      <c r="C28" s="700"/>
      <c r="D28" s="82"/>
      <c r="H28" s="225">
        <f>IF(Score!T28="", "",Score!T28 )</f>
        <v>20</v>
      </c>
      <c r="I28" s="699"/>
      <c r="J28" s="700"/>
      <c r="K28" s="82"/>
    </row>
    <row r="29" ht="12.75" customHeight="1">
      <c r="A29" s="237">
        <f>IF(Score!A29="", "",Score!A29 )</f>
        <v>21</v>
      </c>
      <c r="B29" s="701"/>
      <c r="C29" s="702"/>
      <c r="D29" s="82"/>
      <c r="H29" s="237">
        <f>IF(Score!T29="", "",Score!T29 )</f>
        <v>21</v>
      </c>
      <c r="I29" s="701"/>
      <c r="J29" s="702"/>
      <c r="K29" s="82"/>
    </row>
    <row r="30" ht="12.75" customHeight="1">
      <c r="A30" s="225" t="str">
        <f>IF(Score!A30="", "",Score!A30 )</f>
        <v>SP</v>
      </c>
      <c r="B30" s="699"/>
      <c r="C30" s="700"/>
      <c r="D30" s="82"/>
      <c r="H30" s="225" t="str">
        <f>IF(Score!T30="", "",Score!T30 )</f>
        <v>SP*</v>
      </c>
      <c r="I30" s="699"/>
      <c r="J30" s="700"/>
      <c r="K30" s="82"/>
    </row>
    <row r="31" ht="12.75" customHeight="1">
      <c r="A31" s="237">
        <f>IF(Score!A31="", "",Score!A31 )</f>
        <v>22</v>
      </c>
      <c r="B31" s="701"/>
      <c r="C31" s="702"/>
      <c r="D31" s="82"/>
      <c r="H31" s="237">
        <f>IF(Score!T31="", "",Score!T31 )</f>
        <v>22</v>
      </c>
      <c r="I31" s="701"/>
      <c r="J31" s="702"/>
      <c r="K31" s="82"/>
    </row>
    <row r="32" ht="12.75" customHeight="1">
      <c r="A32" s="225" t="str">
        <f>IF(Score!A32="", "",Score!A32 )</f>
        <v>SP</v>
      </c>
      <c r="B32" s="699"/>
      <c r="C32" s="700"/>
      <c r="D32" s="82"/>
      <c r="H32" s="225" t="str">
        <f>IF(Score!T32="", "",Score!T32 )</f>
        <v>SP*</v>
      </c>
      <c r="I32" s="699"/>
      <c r="J32" s="700"/>
      <c r="K32" s="82"/>
    </row>
    <row r="33" ht="12.75" customHeight="1">
      <c r="A33" s="237" t="str">
        <f>IF(Score!A33="", "",Score!A33 )</f>
        <v/>
      </c>
      <c r="B33" s="701"/>
      <c r="C33" s="702"/>
      <c r="D33" s="82"/>
      <c r="H33" s="237" t="str">
        <f>IF(Score!T33="", "",Score!T33 )</f>
        <v/>
      </c>
      <c r="I33" s="701"/>
      <c r="J33" s="702"/>
      <c r="K33" s="82"/>
    </row>
    <row r="34" ht="12.75" customHeight="1">
      <c r="A34" s="225" t="str">
        <f>IF(Score!A34="", "",Score!A34 )</f>
        <v/>
      </c>
      <c r="B34" s="699"/>
      <c r="C34" s="700"/>
      <c r="D34" s="82"/>
      <c r="H34" s="225" t="str">
        <f>IF(Score!T34="", "",Score!T34 )</f>
        <v/>
      </c>
      <c r="I34" s="699"/>
      <c r="J34" s="700"/>
      <c r="K34" s="82"/>
    </row>
    <row r="35" ht="12.75" customHeight="1">
      <c r="A35" s="237" t="str">
        <f>IF(Score!A35="", "",Score!A35 )</f>
        <v/>
      </c>
      <c r="B35" s="701"/>
      <c r="C35" s="702"/>
      <c r="D35" s="82"/>
      <c r="H35" s="237" t="str">
        <f>IF(Score!T35="", "",Score!T35 )</f>
        <v/>
      </c>
      <c r="I35" s="701"/>
      <c r="J35" s="702"/>
      <c r="K35" s="82"/>
    </row>
    <row r="36" ht="12.75" customHeight="1">
      <c r="A36" s="225" t="str">
        <f>IF(Score!A36="", "",Score!A36 )</f>
        <v/>
      </c>
      <c r="B36" s="699"/>
      <c r="C36" s="700"/>
      <c r="D36" s="82"/>
      <c r="H36" s="225" t="str">
        <f>IF(Score!T36="", "",Score!T36 )</f>
        <v/>
      </c>
      <c r="I36" s="699"/>
      <c r="J36" s="700"/>
      <c r="K36" s="82"/>
    </row>
    <row r="37" ht="12.75" customHeight="1">
      <c r="A37" s="237" t="str">
        <f>IF(Score!A37="", "",Score!A37 )</f>
        <v/>
      </c>
      <c r="B37" s="701"/>
      <c r="C37" s="702"/>
      <c r="D37" s="82"/>
      <c r="H37" s="237" t="str">
        <f>IF(Score!T37="", "",Score!T37 )</f>
        <v/>
      </c>
      <c r="I37" s="701"/>
      <c r="J37" s="702"/>
      <c r="K37" s="82"/>
    </row>
    <row r="38" ht="12.75" customHeight="1">
      <c r="A38" s="225" t="str">
        <f>IF(Score!A38="", "",Score!A38 )</f>
        <v/>
      </c>
      <c r="B38" s="699"/>
      <c r="C38" s="700"/>
      <c r="D38" s="82"/>
      <c r="H38" s="225" t="str">
        <f>IF(Score!T38="", "",Score!T38 )</f>
        <v/>
      </c>
      <c r="I38" s="699"/>
      <c r="J38" s="700"/>
      <c r="K38" s="82"/>
    </row>
    <row r="39" ht="12.75" customHeight="1">
      <c r="A39" s="237" t="str">
        <f>IF(Score!A39="", "",Score!A39 )</f>
        <v/>
      </c>
      <c r="B39" s="701"/>
      <c r="C39" s="702"/>
      <c r="D39" s="82"/>
      <c r="H39" s="237" t="str">
        <f>IF(Score!T39="", "",Score!T39 )</f>
        <v/>
      </c>
      <c r="I39" s="701"/>
      <c r="J39" s="702"/>
      <c r="K39" s="82"/>
    </row>
    <row r="40" ht="12.75" customHeight="1">
      <c r="A40" s="225" t="str">
        <f>IF(Score!A40="", "",Score!A40 )</f>
        <v/>
      </c>
      <c r="B40" s="699"/>
      <c r="C40" s="700"/>
      <c r="D40" s="82"/>
      <c r="H40" s="225" t="str">
        <f>IF(Score!T40="", "",Score!T40 )</f>
        <v/>
      </c>
      <c r="I40" s="699"/>
      <c r="J40" s="700"/>
      <c r="K40" s="82"/>
    </row>
    <row r="41" ht="12.75" customHeight="1">
      <c r="A41" s="703" t="str">
        <f>IF(Score!A41="", "",Score!A41 )</f>
        <v/>
      </c>
      <c r="B41" s="704"/>
      <c r="C41" s="705"/>
      <c r="D41" s="706"/>
      <c r="H41" s="703" t="str">
        <f>IF(Score!T41="", "",Score!T41 )</f>
        <v/>
      </c>
      <c r="I41" s="704"/>
      <c r="J41" s="705"/>
      <c r="K41" s="706"/>
    </row>
    <row r="42" ht="27.75" customHeight="1">
      <c r="A42" s="707" t="s">
        <v>368</v>
      </c>
      <c r="B42" s="708">
        <f>SUM(B4:B41)</f>
        <v>0</v>
      </c>
      <c r="C42" s="709"/>
      <c r="D42" s="20"/>
      <c r="H42" s="707" t="str">
        <f>A42</f>
        <v>Period Offset</v>
      </c>
      <c r="I42" s="708">
        <f>SUM(I4:I41)</f>
        <v>0</v>
      </c>
      <c r="J42" s="709"/>
      <c r="K42" s="20"/>
    </row>
    <row r="43" ht="12.75" customHeight="1">
      <c r="A43" s="691" t="str">
        <f>A1</f>
        <v>Minnesota Roller Derby</v>
      </c>
      <c r="B43" s="339"/>
      <c r="C43" s="692">
        <f>IF(ISBLANK(IGRF!$B$7), "", IGRF!$B$7)</f>
        <v>45101</v>
      </c>
      <c r="D43" s="693">
        <v>2.0</v>
      </c>
      <c r="H43" s="691" t="str">
        <f>H1</f>
        <v>Ann Arbor Roller Derby</v>
      </c>
      <c r="I43" s="339"/>
      <c r="J43" s="692">
        <f>IF(ISBLANK(IGRF!$B$7), "", IGRF!$B$7)</f>
        <v>45101</v>
      </c>
      <c r="K43" s="693">
        <v>2.0</v>
      </c>
    </row>
    <row r="44" ht="13.5" customHeight="1">
      <c r="A44" s="151"/>
      <c r="B44" s="19"/>
      <c r="C44" s="694" t="s">
        <v>207</v>
      </c>
      <c r="D44" s="409"/>
      <c r="H44" s="151"/>
      <c r="I44" s="19"/>
      <c r="J44" s="694" t="s">
        <v>207</v>
      </c>
      <c r="K44" s="409"/>
    </row>
    <row r="45" ht="13.5" customHeight="1">
      <c r="A45" s="695" t="s">
        <v>282</v>
      </c>
      <c r="B45" s="696" t="s">
        <v>366</v>
      </c>
      <c r="C45" s="697" t="s">
        <v>367</v>
      </c>
      <c r="D45" s="698" t="str">
        <f>IF(ISBLANK(IGRF!$L$3), "", "GAME " &amp; IGRF!$L$3)</f>
        <v>GAME Sat 4</v>
      </c>
      <c r="H45" s="695" t="s">
        <v>282</v>
      </c>
      <c r="I45" s="696" t="s">
        <v>366</v>
      </c>
      <c r="J45" s="697" t="s">
        <v>367</v>
      </c>
      <c r="K45" s="698" t="str">
        <f>IF(ISBLANK(IGRF!$L$3), "", "GAME " &amp; IGRF!$L$3)</f>
        <v>GAME Sat 4</v>
      </c>
    </row>
    <row r="46" ht="12.75" customHeight="1">
      <c r="A46" s="227">
        <f>IF(Score!A46="", "",Score!A46 )</f>
        <v>1</v>
      </c>
      <c r="B46" s="699"/>
      <c r="C46" s="700"/>
      <c r="D46" s="82"/>
      <c r="H46" s="710">
        <f>IF(Score!T46="", "",Score!T46 )</f>
        <v>1</v>
      </c>
      <c r="I46" s="699"/>
      <c r="J46" s="700"/>
      <c r="K46" s="82"/>
    </row>
    <row r="47" ht="12.75" customHeight="1">
      <c r="A47" s="237" t="str">
        <f>IF(Score!A47="", "",Score!A47 )</f>
        <v>SP*</v>
      </c>
      <c r="B47" s="701"/>
      <c r="C47" s="702"/>
      <c r="D47" s="82"/>
      <c r="H47" s="300" t="str">
        <f>IF(Score!T47="", "",Score!T47 )</f>
        <v>SP</v>
      </c>
      <c r="I47" s="701"/>
      <c r="J47" s="702"/>
      <c r="K47" s="82"/>
    </row>
    <row r="48" ht="12.75" customHeight="1">
      <c r="A48" s="225">
        <f>IF(Score!A48="", "",Score!A48 )</f>
        <v>2</v>
      </c>
      <c r="B48" s="699"/>
      <c r="C48" s="700"/>
      <c r="D48" s="82"/>
      <c r="H48" s="298">
        <f>IF(Score!T48="", "",Score!T48 )</f>
        <v>2</v>
      </c>
      <c r="I48" s="699"/>
      <c r="J48" s="700"/>
      <c r="K48" s="82"/>
    </row>
    <row r="49" ht="12.75" customHeight="1">
      <c r="A49" s="237">
        <f>IF(Score!A49="", "",Score!A49 )</f>
        <v>3</v>
      </c>
      <c r="B49" s="701"/>
      <c r="C49" s="702"/>
      <c r="D49" s="82"/>
      <c r="H49" s="300">
        <f>IF(Score!T49="", "",Score!T49 )</f>
        <v>3</v>
      </c>
      <c r="I49" s="701"/>
      <c r="J49" s="702"/>
      <c r="K49" s="82"/>
    </row>
    <row r="50" ht="12.75" customHeight="1">
      <c r="A50" s="225">
        <f>IF(Score!A50="", "",Score!A50 )</f>
        <v>4</v>
      </c>
      <c r="B50" s="699"/>
      <c r="C50" s="700"/>
      <c r="D50" s="82"/>
      <c r="H50" s="298">
        <f>IF(Score!T50="", "",Score!T50 )</f>
        <v>4</v>
      </c>
      <c r="I50" s="699"/>
      <c r="J50" s="700"/>
      <c r="K50" s="82"/>
    </row>
    <row r="51" ht="12.75" customHeight="1">
      <c r="A51" s="237">
        <f>IF(Score!A51="", "",Score!A51 )</f>
        <v>5</v>
      </c>
      <c r="B51" s="701"/>
      <c r="C51" s="702"/>
      <c r="D51" s="82"/>
      <c r="H51" s="300">
        <f>IF(Score!T51="", "",Score!T51 )</f>
        <v>5</v>
      </c>
      <c r="I51" s="701"/>
      <c r="J51" s="702"/>
      <c r="K51" s="82"/>
    </row>
    <row r="52" ht="12.75" customHeight="1">
      <c r="A52" s="225">
        <f>IF(Score!A52="", "",Score!A52 )</f>
        <v>6</v>
      </c>
      <c r="B52" s="699"/>
      <c r="C52" s="700"/>
      <c r="D52" s="82"/>
      <c r="H52" s="298">
        <f>IF(Score!T52="", "",Score!T52 )</f>
        <v>6</v>
      </c>
      <c r="I52" s="699"/>
      <c r="J52" s="700"/>
      <c r="K52" s="82"/>
    </row>
    <row r="53" ht="12.75" customHeight="1">
      <c r="A53" s="237">
        <f>IF(Score!A53="", "",Score!A53 )</f>
        <v>7</v>
      </c>
      <c r="B53" s="701"/>
      <c r="C53" s="702"/>
      <c r="D53" s="82"/>
      <c r="H53" s="300">
        <f>IF(Score!T53="", "",Score!T53 )</f>
        <v>7</v>
      </c>
      <c r="I53" s="701"/>
      <c r="J53" s="702"/>
      <c r="K53" s="82"/>
    </row>
    <row r="54" ht="12.75" customHeight="1">
      <c r="A54" s="225">
        <f>IF(Score!A54="", "",Score!A54 )</f>
        <v>8</v>
      </c>
      <c r="B54" s="699"/>
      <c r="C54" s="700"/>
      <c r="D54" s="82"/>
      <c r="H54" s="298">
        <f>IF(Score!T54="", "",Score!T54 )</f>
        <v>8</v>
      </c>
      <c r="I54" s="699"/>
      <c r="J54" s="700"/>
      <c r="K54" s="82"/>
    </row>
    <row r="55" ht="12.75" customHeight="1">
      <c r="A55" s="237">
        <f>IF(Score!A55="", "",Score!A55 )</f>
        <v>9</v>
      </c>
      <c r="B55" s="701"/>
      <c r="C55" s="702"/>
      <c r="D55" s="82"/>
      <c r="H55" s="300">
        <f>IF(Score!T55="", "",Score!T55 )</f>
        <v>9</v>
      </c>
      <c r="I55" s="701"/>
      <c r="J55" s="702"/>
      <c r="K55" s="82"/>
    </row>
    <row r="56" ht="12.75" customHeight="1">
      <c r="A56" s="225" t="str">
        <f>IF(Score!A56="", "",Score!A56 )</f>
        <v>SP*</v>
      </c>
      <c r="B56" s="699"/>
      <c r="C56" s="700"/>
      <c r="D56" s="82"/>
      <c r="H56" s="298" t="str">
        <f>IF(Score!T56="", "",Score!T56 )</f>
        <v>SP</v>
      </c>
      <c r="I56" s="699"/>
      <c r="J56" s="700"/>
      <c r="K56" s="82"/>
    </row>
    <row r="57" ht="12.75" customHeight="1">
      <c r="A57" s="237">
        <f>IF(Score!A57="", "",Score!A57 )</f>
        <v>10</v>
      </c>
      <c r="B57" s="701"/>
      <c r="C57" s="702"/>
      <c r="D57" s="82"/>
      <c r="H57" s="300">
        <f>IF(Score!T57="", "",Score!T57 )</f>
        <v>10</v>
      </c>
      <c r="I57" s="701"/>
      <c r="J57" s="702"/>
      <c r="K57" s="82"/>
    </row>
    <row r="58" ht="12.75" customHeight="1">
      <c r="A58" s="225">
        <f>IF(Score!A58="", "",Score!A58 )</f>
        <v>11</v>
      </c>
      <c r="B58" s="699"/>
      <c r="C58" s="700"/>
      <c r="D58" s="82"/>
      <c r="H58" s="298">
        <f>IF(Score!T58="", "",Score!T58 )</f>
        <v>11</v>
      </c>
      <c r="I58" s="699"/>
      <c r="J58" s="700"/>
      <c r="K58" s="82"/>
    </row>
    <row r="59" ht="12.75" customHeight="1">
      <c r="A59" s="237">
        <f>IF(Score!A59="", "",Score!A59 )</f>
        <v>12</v>
      </c>
      <c r="B59" s="701"/>
      <c r="C59" s="702"/>
      <c r="D59" s="82"/>
      <c r="H59" s="300">
        <f>IF(Score!T59="", "",Score!T59 )</f>
        <v>12</v>
      </c>
      <c r="I59" s="701"/>
      <c r="J59" s="702"/>
      <c r="K59" s="82"/>
    </row>
    <row r="60" ht="12.75" customHeight="1">
      <c r="A60" s="225">
        <f>IF(Score!A60="", "",Score!A60 )</f>
        <v>13</v>
      </c>
      <c r="B60" s="699"/>
      <c r="C60" s="700"/>
      <c r="D60" s="82"/>
      <c r="H60" s="298">
        <f>IF(Score!T60="", "",Score!T60 )</f>
        <v>13</v>
      </c>
      <c r="I60" s="699"/>
      <c r="J60" s="700"/>
      <c r="K60" s="82"/>
    </row>
    <row r="61" ht="12.75" customHeight="1">
      <c r="A61" s="237">
        <f>IF(Score!A61="", "",Score!A61 )</f>
        <v>14</v>
      </c>
      <c r="B61" s="701"/>
      <c r="C61" s="702"/>
      <c r="D61" s="82"/>
      <c r="H61" s="300">
        <f>IF(Score!T61="", "",Score!T61 )</f>
        <v>14</v>
      </c>
      <c r="I61" s="701"/>
      <c r="J61" s="702"/>
      <c r="K61" s="82"/>
    </row>
    <row r="62" ht="12.75" customHeight="1">
      <c r="A62" s="225">
        <f>IF(Score!A62="", "",Score!A62 )</f>
        <v>15</v>
      </c>
      <c r="B62" s="699"/>
      <c r="C62" s="700"/>
      <c r="D62" s="82"/>
      <c r="H62" s="298">
        <f>IF(Score!T62="", "",Score!T62 )</f>
        <v>15</v>
      </c>
      <c r="I62" s="699"/>
      <c r="J62" s="700"/>
      <c r="K62" s="82"/>
    </row>
    <row r="63" ht="12.75" customHeight="1">
      <c r="A63" s="237">
        <f>IF(Score!A63="", "",Score!A63 )</f>
        <v>16</v>
      </c>
      <c r="B63" s="701"/>
      <c r="C63" s="702"/>
      <c r="D63" s="82"/>
      <c r="H63" s="300">
        <f>IF(Score!T63="", "",Score!T63 )</f>
        <v>16</v>
      </c>
      <c r="I63" s="701"/>
      <c r="J63" s="702"/>
      <c r="K63" s="82"/>
    </row>
    <row r="64" ht="12.75" customHeight="1">
      <c r="A64" s="225" t="str">
        <f>IF(Score!A64="", "",Score!A64 )</f>
        <v>SP*</v>
      </c>
      <c r="B64" s="699"/>
      <c r="C64" s="700"/>
      <c r="D64" s="82"/>
      <c r="H64" s="298" t="str">
        <f>IF(Score!T64="", "",Score!T64 )</f>
        <v>SP</v>
      </c>
      <c r="I64" s="699"/>
      <c r="J64" s="700"/>
      <c r="K64" s="82"/>
    </row>
    <row r="65" ht="12.75" customHeight="1">
      <c r="A65" s="237">
        <f>IF(Score!A65="", "",Score!A65 )</f>
        <v>17</v>
      </c>
      <c r="B65" s="701"/>
      <c r="C65" s="702"/>
      <c r="D65" s="82"/>
      <c r="H65" s="300">
        <f>IF(Score!T65="", "",Score!T65 )</f>
        <v>17</v>
      </c>
      <c r="I65" s="701"/>
      <c r="J65" s="702"/>
      <c r="K65" s="82"/>
    </row>
    <row r="66" ht="12.75" customHeight="1">
      <c r="A66" s="225">
        <f>IF(Score!A66="", "",Score!A66 )</f>
        <v>18</v>
      </c>
      <c r="B66" s="699"/>
      <c r="C66" s="700"/>
      <c r="D66" s="82"/>
      <c r="H66" s="298">
        <f>IF(Score!T66="", "",Score!T66 )</f>
        <v>18</v>
      </c>
      <c r="I66" s="699"/>
      <c r="J66" s="700"/>
      <c r="K66" s="82"/>
    </row>
    <row r="67" ht="12.75" customHeight="1">
      <c r="A67" s="237">
        <f>IF(Score!A67="", "",Score!A67 )</f>
        <v>19</v>
      </c>
      <c r="B67" s="701"/>
      <c r="C67" s="702"/>
      <c r="D67" s="82"/>
      <c r="H67" s="300">
        <f>IF(Score!T67="", "",Score!T67 )</f>
        <v>19</v>
      </c>
      <c r="I67" s="701"/>
      <c r="J67" s="702"/>
      <c r="K67" s="82"/>
    </row>
    <row r="68" ht="12.75" customHeight="1">
      <c r="A68" s="225">
        <f>IF(Score!A68="", "",Score!A68 )</f>
        <v>20</v>
      </c>
      <c r="B68" s="699"/>
      <c r="C68" s="700"/>
      <c r="D68" s="82"/>
      <c r="H68" s="298">
        <f>IF(Score!T68="", "",Score!T68 )</f>
        <v>20</v>
      </c>
      <c r="I68" s="699"/>
      <c r="J68" s="700"/>
      <c r="K68" s="82"/>
    </row>
    <row r="69" ht="12.75" customHeight="1">
      <c r="A69" s="237">
        <f>IF(Score!A69="", "",Score!A69 )</f>
        <v>21</v>
      </c>
      <c r="B69" s="701"/>
      <c r="C69" s="702"/>
      <c r="D69" s="82"/>
      <c r="H69" s="300">
        <f>IF(Score!T69="", "",Score!T69 )</f>
        <v>21</v>
      </c>
      <c r="I69" s="701"/>
      <c r="J69" s="702"/>
      <c r="K69" s="82"/>
    </row>
    <row r="70" ht="12.75" customHeight="1">
      <c r="A70" s="225">
        <f>IF(Score!A70="", "",Score!A70 )</f>
        <v>22</v>
      </c>
      <c r="B70" s="699"/>
      <c r="C70" s="700"/>
      <c r="D70" s="82"/>
      <c r="H70" s="298">
        <f>IF(Score!T70="", "",Score!T70 )</f>
        <v>22</v>
      </c>
      <c r="I70" s="699"/>
      <c r="J70" s="700"/>
      <c r="K70" s="82"/>
    </row>
    <row r="71" ht="12.75" customHeight="1">
      <c r="A71" s="237" t="str">
        <f>IF(Score!A71="", "",Score!A71 )</f>
        <v/>
      </c>
      <c r="B71" s="701"/>
      <c r="C71" s="702"/>
      <c r="D71" s="82"/>
      <c r="H71" s="237" t="str">
        <f>IF(Score!T71="", "",Score!T71 )</f>
        <v/>
      </c>
      <c r="I71" s="701"/>
      <c r="J71" s="702"/>
      <c r="K71" s="82"/>
    </row>
    <row r="72" ht="12.75" customHeight="1">
      <c r="A72" s="225" t="str">
        <f>IF(Score!A72="", "",Score!A72 )</f>
        <v/>
      </c>
      <c r="B72" s="699"/>
      <c r="C72" s="700"/>
      <c r="D72" s="82"/>
      <c r="H72" s="225" t="str">
        <f>IF(Score!T72="", "",Score!T72 )</f>
        <v/>
      </c>
      <c r="I72" s="699"/>
      <c r="J72" s="700"/>
      <c r="K72" s="82"/>
    </row>
    <row r="73" ht="12.75" customHeight="1">
      <c r="A73" s="237" t="str">
        <f>IF(Score!A73="", "",Score!A73 )</f>
        <v/>
      </c>
      <c r="B73" s="701"/>
      <c r="C73" s="702"/>
      <c r="D73" s="82"/>
      <c r="H73" s="237" t="str">
        <f>IF(Score!T73="", "",Score!T73 )</f>
        <v/>
      </c>
      <c r="I73" s="701"/>
      <c r="J73" s="702"/>
      <c r="K73" s="82"/>
    </row>
    <row r="74" ht="12.75" customHeight="1">
      <c r="A74" s="225" t="str">
        <f>IF(Score!A74="", "",Score!A74 )</f>
        <v/>
      </c>
      <c r="B74" s="699"/>
      <c r="C74" s="700"/>
      <c r="D74" s="82"/>
      <c r="H74" s="225" t="str">
        <f>IF(Score!T74="", "",Score!T74 )</f>
        <v/>
      </c>
      <c r="I74" s="699"/>
      <c r="J74" s="700"/>
      <c r="K74" s="82"/>
    </row>
    <row r="75" ht="12.75" customHeight="1">
      <c r="A75" s="237" t="str">
        <f>IF(Score!A75="", "",Score!A75 )</f>
        <v/>
      </c>
      <c r="B75" s="701"/>
      <c r="C75" s="702"/>
      <c r="D75" s="82"/>
      <c r="H75" s="237" t="str">
        <f>IF(Score!T75="", "",Score!T75 )</f>
        <v/>
      </c>
      <c r="I75" s="701"/>
      <c r="J75" s="702"/>
      <c r="K75" s="82"/>
    </row>
    <row r="76" ht="12.75" customHeight="1">
      <c r="A76" s="225" t="str">
        <f>IF(Score!A76="", "",Score!A76 )</f>
        <v/>
      </c>
      <c r="B76" s="699"/>
      <c r="C76" s="700"/>
      <c r="D76" s="82"/>
      <c r="H76" s="225" t="str">
        <f>IF(Score!T76="", "",Score!T76 )</f>
        <v/>
      </c>
      <c r="I76" s="699"/>
      <c r="J76" s="700"/>
      <c r="K76" s="82"/>
    </row>
    <row r="77" ht="12.75" customHeight="1">
      <c r="A77" s="237" t="str">
        <f>IF(Score!A77="", "",Score!A77 )</f>
        <v/>
      </c>
      <c r="B77" s="701"/>
      <c r="C77" s="702"/>
      <c r="D77" s="82"/>
      <c r="H77" s="237" t="str">
        <f>IF(Score!T77="", "",Score!T77 )</f>
        <v/>
      </c>
      <c r="I77" s="701"/>
      <c r="J77" s="702"/>
      <c r="K77" s="82"/>
    </row>
    <row r="78" ht="12.75" customHeight="1">
      <c r="A78" s="225" t="str">
        <f>IF(Score!A78="", "",Score!A78 )</f>
        <v/>
      </c>
      <c r="B78" s="699"/>
      <c r="C78" s="700"/>
      <c r="D78" s="82"/>
      <c r="H78" s="225" t="str">
        <f>IF(Score!T78="", "",Score!T78 )</f>
        <v/>
      </c>
      <c r="I78" s="699"/>
      <c r="J78" s="700"/>
      <c r="K78" s="82"/>
    </row>
    <row r="79" ht="12.75" customHeight="1">
      <c r="A79" s="237" t="str">
        <f>IF(Score!A79="", "",Score!A79 )</f>
        <v/>
      </c>
      <c r="B79" s="701"/>
      <c r="C79" s="702"/>
      <c r="D79" s="82"/>
      <c r="H79" s="237" t="str">
        <f>IF(Score!T79="", "",Score!T79 )</f>
        <v/>
      </c>
      <c r="I79" s="701"/>
      <c r="J79" s="702"/>
      <c r="K79" s="82"/>
    </row>
    <row r="80" ht="12.75" customHeight="1">
      <c r="A80" s="225" t="str">
        <f>IF(Score!A80="", "",Score!A80 )</f>
        <v/>
      </c>
      <c r="B80" s="699"/>
      <c r="C80" s="700"/>
      <c r="D80" s="82"/>
      <c r="H80" s="225" t="str">
        <f>IF(Score!T80="", "",Score!T80 )</f>
        <v/>
      </c>
      <c r="I80" s="699"/>
      <c r="J80" s="700"/>
      <c r="K80" s="82"/>
    </row>
    <row r="81" ht="12.75" customHeight="1">
      <c r="A81" s="237" t="str">
        <f>IF(Score!A81="", "",Score!A81 )</f>
        <v/>
      </c>
      <c r="B81" s="701"/>
      <c r="C81" s="702"/>
      <c r="D81" s="82"/>
      <c r="H81" s="237" t="str">
        <f>IF(Score!T81="", "",Score!T81 )</f>
        <v/>
      </c>
      <c r="I81" s="701"/>
      <c r="J81" s="702"/>
      <c r="K81" s="82"/>
    </row>
    <row r="82" ht="12.75" customHeight="1">
      <c r="A82" s="225" t="str">
        <f>IF(Score!A82="", "",Score!A82 )</f>
        <v/>
      </c>
      <c r="B82" s="699"/>
      <c r="C82" s="700"/>
      <c r="D82" s="82"/>
      <c r="H82" s="225" t="str">
        <f>IF(Score!T82="", "",Score!T82 )</f>
        <v/>
      </c>
      <c r="I82" s="699"/>
      <c r="J82" s="700"/>
      <c r="K82" s="82"/>
    </row>
    <row r="83" ht="12.75" customHeight="1">
      <c r="A83" s="703" t="str">
        <f>IF(Score!A83="", "",Score!A83 )</f>
        <v/>
      </c>
      <c r="B83" s="704"/>
      <c r="C83" s="705"/>
      <c r="D83" s="706"/>
      <c r="H83" s="703" t="str">
        <f>IF(Score!T83="", "",Score!T83 )</f>
        <v/>
      </c>
      <c r="I83" s="704"/>
      <c r="J83" s="705"/>
      <c r="K83" s="706"/>
    </row>
    <row r="84" ht="12.75" customHeight="1">
      <c r="A84" s="707" t="str">
        <f>A42</f>
        <v>Period Offset</v>
      </c>
      <c r="B84" s="708">
        <f>SUM(B46:B83)</f>
        <v>0</v>
      </c>
      <c r="C84" s="709"/>
      <c r="D84" s="20"/>
      <c r="H84" s="707" t="str">
        <f>A42</f>
        <v>Period Offset</v>
      </c>
      <c r="I84" s="708">
        <f>SUM(I46:I83)</f>
        <v>0</v>
      </c>
      <c r="J84" s="709"/>
      <c r="K84" s="20"/>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orientation="portrait"/>
  <headerFooter>
    <oddHeader>&amp;L&amp;A&amp;R ‘&amp;A’ revision 190101 StatsBook © 2008–2019 WFTDA</oddHeader>
  </headerFooter>
  <rowBreaks count="1" manualBreakCount="1">
    <brk id="42" man="1"/>
  </rowBreaks>
  <colBreaks count="1" manualBreakCount="1">
    <brk id="4" man="1"/>
  </colBreaks>
  <drawing r:id="rId2"/>
  <legacyDrawing r:id="rId3"/>
</worksheet>
</file>