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supervised\test_data\"/>
    </mc:Choice>
  </mc:AlternateContent>
  <bookViews>
    <workbookView xWindow="0" yWindow="0" windowWidth="38370" windowHeight="4560" activeTab="2"/>
  </bookViews>
  <sheets>
    <sheet name="data" sheetId="1" r:id="rId1"/>
    <sheet name="worksheet" sheetId="2" r:id="rId2"/>
    <sheet name="metrics" sheetId="3" r:id="rId3"/>
  </sheets>
  <definedNames>
    <definedName name="_xlnm._FilterDatabase" localSheetId="0" hidden="1">data!$A$1:$B$101</definedName>
    <definedName name="ACC">worksheet!$P$2</definedName>
    <definedName name="BACC">worksheet!$AA$2</definedName>
    <definedName name="CK">worksheet!$AH$2</definedName>
    <definedName name="CKC">worksheet!$AG$2</definedName>
    <definedName name="CRR">worksheet!$R$2</definedName>
    <definedName name="DR">worksheet!$Q$2</definedName>
    <definedName name="F05_">worksheet!$AF$2</definedName>
    <definedName name="F1_">worksheet!$AD$2</definedName>
    <definedName name="F2_">worksheet!$AE$2</definedName>
    <definedName name="FC">worksheet!$G$2</definedName>
    <definedName name="FDR">worksheet!$T$2</definedName>
    <definedName name="FN">worksheet!$D$2</definedName>
    <definedName name="FNR">worksheet!$M$2</definedName>
    <definedName name="FOR">worksheet!$U$2</definedName>
    <definedName name="FP">worksheet!$C$2</definedName>
    <definedName name="FPR">worksheet!$O$2</definedName>
    <definedName name="GM">worksheet!$AB$2</definedName>
    <definedName name="INFORM">worksheet!$Z$2</definedName>
    <definedName name="LRN">worksheet!$Y$2</definedName>
    <definedName name="LRP">worksheet!$X$2</definedName>
    <definedName name="MARK">worksheet!$AC$2</definedName>
    <definedName name="MCC">worksheet!$AI$2</definedName>
    <definedName name="MCR">worksheet!$W$2</definedName>
    <definedName name="N">worksheet!$K$2</definedName>
    <definedName name="NPV">worksheet!$V$2</definedName>
    <definedName name="ON">worksheet!$I$2</definedName>
    <definedName name="OP">worksheet!$H$2</definedName>
    <definedName name="OR">worksheet!$AJ$2</definedName>
    <definedName name="P">worksheet!$J$2</definedName>
    <definedName name="PPV">worksheet!$S$2</definedName>
    <definedName name="PREV">worksheet!$AL$2</definedName>
    <definedName name="SKEW">worksheet!$AM$2</definedName>
    <definedName name="Sn">worksheet!$A$2</definedName>
    <definedName name="TC">worksheet!$F$2</definedName>
    <definedName name="TN">worksheet!$E$2</definedName>
    <definedName name="TNR">worksheet!$N$2</definedName>
    <definedName name="TP">worksheet!$B$2</definedName>
    <definedName name="TPR">worksheet!$L$2</definedName>
    <definedName name="y">data!$A$2:$A$101</definedName>
    <definedName name="y_pred">data!$B$2:$B$101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" i="2" l="1"/>
  <c r="B40" i="3"/>
  <c r="B39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M2" i="2"/>
  <c r="AL2" i="2"/>
  <c r="W21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A2" i="2"/>
  <c r="E2" i="2" l="1"/>
  <c r="D2" i="2"/>
  <c r="C2" i="2"/>
  <c r="B2" i="2"/>
</calcChain>
</file>

<file path=xl/sharedStrings.xml><?xml version="1.0" encoding="utf-8"?>
<sst xmlns="http://schemas.openxmlformats.org/spreadsheetml/2006/main" count="82" uniqueCount="43">
  <si>
    <t>y</t>
  </si>
  <si>
    <t>y_pred</t>
  </si>
  <si>
    <t>ACC</t>
  </si>
  <si>
    <t>TP</t>
  </si>
  <si>
    <t>FP</t>
  </si>
  <si>
    <t>FN</t>
  </si>
  <si>
    <t>TN</t>
  </si>
  <si>
    <t>Sn</t>
  </si>
  <si>
    <t>TC</t>
  </si>
  <si>
    <t>FC</t>
  </si>
  <si>
    <t>OP</t>
  </si>
  <si>
    <t>ON</t>
  </si>
  <si>
    <t>P</t>
  </si>
  <si>
    <t>N</t>
  </si>
  <si>
    <t>TPR</t>
  </si>
  <si>
    <t>FNR</t>
  </si>
  <si>
    <t>TNR</t>
  </si>
  <si>
    <t>FPR</t>
  </si>
  <si>
    <t>DR</t>
  </si>
  <si>
    <t>CRR</t>
  </si>
  <si>
    <t>PPV</t>
  </si>
  <si>
    <t>FDR</t>
  </si>
  <si>
    <t>FOR</t>
  </si>
  <si>
    <t>NPV</t>
  </si>
  <si>
    <t>MCR</t>
  </si>
  <si>
    <t>LRP</t>
  </si>
  <si>
    <t>LRN</t>
  </si>
  <si>
    <t>INFORM</t>
  </si>
  <si>
    <t>BACC</t>
  </si>
  <si>
    <t>GM</t>
  </si>
  <si>
    <t>MARK</t>
  </si>
  <si>
    <t>F1</t>
  </si>
  <si>
    <t>F2</t>
  </si>
  <si>
    <t>F05</t>
  </si>
  <si>
    <t>CK</t>
  </si>
  <si>
    <t>CKC</t>
  </si>
  <si>
    <t>MCC</t>
  </si>
  <si>
    <t>DP</t>
  </si>
  <si>
    <t>OR</t>
  </si>
  <si>
    <t>PREV</t>
  </si>
  <si>
    <t>SKEW</t>
  </si>
  <si>
    <t>METRIC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</si>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</sst>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63" workbookViewId="0">
      <selection activeCell="A71" sqref="A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1</v>
      </c>
      <c r="B4">
        <v>0</v>
      </c>
    </row>
    <row r="5" spans="1:2" x14ac:dyDescent="0.25">
      <c r="A5">
        <v>0</v>
      </c>
      <c r="B5">
        <v>1</v>
      </c>
    </row>
    <row r="6" spans="1:2" x14ac:dyDescent="0.25">
      <c r="A6">
        <v>0</v>
      </c>
      <c r="B6">
        <v>0</v>
      </c>
    </row>
    <row r="7" spans="1:2" x14ac:dyDescent="0.25">
      <c r="A7">
        <v>1</v>
      </c>
      <c r="B7">
        <v>0</v>
      </c>
    </row>
    <row r="8" spans="1:2" x14ac:dyDescent="0.25">
      <c r="A8">
        <v>1</v>
      </c>
      <c r="B8">
        <v>1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1</v>
      </c>
    </row>
    <row r="11" spans="1:2" x14ac:dyDescent="0.25">
      <c r="A11">
        <v>1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1</v>
      </c>
      <c r="B13">
        <v>1</v>
      </c>
    </row>
    <row r="14" spans="1:2" x14ac:dyDescent="0.25">
      <c r="A14">
        <v>0</v>
      </c>
      <c r="B14">
        <v>1</v>
      </c>
    </row>
    <row r="15" spans="1:2" x14ac:dyDescent="0.25">
      <c r="A15">
        <v>1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1</v>
      </c>
      <c r="B17">
        <v>0</v>
      </c>
    </row>
    <row r="18" spans="1:2" x14ac:dyDescent="0.25">
      <c r="A18">
        <v>0</v>
      </c>
      <c r="B18">
        <v>1</v>
      </c>
    </row>
    <row r="19" spans="1:2" x14ac:dyDescent="0.25">
      <c r="A19">
        <v>1</v>
      </c>
      <c r="B19">
        <v>1</v>
      </c>
    </row>
    <row r="20" spans="1:2" x14ac:dyDescent="0.25">
      <c r="A20">
        <v>1</v>
      </c>
      <c r="B20">
        <v>1</v>
      </c>
    </row>
    <row r="21" spans="1:2" x14ac:dyDescent="0.25">
      <c r="A21">
        <v>1</v>
      </c>
      <c r="B21">
        <v>0</v>
      </c>
    </row>
    <row r="22" spans="1:2" x14ac:dyDescent="0.25">
      <c r="A22">
        <v>1</v>
      </c>
      <c r="B22">
        <v>0</v>
      </c>
    </row>
    <row r="23" spans="1:2" x14ac:dyDescent="0.25">
      <c r="A23">
        <v>1</v>
      </c>
      <c r="B23">
        <v>1</v>
      </c>
    </row>
    <row r="24" spans="1:2" x14ac:dyDescent="0.25">
      <c r="A24">
        <v>0</v>
      </c>
      <c r="B24">
        <v>1</v>
      </c>
    </row>
    <row r="25" spans="1:2" x14ac:dyDescent="0.25">
      <c r="A25">
        <v>0</v>
      </c>
      <c r="B25">
        <v>1</v>
      </c>
    </row>
    <row r="26" spans="1:2" x14ac:dyDescent="0.25">
      <c r="A26">
        <v>0</v>
      </c>
      <c r="B26">
        <v>1</v>
      </c>
    </row>
    <row r="27" spans="1:2" x14ac:dyDescent="0.25">
      <c r="A27">
        <v>1</v>
      </c>
      <c r="B27">
        <v>1</v>
      </c>
    </row>
    <row r="28" spans="1:2" x14ac:dyDescent="0.25">
      <c r="A28">
        <v>1</v>
      </c>
      <c r="B28">
        <v>0</v>
      </c>
    </row>
    <row r="29" spans="1:2" x14ac:dyDescent="0.25">
      <c r="A29">
        <v>1</v>
      </c>
      <c r="B29">
        <v>1</v>
      </c>
    </row>
    <row r="30" spans="1:2" x14ac:dyDescent="0.25">
      <c r="A30">
        <v>1</v>
      </c>
      <c r="B30">
        <v>0</v>
      </c>
    </row>
    <row r="31" spans="1:2" x14ac:dyDescent="0.25">
      <c r="A31">
        <v>1</v>
      </c>
      <c r="B31">
        <v>1</v>
      </c>
    </row>
    <row r="32" spans="1:2" x14ac:dyDescent="0.25">
      <c r="A32">
        <v>1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1</v>
      </c>
      <c r="B34">
        <v>0</v>
      </c>
    </row>
    <row r="35" spans="1:2" x14ac:dyDescent="0.25">
      <c r="A35">
        <v>0</v>
      </c>
      <c r="B35">
        <v>1</v>
      </c>
    </row>
    <row r="36" spans="1:2" x14ac:dyDescent="0.25">
      <c r="A36">
        <v>0</v>
      </c>
      <c r="B36">
        <v>1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1</v>
      </c>
    </row>
    <row r="39" spans="1:2" x14ac:dyDescent="0.25">
      <c r="A39">
        <v>1</v>
      </c>
      <c r="B39">
        <v>1</v>
      </c>
    </row>
    <row r="40" spans="1:2" x14ac:dyDescent="0.25">
      <c r="A40">
        <v>0</v>
      </c>
      <c r="B40">
        <v>1</v>
      </c>
    </row>
    <row r="41" spans="1:2" x14ac:dyDescent="0.25">
      <c r="A41">
        <v>0</v>
      </c>
      <c r="B41">
        <v>0</v>
      </c>
    </row>
    <row r="42" spans="1:2" x14ac:dyDescent="0.25">
      <c r="A42">
        <v>1</v>
      </c>
      <c r="B42">
        <v>1</v>
      </c>
    </row>
    <row r="43" spans="1:2" x14ac:dyDescent="0.25">
      <c r="A43">
        <v>0</v>
      </c>
      <c r="B43">
        <v>1</v>
      </c>
    </row>
    <row r="44" spans="1:2" x14ac:dyDescent="0.25">
      <c r="A44">
        <v>1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1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1</v>
      </c>
      <c r="B49">
        <v>0</v>
      </c>
    </row>
    <row r="50" spans="1:2" x14ac:dyDescent="0.25">
      <c r="A50">
        <v>1</v>
      </c>
      <c r="B50">
        <v>1</v>
      </c>
    </row>
    <row r="51" spans="1:2" x14ac:dyDescent="0.25">
      <c r="A51">
        <v>0</v>
      </c>
      <c r="B51">
        <v>1</v>
      </c>
    </row>
    <row r="52" spans="1:2" x14ac:dyDescent="0.25">
      <c r="A52">
        <v>1</v>
      </c>
      <c r="B52">
        <v>1</v>
      </c>
    </row>
    <row r="53" spans="1:2" x14ac:dyDescent="0.25">
      <c r="A53">
        <v>1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1</v>
      </c>
    </row>
    <row r="56" spans="1:2" x14ac:dyDescent="0.25">
      <c r="A56">
        <v>0</v>
      </c>
      <c r="B56">
        <v>1</v>
      </c>
    </row>
    <row r="57" spans="1:2" x14ac:dyDescent="0.25">
      <c r="A57">
        <v>1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1</v>
      </c>
    </row>
    <row r="60" spans="1:2" x14ac:dyDescent="0.25">
      <c r="A60">
        <v>0</v>
      </c>
      <c r="B60">
        <v>1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1</v>
      </c>
    </row>
    <row r="64" spans="1:2" x14ac:dyDescent="0.25">
      <c r="A64">
        <v>0</v>
      </c>
      <c r="B64">
        <v>1</v>
      </c>
    </row>
    <row r="65" spans="1:2" x14ac:dyDescent="0.25">
      <c r="A65">
        <v>0</v>
      </c>
      <c r="B65">
        <v>1</v>
      </c>
    </row>
    <row r="66" spans="1:2" x14ac:dyDescent="0.25">
      <c r="A66">
        <v>1</v>
      </c>
      <c r="B66">
        <v>1</v>
      </c>
    </row>
    <row r="67" spans="1:2" x14ac:dyDescent="0.25">
      <c r="A67">
        <v>0</v>
      </c>
      <c r="B67">
        <v>1</v>
      </c>
    </row>
    <row r="68" spans="1:2" x14ac:dyDescent="0.25">
      <c r="A68">
        <v>1</v>
      </c>
      <c r="B68">
        <v>0</v>
      </c>
    </row>
    <row r="69" spans="1:2" x14ac:dyDescent="0.25">
      <c r="A69">
        <v>0</v>
      </c>
      <c r="B69">
        <v>1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1</v>
      </c>
      <c r="B72">
        <v>0</v>
      </c>
    </row>
    <row r="73" spans="1:2" x14ac:dyDescent="0.25">
      <c r="A73">
        <v>0</v>
      </c>
      <c r="B73">
        <v>1</v>
      </c>
    </row>
    <row r="74" spans="1:2" x14ac:dyDescent="0.25">
      <c r="A74">
        <v>1</v>
      </c>
      <c r="B74">
        <v>1</v>
      </c>
    </row>
    <row r="75" spans="1:2" x14ac:dyDescent="0.25">
      <c r="A75">
        <v>0</v>
      </c>
      <c r="B75">
        <v>0</v>
      </c>
    </row>
    <row r="76" spans="1:2" x14ac:dyDescent="0.25">
      <c r="A76">
        <v>1</v>
      </c>
      <c r="B76">
        <v>1</v>
      </c>
    </row>
    <row r="77" spans="1:2" x14ac:dyDescent="0.25">
      <c r="A77">
        <v>0</v>
      </c>
      <c r="B77">
        <v>1</v>
      </c>
    </row>
    <row r="78" spans="1:2" x14ac:dyDescent="0.25">
      <c r="A78">
        <v>1</v>
      </c>
      <c r="B78">
        <v>1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1</v>
      </c>
    </row>
    <row r="81" spans="1:2" x14ac:dyDescent="0.25">
      <c r="A81">
        <v>0</v>
      </c>
      <c r="B81">
        <v>0</v>
      </c>
    </row>
    <row r="82" spans="1:2" x14ac:dyDescent="0.25">
      <c r="A82">
        <v>1</v>
      </c>
      <c r="B82">
        <v>0</v>
      </c>
    </row>
    <row r="83" spans="1:2" x14ac:dyDescent="0.25">
      <c r="A83">
        <v>0</v>
      </c>
      <c r="B83">
        <v>0</v>
      </c>
    </row>
    <row r="84" spans="1:2" x14ac:dyDescent="0.25">
      <c r="A84">
        <v>1</v>
      </c>
      <c r="B84">
        <v>1</v>
      </c>
    </row>
    <row r="85" spans="1:2" x14ac:dyDescent="0.25">
      <c r="A85">
        <v>0</v>
      </c>
      <c r="B85">
        <v>1</v>
      </c>
    </row>
    <row r="86" spans="1:2" x14ac:dyDescent="0.25">
      <c r="A86">
        <v>1</v>
      </c>
      <c r="B86">
        <v>0</v>
      </c>
    </row>
    <row r="87" spans="1:2" x14ac:dyDescent="0.25">
      <c r="A87">
        <v>1</v>
      </c>
      <c r="B87">
        <v>1</v>
      </c>
    </row>
    <row r="88" spans="1:2" x14ac:dyDescent="0.25">
      <c r="A88">
        <v>0</v>
      </c>
      <c r="B88">
        <v>1</v>
      </c>
    </row>
    <row r="89" spans="1:2" x14ac:dyDescent="0.25">
      <c r="A89">
        <v>0</v>
      </c>
      <c r="B89">
        <v>1</v>
      </c>
    </row>
    <row r="90" spans="1:2" x14ac:dyDescent="0.25">
      <c r="A90">
        <v>1</v>
      </c>
      <c r="B90">
        <v>1</v>
      </c>
    </row>
    <row r="91" spans="1:2" x14ac:dyDescent="0.25">
      <c r="A91">
        <v>1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1</v>
      </c>
      <c r="B93">
        <v>1</v>
      </c>
    </row>
    <row r="94" spans="1:2" x14ac:dyDescent="0.25">
      <c r="A94">
        <v>0</v>
      </c>
      <c r="B94">
        <v>1</v>
      </c>
    </row>
    <row r="95" spans="1:2" x14ac:dyDescent="0.25">
      <c r="A95">
        <v>1</v>
      </c>
      <c r="B95">
        <v>1</v>
      </c>
    </row>
    <row r="96" spans="1:2" x14ac:dyDescent="0.25">
      <c r="A96">
        <v>1</v>
      </c>
      <c r="B96">
        <v>1</v>
      </c>
    </row>
    <row r="97" spans="1:2" x14ac:dyDescent="0.25">
      <c r="A97">
        <v>0</v>
      </c>
      <c r="B97">
        <v>1</v>
      </c>
    </row>
    <row r="98" spans="1:2" x14ac:dyDescent="0.25">
      <c r="A98">
        <v>1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1</v>
      </c>
      <c r="B100">
        <v>1</v>
      </c>
    </row>
    <row r="101" spans="1:2" x14ac:dyDescent="0.25">
      <c r="A101">
        <v>0</v>
      </c>
      <c r="B1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opLeftCell="U1" workbookViewId="0">
      <selection activeCell="AK2" sqref="AK2"/>
    </sheetView>
  </sheetViews>
  <sheetFormatPr defaultRowHeight="15" x14ac:dyDescent="0.25"/>
  <sheetData>
    <row r="1" spans="1:39" x14ac:dyDescent="0.25">
      <c r="A1" t="s">
        <v>7</v>
      </c>
      <c r="B1" t="s">
        <v>3</v>
      </c>
      <c r="C1" t="s">
        <v>4</v>
      </c>
      <c r="D1" t="s">
        <v>5</v>
      </c>
      <c r="E1" t="s">
        <v>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2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35</v>
      </c>
      <c r="AH1" t="s">
        <v>34</v>
      </c>
      <c r="AI1" t="s">
        <v>36</v>
      </c>
      <c r="AJ1" t="s">
        <v>38</v>
      </c>
      <c r="AK1" t="s">
        <v>37</v>
      </c>
      <c r="AL1" t="s">
        <v>39</v>
      </c>
      <c r="AM1" t="s">
        <v>40</v>
      </c>
    </row>
    <row r="2" spans="1:39" x14ac:dyDescent="0.25">
      <c r="A2">
        <f>COUNT(y)</f>
        <v>100</v>
      </c>
      <c r="B2">
        <f>COUNTIFS(y,1,y_pred,1)</f>
        <v>27</v>
      </c>
      <c r="C2">
        <f>COUNTIFS(y,0,y_pred,1)</f>
        <v>31</v>
      </c>
      <c r="D2">
        <f>COUNTIFS(y,1,y_pred,0)</f>
        <v>20</v>
      </c>
      <c r="E2">
        <f>COUNTIFS(y,0,y_pred,0)</f>
        <v>22</v>
      </c>
      <c r="F2">
        <f>TP+TN</f>
        <v>49</v>
      </c>
      <c r="G2">
        <f>FP+FN</f>
        <v>51</v>
      </c>
      <c r="H2">
        <f>TP+FP</f>
        <v>58</v>
      </c>
      <c r="I2">
        <f>FN+TN</f>
        <v>42</v>
      </c>
      <c r="J2">
        <f>TP+FN</f>
        <v>47</v>
      </c>
      <c r="K2">
        <f>FP+TN</f>
        <v>53</v>
      </c>
      <c r="L2">
        <f>TP/P</f>
        <v>0.57446808510638303</v>
      </c>
      <c r="M2">
        <f>FN/P</f>
        <v>0.42553191489361702</v>
      </c>
      <c r="N2">
        <f>TN/N</f>
        <v>0.41509433962264153</v>
      </c>
      <c r="O2">
        <f>FP/N</f>
        <v>0.58490566037735847</v>
      </c>
      <c r="P2">
        <f>TC/Sn</f>
        <v>0.49</v>
      </c>
      <c r="Q2">
        <f>TP/Sn</f>
        <v>0.27</v>
      </c>
      <c r="R2">
        <f>TN/Sn</f>
        <v>0.22</v>
      </c>
      <c r="S2">
        <f>TP/OP</f>
        <v>0.46551724137931033</v>
      </c>
      <c r="T2">
        <f>FP/OP</f>
        <v>0.53448275862068961</v>
      </c>
      <c r="U2">
        <f>FN/ON</f>
        <v>0.47619047619047616</v>
      </c>
      <c r="V2">
        <f>TN/ON</f>
        <v>0.52380952380952384</v>
      </c>
      <c r="W2">
        <f>FC/Sn</f>
        <v>0.51</v>
      </c>
      <c r="X2">
        <f>TPR/FPR</f>
        <v>0.98215511324639682</v>
      </c>
      <c r="Y2">
        <f>FNR/TNR</f>
        <v>1.0251450676982592</v>
      </c>
      <c r="Z2">
        <f>TPR+TNR-1</f>
        <v>-1.0437575270975441E-2</v>
      </c>
      <c r="AA2">
        <f>(TPR+TNR)/2</f>
        <v>0.49478121236451228</v>
      </c>
      <c r="AB2">
        <f>SQRT(TPR*TNR)</f>
        <v>0.48832207652482545</v>
      </c>
      <c r="AC2">
        <f>PPV+NPV-1</f>
        <v>-1.0673234811165777E-2</v>
      </c>
      <c r="AD2">
        <f>(2*PPV*TPR)/(PPV+TPR)</f>
        <v>0.51428571428571435</v>
      </c>
      <c r="AE2">
        <f>(5*PPV*TPR)/(4*PPV+TPR)</f>
        <v>0.54878048780487809</v>
      </c>
      <c r="AF2">
        <f>(1.25*PPV*TPR)/(0.25*PPV+TPR)</f>
        <v>0.48387096774193544</v>
      </c>
      <c r="AG2">
        <f>((P*OP)+(N*ON))/Sn^2</f>
        <v>0.49519999999999997</v>
      </c>
      <c r="AH2">
        <f>(ACC-CKC)/(1-CKC)</f>
        <v>-1.0301109350237682E-2</v>
      </c>
      <c r="AI2">
        <f>SQRT(INFORM*MARK)</f>
        <v>1.0554747354926983E-2</v>
      </c>
      <c r="AJ2">
        <f>(TP-TN)/(FP-FN)</f>
        <v>0.45454545454545453</v>
      </c>
      <c r="AK2">
        <f>SQRT(3)/PI()*LN(AJ2)</f>
        <v>-0.43469932557681495</v>
      </c>
      <c r="AL2">
        <f>P/Sn</f>
        <v>0.47</v>
      </c>
      <c r="AM2">
        <f>N/P</f>
        <v>1.1276595744680851</v>
      </c>
    </row>
    <row r="20" spans="22:23" x14ac:dyDescent="0.25">
      <c r="V20">
        <v>1</v>
      </c>
    </row>
    <row r="21" spans="22:23" x14ac:dyDescent="0.25">
      <c r="V21">
        <v>2</v>
      </c>
      <c r="W21">
        <f>V21+V20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topLeftCell="A8" workbookViewId="0">
      <selection activeCell="B38" sqref="B38"/>
    </sheetView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 t="s">
        <v>7</v>
      </c>
      <c r="B2">
        <f>COUNT(y)</f>
        <v>100</v>
      </c>
    </row>
    <row r="3" spans="1:2" x14ac:dyDescent="0.25">
      <c r="A3" t="s">
        <v>3</v>
      </c>
      <c r="B3">
        <f>COUNTIFS(y,1,y_pred,1)</f>
        <v>27</v>
      </c>
    </row>
    <row r="4" spans="1:2" x14ac:dyDescent="0.25">
      <c r="A4" t="s">
        <v>4</v>
      </c>
      <c r="B4">
        <f>COUNTIFS(y,0,y_pred,1)</f>
        <v>31</v>
      </c>
    </row>
    <row r="5" spans="1:2" x14ac:dyDescent="0.25">
      <c r="A5" t="s">
        <v>5</v>
      </c>
      <c r="B5">
        <f>COUNTIFS(y,1,y_pred,0)</f>
        <v>20</v>
      </c>
    </row>
    <row r="6" spans="1:2" x14ac:dyDescent="0.25">
      <c r="A6" t="s">
        <v>6</v>
      </c>
      <c r="B6">
        <f>COUNTIFS(y,0,y_pred,0)</f>
        <v>22</v>
      </c>
    </row>
    <row r="7" spans="1:2" x14ac:dyDescent="0.25">
      <c r="A7" t="s">
        <v>8</v>
      </c>
      <c r="B7">
        <f>TP+TN</f>
        <v>49</v>
      </c>
    </row>
    <row r="8" spans="1:2" x14ac:dyDescent="0.25">
      <c r="A8" t="s">
        <v>9</v>
      </c>
      <c r="B8">
        <f>FP+FN</f>
        <v>51</v>
      </c>
    </row>
    <row r="9" spans="1:2" x14ac:dyDescent="0.25">
      <c r="A9" t="s">
        <v>10</v>
      </c>
      <c r="B9">
        <f>TP+FP</f>
        <v>58</v>
      </c>
    </row>
    <row r="10" spans="1:2" x14ac:dyDescent="0.25">
      <c r="A10" t="s">
        <v>11</v>
      </c>
      <c r="B10">
        <f>FN+TN</f>
        <v>42</v>
      </c>
    </row>
    <row r="11" spans="1:2" x14ac:dyDescent="0.25">
      <c r="A11" t="s">
        <v>12</v>
      </c>
      <c r="B11">
        <f>TP+FN</f>
        <v>47</v>
      </c>
    </row>
    <row r="12" spans="1:2" x14ac:dyDescent="0.25">
      <c r="A12" t="s">
        <v>13</v>
      </c>
      <c r="B12">
        <f>FP+TN</f>
        <v>53</v>
      </c>
    </row>
    <row r="13" spans="1:2" x14ac:dyDescent="0.25">
      <c r="A13" t="s">
        <v>14</v>
      </c>
      <c r="B13">
        <f>TP/P</f>
        <v>0.57446808510638303</v>
      </c>
    </row>
    <row r="14" spans="1:2" x14ac:dyDescent="0.25">
      <c r="A14" t="s">
        <v>15</v>
      </c>
      <c r="B14">
        <f>FN/P</f>
        <v>0.42553191489361702</v>
      </c>
    </row>
    <row r="15" spans="1:2" x14ac:dyDescent="0.25">
      <c r="A15" t="s">
        <v>16</v>
      </c>
      <c r="B15">
        <f>TN/N</f>
        <v>0.41509433962264153</v>
      </c>
    </row>
    <row r="16" spans="1:2" x14ac:dyDescent="0.25">
      <c r="A16" t="s">
        <v>17</v>
      </c>
      <c r="B16">
        <f>FP/N</f>
        <v>0.58490566037735847</v>
      </c>
    </row>
    <row r="17" spans="1:2" x14ac:dyDescent="0.25">
      <c r="A17" t="s">
        <v>2</v>
      </c>
      <c r="B17">
        <f>TC/Sn</f>
        <v>0.49</v>
      </c>
    </row>
    <row r="18" spans="1:2" x14ac:dyDescent="0.25">
      <c r="A18" t="s">
        <v>18</v>
      </c>
      <c r="B18">
        <f>TP/Sn</f>
        <v>0.27</v>
      </c>
    </row>
    <row r="19" spans="1:2" x14ac:dyDescent="0.25">
      <c r="A19" t="s">
        <v>19</v>
      </c>
      <c r="B19">
        <f>TN/Sn</f>
        <v>0.22</v>
      </c>
    </row>
    <row r="20" spans="1:2" x14ac:dyDescent="0.25">
      <c r="A20" t="s">
        <v>20</v>
      </c>
      <c r="B20">
        <f>TP/OP</f>
        <v>0.46551724137931033</v>
      </c>
    </row>
    <row r="21" spans="1:2" x14ac:dyDescent="0.25">
      <c r="A21" t="s">
        <v>21</v>
      </c>
      <c r="B21">
        <f>FP/OP</f>
        <v>0.53448275862068961</v>
      </c>
    </row>
    <row r="22" spans="1:2" x14ac:dyDescent="0.25">
      <c r="A22" t="s">
        <v>22</v>
      </c>
      <c r="B22">
        <f>FN/ON</f>
        <v>0.47619047619047616</v>
      </c>
    </row>
    <row r="23" spans="1:2" x14ac:dyDescent="0.25">
      <c r="A23" t="s">
        <v>23</v>
      </c>
      <c r="B23">
        <f>TN/ON</f>
        <v>0.52380952380952384</v>
      </c>
    </row>
    <row r="24" spans="1:2" x14ac:dyDescent="0.25">
      <c r="A24" t="s">
        <v>24</v>
      </c>
      <c r="B24">
        <f>FC/Sn</f>
        <v>0.51</v>
      </c>
    </row>
    <row r="25" spans="1:2" x14ac:dyDescent="0.25">
      <c r="A25" t="s">
        <v>25</v>
      </c>
      <c r="B25">
        <f>TPR/FPR</f>
        <v>0.98215511324639682</v>
      </c>
    </row>
    <row r="26" spans="1:2" x14ac:dyDescent="0.25">
      <c r="A26" t="s">
        <v>26</v>
      </c>
      <c r="B26">
        <f>FNR/TNR</f>
        <v>1.0251450676982592</v>
      </c>
    </row>
    <row r="27" spans="1:2" x14ac:dyDescent="0.25">
      <c r="A27" t="s">
        <v>27</v>
      </c>
      <c r="B27">
        <f>TPR+TNR-1</f>
        <v>-1.0437575270975441E-2</v>
      </c>
    </row>
    <row r="28" spans="1:2" x14ac:dyDescent="0.25">
      <c r="A28" t="s">
        <v>28</v>
      </c>
      <c r="B28">
        <f>(TPR+TNR)/2</f>
        <v>0.49478121236451228</v>
      </c>
    </row>
    <row r="29" spans="1:2" x14ac:dyDescent="0.25">
      <c r="A29" t="s">
        <v>29</v>
      </c>
      <c r="B29">
        <f>SQRT(TPR*TNR)</f>
        <v>0.48832207652482545</v>
      </c>
    </row>
    <row r="30" spans="1:2" x14ac:dyDescent="0.25">
      <c r="A30" t="s">
        <v>30</v>
      </c>
      <c r="B30">
        <f>PPV+NPV-1</f>
        <v>-1.0673234811165777E-2</v>
      </c>
    </row>
    <row r="31" spans="1:2" x14ac:dyDescent="0.25">
      <c r="A31" t="s">
        <v>31</v>
      </c>
      <c r="B31">
        <f>(2*PPV*TPR)/(PPV+TPR)</f>
        <v>0.51428571428571435</v>
      </c>
    </row>
    <row r="32" spans="1:2" x14ac:dyDescent="0.25">
      <c r="A32" t="s">
        <v>32</v>
      </c>
      <c r="B32">
        <f>(5*PPV*TPR)/(4*PPV+TPR)</f>
        <v>0.54878048780487809</v>
      </c>
    </row>
    <row r="33" spans="1:2" x14ac:dyDescent="0.25">
      <c r="A33" t="s">
        <v>33</v>
      </c>
      <c r="B33">
        <f>(1.25*PPV*TPR)/(0.25*PPV+TPR)</f>
        <v>0.48387096774193544</v>
      </c>
    </row>
    <row r="34" spans="1:2" x14ac:dyDescent="0.25">
      <c r="A34" t="s">
        <v>35</v>
      </c>
      <c r="B34">
        <f>((P*OP)+(N*ON))/Sn^2</f>
        <v>0.49519999999999997</v>
      </c>
    </row>
    <row r="35" spans="1:2" x14ac:dyDescent="0.25">
      <c r="A35" t="s">
        <v>34</v>
      </c>
      <c r="B35">
        <f>(ACC-CKC)/(1-CKC)</f>
        <v>-1.0301109350237682E-2</v>
      </c>
    </row>
    <row r="36" spans="1:2" x14ac:dyDescent="0.25">
      <c r="A36" t="s">
        <v>36</v>
      </c>
      <c r="B36">
        <f>SQRT(INFORM*MARK)</f>
        <v>1.0554747354926983E-2</v>
      </c>
    </row>
    <row r="37" spans="1:2" x14ac:dyDescent="0.25">
      <c r="A37" t="s">
        <v>38</v>
      </c>
      <c r="B37">
        <f>(TP-TN)/(FP-FN)</f>
        <v>0.45454545454545453</v>
      </c>
    </row>
    <row r="38" spans="1:2" x14ac:dyDescent="0.25">
      <c r="A38" t="s">
        <v>37</v>
      </c>
      <c r="B38">
        <v>-0.43469932557681495</v>
      </c>
    </row>
    <row r="39" spans="1:2" x14ac:dyDescent="0.25">
      <c r="A39" t="s">
        <v>39</v>
      </c>
      <c r="B39">
        <f>P/Sn</f>
        <v>0.47</v>
      </c>
    </row>
    <row r="40" spans="1:2" x14ac:dyDescent="0.25">
      <c r="A40" t="s">
        <v>40</v>
      </c>
      <c r="B40">
        <f>N/P</f>
        <v>1.1276595744680851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40</vt:i4>
      </vt:variant>
    </vt:vector>
  </HeadingPairs>
  <TitlesOfParts>
    <vt:vector size="43" baseType="lpstr">
      <vt:lpstr>data</vt:lpstr>
      <vt:lpstr>worksheet</vt:lpstr>
      <vt:lpstr>metrics</vt:lpstr>
      <vt:lpstr>ACC</vt:lpstr>
      <vt:lpstr>BACC</vt:lpstr>
      <vt:lpstr>CK</vt:lpstr>
      <vt:lpstr>CKC</vt:lpstr>
      <vt:lpstr>CRR</vt:lpstr>
      <vt:lpstr>DR</vt:lpstr>
      <vt:lpstr>F05_</vt:lpstr>
      <vt:lpstr>F1_</vt:lpstr>
      <vt:lpstr>F2_</vt:lpstr>
      <vt:lpstr>FC</vt:lpstr>
      <vt:lpstr>FDR</vt:lpstr>
      <vt:lpstr>FN</vt:lpstr>
      <vt:lpstr>FNR</vt:lpstr>
      <vt:lpstr>FOR</vt:lpstr>
      <vt:lpstr>FP</vt:lpstr>
      <vt:lpstr>FPR</vt:lpstr>
      <vt:lpstr>GM</vt:lpstr>
      <vt:lpstr>INFORM</vt:lpstr>
      <vt:lpstr>LRN</vt:lpstr>
      <vt:lpstr>LRP</vt:lpstr>
      <vt:lpstr>MARK</vt:lpstr>
      <vt:lpstr>MCC</vt:lpstr>
      <vt:lpstr>MCR</vt:lpstr>
      <vt:lpstr>N</vt:lpstr>
      <vt:lpstr>NPV</vt:lpstr>
      <vt:lpstr>ON</vt:lpstr>
      <vt:lpstr>OP</vt:lpstr>
      <vt:lpstr>OR</vt:lpstr>
      <vt:lpstr>P</vt:lpstr>
      <vt:lpstr>PPV</vt:lpstr>
      <vt:lpstr>PREV</vt:lpstr>
      <vt:lpstr>SKEW</vt:lpstr>
      <vt:lpstr>Sn</vt:lpstr>
      <vt:lpstr>TC</vt:lpstr>
      <vt:lpstr>TN</vt:lpstr>
      <vt:lpstr>TNR</vt:lpstr>
      <vt:lpstr>TP</vt:lpstr>
      <vt:lpstr>TPR</vt:lpstr>
      <vt:lpstr>y</vt:lpstr>
      <vt:lpstr>y_pred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2020-07-10T22:31:07Z</dcterms:created>
  <dcterms:modified xsi:type="dcterms:W3CDTF">2020-07-23T03:23:44Z</dcterms:modified>
</cp:coreProperties>
</file>