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9"/>
  <workbookPr filterPrivacy="1"/>
  <xr:revisionPtr revIDLastSave="0" documentId="8_{D24CD495-8C96-446E-92CD-00A201D1C301}" xr6:coauthVersionLast="47" xr6:coauthVersionMax="47" xr10:uidLastSave="{00000000-0000-0000-0000-000000000000}"/>
  <bookViews>
    <workbookView xWindow="270" yWindow="555" windowWidth="19860" windowHeight="7365" xr2:uid="{00000000-000D-0000-FFFF-FFFF00000000}"/>
  </bookViews>
  <sheets>
    <sheet name="Plan1" sheetId="2" r:id="rId1"/>
    <sheet name="Planilha1" sheetId="3" r:id="rId2"/>
  </sheets>
  <definedNames>
    <definedName name="aporte">Plan1!$D$14</definedName>
    <definedName name="dividendos_mensais">Plan1!$D$18</definedName>
    <definedName name="patrimonio_acumulado">Plan1!$D$17</definedName>
    <definedName name="qtd_anos">Plan1!$D$15</definedName>
    <definedName name="rendimento_carteira">Plan1!$D$10</definedName>
    <definedName name="salario">Plan1!$D$9</definedName>
    <definedName name="sugestao_investimento">Plan1!$D$11</definedName>
    <definedName name="taxa_mensal">Plan1!$D$16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3" l="1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C36" i="2"/>
  <c r="C32" i="2"/>
  <c r="C33" i="2"/>
  <c r="C34" i="2"/>
  <c r="C35" i="2"/>
  <c r="C31" i="2"/>
  <c r="C28" i="2"/>
  <c r="D17" i="2"/>
  <c r="D18" i="2" s="1"/>
  <c r="C21" i="2"/>
  <c r="D21" i="2" s="1"/>
  <c r="D11" i="2"/>
  <c r="C22" i="2"/>
  <c r="D22" i="2" s="1"/>
  <c r="C23" i="2"/>
  <c r="D23" i="2" s="1"/>
  <c r="C24" i="2"/>
  <c r="D24" i="2" s="1"/>
  <c r="C25" i="2"/>
  <c r="D25" i="2" s="1"/>
  <c r="D36" i="2" l="1"/>
  <c r="D35" i="2"/>
  <c r="D34" i="2"/>
  <c r="D33" i="2"/>
  <c r="D32" i="2"/>
  <c r="D31" i="2"/>
  <c r="D37" i="2" s="1"/>
</calcChain>
</file>

<file path=xl/sharedStrings.xml><?xml version="1.0" encoding="utf-8"?>
<sst xmlns="http://schemas.openxmlformats.org/spreadsheetml/2006/main" count="70" uniqueCount="34">
  <si>
    <t>INVEST - STUDY</t>
  </si>
  <si>
    <t>CONFIGURAÇÕES</t>
  </si>
  <si>
    <t>Salário</t>
  </si>
  <si>
    <t>Rendimento Carteira</t>
  </si>
  <si>
    <t>Sugestão Investimento</t>
  </si>
  <si>
    <t>INVESTIMENTO MENSAL</t>
  </si>
  <si>
    <t>Quanto investir por mês?</t>
  </si>
  <si>
    <t>Por quantos anos?</t>
  </si>
  <si>
    <t>Taxa de Retorno mensal?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</si>
  <si>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</si>
  <si>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</si>
  <si>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</si>
  <si>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</si>
  <si>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</si>
  <si>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</si>
  <si>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</si>
  <si>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</si>
  <si>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</si>
  <si>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</si>
  <si>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</si>
  <si>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</si>
  <si>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</si>
  <si>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</si>
  <si>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</si>
  <si>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</si>
  <si>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</si>
  <si>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</t>
  </si>
  <si>
    <t>FOFs</t>
  </si>
  <si>
    <t>DESENVOLVIMENTO</t>
  </si>
  <si>
    <t>HOTELARIA</t>
  </si>
  <si>
    <t>CHAVE</t>
  </si>
  <si>
    <t>%</t>
  </si>
  <si>
    <t>CONSERVADOR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</si>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</sst>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&quot;R$&quot;\ 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7"/>
      <name val="Calibri"/>
      <family val="2"/>
      <scheme val="minor"/>
    </font>
    <font>
      <sz val="11"/>
      <color theme="0"/>
      <name val="Calibri"/>
      <scheme val="minor"/>
    </font>
    <font>
      <sz val="12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0"/>
      <name val="Batang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rgb="FF000000"/>
      </right>
      <top/>
      <bottom style="thin">
        <color theme="0" tint="-0.14999847407452621"/>
      </bottom>
      <diagonal/>
    </border>
    <border>
      <left style="thin">
        <color rgb="FF000000"/>
      </left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4.9989318521683403E-2"/>
      </right>
      <top style="thin">
        <color theme="0" tint="-0.14999847407452621"/>
      </top>
      <bottom style="thin">
        <color rgb="FF00000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9847407452621"/>
      </top>
      <bottom style="thin">
        <color rgb="FF000000"/>
      </bottom>
      <diagonal/>
    </border>
    <border>
      <left style="thin">
        <color theme="0" tint="-4.9989318521683403E-2"/>
      </left>
      <right style="thin">
        <color rgb="FF000000"/>
      </right>
      <top style="thin">
        <color theme="0" tint="-0.14999847407452621"/>
      </top>
      <bottom style="thin">
        <color rgb="FF000000"/>
      </bottom>
      <diagonal/>
    </border>
    <border>
      <left style="thin">
        <color theme="1"/>
      </left>
      <right/>
      <top/>
      <bottom style="thin">
        <color theme="0" tint="-0.14999847407452621"/>
      </bottom>
      <diagonal/>
    </border>
    <border>
      <left/>
      <right style="thin">
        <color theme="1"/>
      </right>
      <top/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1"/>
      </bottom>
      <diagonal/>
    </border>
    <border>
      <left/>
      <right/>
      <top style="thin">
        <color theme="0" tint="-0.14999847407452621"/>
      </top>
      <bottom style="thin">
        <color theme="1"/>
      </bottom>
      <diagonal/>
    </border>
    <border>
      <left/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thin">
        <color rgb="FF000000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/>
      <top style="thin">
        <color theme="0" tint="-0.14999847407452621"/>
      </top>
      <bottom style="thin">
        <color rgb="FF000000"/>
      </bottom>
      <diagonal/>
    </border>
    <border>
      <left/>
      <right/>
      <top style="thin">
        <color theme="0" tint="-0.14999847407452621"/>
      </top>
      <bottom style="thin">
        <color rgb="FF000000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rgb="FF000000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/>
      <right style="thin">
        <color theme="1"/>
      </right>
      <top style="thin">
        <color theme="0" tint="-0.149998474074526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4" borderId="0" applyNumberFormat="0" applyBorder="0" applyAlignment="0" applyProtection="0"/>
  </cellStyleXfs>
  <cellXfs count="76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2" fillId="2" borderId="10" xfId="0" applyFont="1" applyFill="1" applyBorder="1"/>
    <xf numFmtId="0" fontId="2" fillId="2" borderId="13" xfId="0" applyFont="1" applyFill="1" applyBorder="1"/>
    <xf numFmtId="0" fontId="2" fillId="2" borderId="16" xfId="0" applyFont="1" applyFill="1" applyBorder="1"/>
    <xf numFmtId="165" fontId="8" fillId="0" borderId="20" xfId="0" applyNumberFormat="1" applyFont="1" applyFill="1" applyBorder="1" applyAlignment="1">
      <alignment horizontal="center"/>
    </xf>
    <xf numFmtId="10" fontId="8" fillId="0" borderId="23" xfId="2" applyNumberFormat="1" applyFont="1" applyFill="1" applyBorder="1" applyAlignment="1">
      <alignment horizontal="center"/>
    </xf>
    <xf numFmtId="0" fontId="8" fillId="2" borderId="24" xfId="0" applyFont="1" applyFill="1" applyBorder="1" applyAlignment="1"/>
    <xf numFmtId="0" fontId="8" fillId="2" borderId="25" xfId="0" applyFont="1" applyFill="1" applyBorder="1" applyAlignment="1"/>
    <xf numFmtId="165" fontId="8" fillId="2" borderId="26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65" fontId="2" fillId="0" borderId="12" xfId="0" applyNumberFormat="1" applyFont="1" applyBorder="1" applyAlignment="1">
      <alignment horizontal="center"/>
    </xf>
    <xf numFmtId="0" fontId="2" fillId="0" borderId="27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8" xfId="0" applyFont="1" applyBorder="1" applyAlignment="1">
      <alignment horizontal="center"/>
    </xf>
    <xf numFmtId="10" fontId="2" fillId="0" borderId="28" xfId="2" applyNumberFormat="1" applyFont="1" applyBorder="1" applyAlignment="1">
      <alignment horizontal="center"/>
    </xf>
    <xf numFmtId="0" fontId="4" fillId="2" borderId="27" xfId="0" applyFont="1" applyFill="1" applyBorder="1"/>
    <xf numFmtId="0" fontId="0" fillId="2" borderId="22" xfId="0" applyFill="1" applyBorder="1"/>
    <xf numFmtId="165" fontId="4" fillId="2" borderId="28" xfId="0" applyNumberFormat="1" applyFont="1" applyFill="1" applyBorder="1" applyAlignment="1">
      <alignment horizontal="center"/>
    </xf>
    <xf numFmtId="0" fontId="4" fillId="2" borderId="29" xfId="0" applyFont="1" applyFill="1" applyBorder="1"/>
    <xf numFmtId="0" fontId="0" fillId="2" borderId="30" xfId="0" applyFill="1" applyBorder="1"/>
    <xf numFmtId="165" fontId="4" fillId="2" borderId="31" xfId="0" applyNumberFormat="1" applyFont="1" applyFill="1" applyBorder="1" applyAlignment="1">
      <alignment horizontal="center"/>
    </xf>
    <xf numFmtId="0" fontId="8" fillId="0" borderId="19" xfId="0" applyFont="1" applyFill="1" applyBorder="1" applyAlignment="1">
      <alignment horizontal="left"/>
    </xf>
    <xf numFmtId="0" fontId="8" fillId="0" borderId="11" xfId="0" applyFont="1" applyFill="1" applyBorder="1" applyAlignment="1">
      <alignment horizontal="left"/>
    </xf>
    <xf numFmtId="0" fontId="8" fillId="0" borderId="21" xfId="0" applyFont="1" applyFill="1" applyBorder="1" applyAlignment="1">
      <alignment horizontal="left"/>
    </xf>
    <xf numFmtId="0" fontId="8" fillId="0" borderId="22" xfId="0" applyFont="1" applyFill="1" applyBorder="1" applyAlignment="1">
      <alignment horizontal="left"/>
    </xf>
    <xf numFmtId="165" fontId="2" fillId="2" borderId="11" xfId="1" applyNumberFormat="1" applyFont="1" applyFill="1" applyBorder="1" applyAlignment="1">
      <alignment horizontal="right"/>
    </xf>
    <xf numFmtId="165" fontId="2" fillId="2" borderId="14" xfId="1" applyNumberFormat="1" applyFont="1" applyFill="1" applyBorder="1" applyAlignment="1">
      <alignment horizontal="right"/>
    </xf>
    <xf numFmtId="165" fontId="2" fillId="2" borderId="17" xfId="1" applyNumberFormat="1" applyFont="1" applyFill="1" applyBorder="1" applyAlignment="1">
      <alignment horizontal="right"/>
    </xf>
    <xf numFmtId="165" fontId="0" fillId="2" borderId="12" xfId="0" applyNumberFormat="1" applyFill="1" applyBorder="1" applyAlignment="1">
      <alignment horizontal="right"/>
    </xf>
    <xf numFmtId="165" fontId="0" fillId="2" borderId="15" xfId="0" applyNumberFormat="1" applyFill="1" applyBorder="1" applyAlignment="1">
      <alignment horizontal="right"/>
    </xf>
    <xf numFmtId="165" fontId="0" fillId="2" borderId="18" xfId="0" applyNumberFormat="1" applyFill="1" applyBorder="1" applyAlignment="1">
      <alignment horizontal="right"/>
    </xf>
    <xf numFmtId="0" fontId="9" fillId="0" borderId="0" xfId="0" applyFont="1"/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/>
    <xf numFmtId="0" fontId="10" fillId="5" borderId="8" xfId="0" applyFont="1" applyFill="1" applyBorder="1"/>
    <xf numFmtId="165" fontId="10" fillId="5" borderId="9" xfId="0" applyNumberFormat="1" applyFont="1" applyFill="1" applyBorder="1"/>
    <xf numFmtId="0" fontId="10" fillId="5" borderId="4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9" fillId="6" borderId="7" xfId="0" applyFont="1" applyFill="1" applyBorder="1"/>
    <xf numFmtId="0" fontId="9" fillId="6" borderId="9" xfId="0" applyFont="1" applyFill="1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9" fillId="0" borderId="0" xfId="0" applyFont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49" fontId="10" fillId="5" borderId="5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8" xfId="0" applyNumberForma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0" fillId="0" borderId="0" xfId="0" applyNumberFormat="1" applyBorder="1" applyAlignment="1">
      <alignment horizontal="center"/>
    </xf>
    <xf numFmtId="165" fontId="9" fillId="6" borderId="8" xfId="0" applyNumberFormat="1" applyFont="1" applyFill="1" applyBorder="1" applyAlignment="1">
      <alignment horizontal="center"/>
    </xf>
    <xf numFmtId="165" fontId="0" fillId="2" borderId="20" xfId="0" applyNumberFormat="1" applyFill="1" applyBorder="1"/>
    <xf numFmtId="165" fontId="0" fillId="2" borderId="23" xfId="0" applyNumberFormat="1" applyFill="1" applyBorder="1"/>
    <xf numFmtId="165" fontId="0" fillId="2" borderId="34" xfId="0" applyNumberFormat="1" applyFill="1" applyBorder="1"/>
    <xf numFmtId="0" fontId="0" fillId="2" borderId="19" xfId="0" applyFill="1" applyBorder="1"/>
    <xf numFmtId="9" fontId="0" fillId="2" borderId="11" xfId="0" applyNumberFormat="1" applyFill="1" applyBorder="1" applyAlignment="1">
      <alignment horizontal="center" wrapText="1"/>
    </xf>
    <xf numFmtId="0" fontId="0" fillId="2" borderId="21" xfId="0" applyFill="1" applyBorder="1"/>
    <xf numFmtId="9" fontId="0" fillId="2" borderId="22" xfId="0" applyNumberFormat="1" applyFill="1" applyBorder="1" applyAlignment="1">
      <alignment horizontal="center" wrapText="1"/>
    </xf>
    <xf numFmtId="0" fontId="0" fillId="2" borderId="33" xfId="0" applyFill="1" applyBorder="1"/>
    <xf numFmtId="9" fontId="0" fillId="2" borderId="32" xfId="0" applyNumberFormat="1" applyFill="1" applyBorder="1" applyAlignment="1">
      <alignment horizontal="center" wrapText="1"/>
    </xf>
    <xf numFmtId="0" fontId="11" fillId="4" borderId="0" xfId="3" applyFont="1" applyAlignment="1">
      <alignment horizontal="center" vertical="center"/>
    </xf>
  </cellXfs>
  <cellStyles count="4">
    <cellStyle name="Ênfase4" xfId="3" builtinId="41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Plan1!$C$30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Plan1!$B$31:$B$36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Plan1!$C$31:$C$36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4-4AB9-8A5A-01F040E87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601210209487135"/>
          <c:y val="0.73645682006996138"/>
          <c:w val="0.67364719708543896"/>
          <c:h val="0.22743219597550307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9525</xdr:rowOff>
    </xdr:from>
    <xdr:to>
      <xdr:col>0</xdr:col>
      <xdr:colOff>0</xdr:colOff>
      <xdr:row>1</xdr:row>
      <xdr:rowOff>9525</xdr:rowOff>
    </xdr:to>
    <xdr:sp macro="" textlink="">
      <xdr:nvSpPr>
        <xdr:cNvPr id="4" name="Retângulo de cantos arredondado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200025"/>
          <a:ext cx="0" cy="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INVEST</a:t>
          </a:r>
        </a:p>
        <a:p>
          <a:pPr algn="ctr"/>
          <a:endParaRPr lang="pt-BR" sz="2000" b="1"/>
        </a:p>
      </xdr:txBody>
    </xdr:sp>
    <xdr:clientData/>
  </xdr:twoCellAnchor>
  <xdr:twoCellAnchor>
    <xdr:from>
      <xdr:col>1</xdr:col>
      <xdr:colOff>1066800</xdr:colOff>
      <xdr:row>37</xdr:row>
      <xdr:rowOff>85725</xdr:rowOff>
    </xdr:from>
    <xdr:to>
      <xdr:col>2</xdr:col>
      <xdr:colOff>2333625</xdr:colOff>
      <xdr:row>51</xdr:row>
      <xdr:rowOff>161925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EC04F64-2134-2A67-7A2F-8066E498C804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showGridLines="0" tabSelected="1" topLeftCell="A20" workbookViewId="0">
      <selection activeCell="C27" sqref="C27"/>
    </sheetView>
  </sheetViews>
  <sheetFormatPr defaultColWidth="0" defaultRowHeight="15"/>
  <cols>
    <col min="1" max="1" width="4.5703125" customWidth="1"/>
    <col min="2" max="2" width="28.85546875" customWidth="1"/>
    <col min="3" max="3" width="36.5703125" bestFit="1" customWidth="1"/>
    <col min="4" max="4" width="17.7109375" customWidth="1"/>
    <col min="5" max="5" width="4.28515625" customWidth="1"/>
    <col min="6" max="7" width="9.140625" hidden="1" customWidth="1"/>
    <col min="9" max="16384" width="9.140625" hidden="1"/>
  </cols>
  <sheetData>
    <row r="1" spans="1:5">
      <c r="A1" s="75" t="s">
        <v>0</v>
      </c>
      <c r="B1" s="75"/>
      <c r="C1" s="75"/>
      <c r="D1" s="75"/>
      <c r="E1" s="75"/>
    </row>
    <row r="2" spans="1:5">
      <c r="A2" s="75"/>
      <c r="B2" s="75"/>
      <c r="C2" s="75"/>
      <c r="D2" s="75"/>
      <c r="E2" s="75"/>
    </row>
    <row r="3" spans="1:5">
      <c r="A3" s="75"/>
      <c r="B3" s="75"/>
      <c r="C3" s="75"/>
      <c r="D3" s="75"/>
      <c r="E3" s="75"/>
    </row>
    <row r="4" spans="1:5">
      <c r="A4" s="75"/>
      <c r="B4" s="75"/>
      <c r="C4" s="75"/>
      <c r="D4" s="75"/>
      <c r="E4" s="75"/>
    </row>
    <row r="8" spans="1:5" ht="20.25" customHeight="1">
      <c r="B8" s="8" t="s">
        <v>1</v>
      </c>
      <c r="C8" s="9"/>
      <c r="D8" s="10"/>
    </row>
    <row r="9" spans="1:5" ht="15.75">
      <c r="B9" s="32" t="s">
        <v>2</v>
      </c>
      <c r="C9" s="33"/>
      <c r="D9" s="14">
        <v>2000</v>
      </c>
    </row>
    <row r="10" spans="1:5" ht="15.75">
      <c r="B10" s="34" t="s">
        <v>3</v>
      </c>
      <c r="C10" s="35"/>
      <c r="D10" s="15">
        <v>6.0000000000000001E-3</v>
      </c>
    </row>
    <row r="11" spans="1:5" ht="15.75">
      <c r="B11" s="16" t="s">
        <v>4</v>
      </c>
      <c r="C11" s="17"/>
      <c r="D11" s="18">
        <f>D9*30%</f>
        <v>600</v>
      </c>
    </row>
    <row r="13" spans="1:5" ht="23.25" customHeight="1">
      <c r="B13" s="4" t="s">
        <v>5</v>
      </c>
      <c r="C13" s="5"/>
      <c r="D13" s="7"/>
    </row>
    <row r="14" spans="1:5" ht="15.75">
      <c r="B14" s="19" t="s">
        <v>6</v>
      </c>
      <c r="C14" s="20"/>
      <c r="D14" s="21">
        <v>200</v>
      </c>
    </row>
    <row r="15" spans="1:5" ht="15.75">
      <c r="B15" s="22" t="s">
        <v>7</v>
      </c>
      <c r="C15" s="23"/>
      <c r="D15" s="24">
        <v>5</v>
      </c>
    </row>
    <row r="16" spans="1:5" ht="15.75">
      <c r="B16" s="22" t="s">
        <v>8</v>
      </c>
      <c r="C16" s="23"/>
      <c r="D16" s="25">
        <v>1.0789999999999999E-2</v>
      </c>
    </row>
    <row r="17" spans="1:4" ht="15.75">
      <c r="B17" s="26" t="s">
        <v>9</v>
      </c>
      <c r="C17" s="27"/>
      <c r="D17" s="28">
        <f>FV(taxa_mensal,qtd_anos*12,aporte*-1)</f>
        <v>16755.382799697527</v>
      </c>
    </row>
    <row r="18" spans="1:4" ht="15.75">
      <c r="B18" s="29" t="s">
        <v>10</v>
      </c>
      <c r="C18" s="30"/>
      <c r="D18" s="31">
        <f>patrimonio_acumulado*rendimento_carteira</f>
        <v>100.53229679818516</v>
      </c>
    </row>
    <row r="19" spans="1:4">
      <c r="B19" s="3"/>
      <c r="C19" s="3"/>
    </row>
    <row r="20" spans="1:4" ht="24.75" customHeight="1">
      <c r="B20" s="4" t="s">
        <v>11</v>
      </c>
      <c r="C20" s="5"/>
      <c r="D20" s="6" t="s">
        <v>12</v>
      </c>
    </row>
    <row r="21" spans="1:4" ht="15.75">
      <c r="A21" s="1">
        <v>2</v>
      </c>
      <c r="B21" s="11" t="s">
        <v>13</v>
      </c>
      <c r="C21" s="36">
        <f>FV($D$16,$A21*12,$D$14*-1)</f>
        <v>5445.5254595290435</v>
      </c>
      <c r="D21" s="39">
        <f>C21*rendimento_carteira</f>
        <v>32.673152757174265</v>
      </c>
    </row>
    <row r="22" spans="1:4" ht="15.75">
      <c r="A22" s="1">
        <v>5</v>
      </c>
      <c r="B22" s="12" t="s">
        <v>14</v>
      </c>
      <c r="C22" s="37">
        <f>FV($D$16,$A22*12,$D$14*-1)</f>
        <v>16755.382799697527</v>
      </c>
      <c r="D22" s="40">
        <f>C22*rendimento_carteira</f>
        <v>100.53229679818516</v>
      </c>
    </row>
    <row r="23" spans="1:4" ht="15.75">
      <c r="A23" s="1">
        <v>10</v>
      </c>
      <c r="B23" s="12" t="s">
        <v>15</v>
      </c>
      <c r="C23" s="37">
        <f>FV($D$16,$A23*12,$D$14*-1)</f>
        <v>48656.842506034438</v>
      </c>
      <c r="D23" s="40">
        <f>C23*rendimento_carteira</f>
        <v>291.94105503620665</v>
      </c>
    </row>
    <row r="24" spans="1:4" ht="15.75">
      <c r="A24" s="1">
        <v>20</v>
      </c>
      <c r="B24" s="12" t="s">
        <v>16</v>
      </c>
      <c r="C24" s="37">
        <f>FV($D$16,$A24*12,$D$14*-1)</f>
        <v>225039.68001941612</v>
      </c>
      <c r="D24" s="40">
        <f>C24*rendimento_carteira</f>
        <v>1350.2380801164968</v>
      </c>
    </row>
    <row r="25" spans="1:4" ht="15.75">
      <c r="A25" s="1">
        <v>30</v>
      </c>
      <c r="B25" s="13" t="s">
        <v>17</v>
      </c>
      <c r="C25" s="38">
        <f>FV($D$16,$A25*12,$D$14*-1)</f>
        <v>864433.93100094295</v>
      </c>
      <c r="D25" s="41">
        <f>C25*rendimento_carteira</f>
        <v>5186.6035860056581</v>
      </c>
    </row>
    <row r="27" spans="1:4">
      <c r="B27" s="49" t="s">
        <v>18</v>
      </c>
      <c r="C27" s="60" t="s">
        <v>19</v>
      </c>
      <c r="D27" s="50"/>
    </row>
    <row r="28" spans="1:4">
      <c r="B28" s="51" t="s">
        <v>20</v>
      </c>
      <c r="C28" s="65">
        <f>D14</f>
        <v>200</v>
      </c>
      <c r="D28" s="52"/>
    </row>
    <row r="30" spans="1:4">
      <c r="B30" s="43" t="s">
        <v>21</v>
      </c>
      <c r="C30" s="44" t="s">
        <v>22</v>
      </c>
      <c r="D30" s="45" t="s">
        <v>23</v>
      </c>
    </row>
    <row r="31" spans="1:4">
      <c r="B31" s="69" t="s">
        <v>24</v>
      </c>
      <c r="C31" s="70">
        <f>VLOOKUP($C$27&amp;" - "&amp;$B31,Planilha1!$A:$D,4,FALSE)</f>
        <v>0.32</v>
      </c>
      <c r="D31" s="66">
        <f>C31*$C$28</f>
        <v>64</v>
      </c>
    </row>
    <row r="32" spans="1:4">
      <c r="B32" s="71" t="s">
        <v>25</v>
      </c>
      <c r="C32" s="72">
        <f>VLOOKUP($C$27&amp;" - "&amp;$B32,Planilha1!$A:$D,4,FALSE)</f>
        <v>0.35</v>
      </c>
      <c r="D32" s="67">
        <f t="shared" ref="D32:D36" si="0">C32*$C$28</f>
        <v>70</v>
      </c>
    </row>
    <row r="33" spans="2:4">
      <c r="B33" s="71" t="s">
        <v>26</v>
      </c>
      <c r="C33" s="72">
        <f>VLOOKUP($C$27&amp;" - "&amp;$B33,Planilha1!$A:$D,4,FALSE)</f>
        <v>0.08</v>
      </c>
      <c r="D33" s="67">
        <f t="shared" si="0"/>
        <v>16</v>
      </c>
    </row>
    <row r="34" spans="2:4">
      <c r="B34" s="71" t="s">
        <v>27</v>
      </c>
      <c r="C34" s="72">
        <f>VLOOKUP($C$27&amp;" - "&amp;$B34,Planilha1!$A:$D,4,FALSE)</f>
        <v>0.05</v>
      </c>
      <c r="D34" s="67">
        <f t="shared" si="0"/>
        <v>10</v>
      </c>
    </row>
    <row r="35" spans="2:4">
      <c r="B35" s="71" t="s">
        <v>28</v>
      </c>
      <c r="C35" s="72">
        <f>VLOOKUP($C$27&amp;" - "&amp;$B35,Planilha1!$A:$D,4,FALSE)</f>
        <v>0.1</v>
      </c>
      <c r="D35" s="67">
        <f t="shared" si="0"/>
        <v>20</v>
      </c>
    </row>
    <row r="36" spans="2:4">
      <c r="B36" s="73" t="s">
        <v>29</v>
      </c>
      <c r="C36" s="74">
        <f>VLOOKUP($C$27&amp;" - "&amp;$B36,Planilha1!$A:$D,4,FALSE)</f>
        <v>0.1</v>
      </c>
      <c r="D36" s="68">
        <f t="shared" si="0"/>
        <v>20</v>
      </c>
    </row>
    <row r="37" spans="2:4">
      <c r="B37" s="46"/>
      <c r="C37" s="47"/>
      <c r="D37" s="48">
        <f>SUM(D31:D36)</f>
        <v>200</v>
      </c>
    </row>
  </sheetData>
  <mergeCells count="9">
    <mergeCell ref="A1:E4"/>
    <mergeCell ref="B20:C20"/>
    <mergeCell ref="B14:C14"/>
    <mergeCell ref="B15:C15"/>
    <mergeCell ref="B16:C16"/>
    <mergeCell ref="B13:D13"/>
    <mergeCell ref="B8:D8"/>
    <mergeCell ref="B9:C9"/>
    <mergeCell ref="B10:C10"/>
  </mergeCells>
  <dataValidations count="1">
    <dataValidation type="list" allowBlank="1" showInputMessage="1" showErrorMessage="1" sqref="C27" xr:uid="{360301B2-66C6-4B85-9516-4BA9D6B0916B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FB88-42FB-499B-B185-B72CF4E9AFC5}">
  <dimension ref="A1:D19"/>
  <sheetViews>
    <sheetView workbookViewId="0">
      <selection activeCell="A13" sqref="A13"/>
    </sheetView>
  </sheetViews>
  <sheetFormatPr defaultRowHeight="15"/>
  <cols>
    <col min="1" max="1" width="33.7109375" bestFit="1" customWidth="1"/>
    <col min="2" max="2" width="14.28515625" style="61" bestFit="1" customWidth="1"/>
    <col min="3" max="3" width="18.7109375" bestFit="1" customWidth="1"/>
    <col min="4" max="4" width="9.140625" style="2"/>
  </cols>
  <sheetData>
    <row r="1" spans="1:4">
      <c r="A1" s="42" t="s">
        <v>30</v>
      </c>
      <c r="B1" s="63" t="s">
        <v>18</v>
      </c>
      <c r="C1" s="56" t="s">
        <v>21</v>
      </c>
      <c r="D1" s="56" t="s">
        <v>31</v>
      </c>
    </row>
    <row r="2" spans="1:4">
      <c r="A2" t="str">
        <f>$B2&amp;" - " &amp;C2</f>
        <v>CONSERVADOR - PAPEL</v>
      </c>
      <c r="B2" s="64" t="s">
        <v>32</v>
      </c>
      <c r="C2" s="53" t="s">
        <v>24</v>
      </c>
      <c r="D2" s="57">
        <v>0.3</v>
      </c>
    </row>
    <row r="3" spans="1:4">
      <c r="A3" t="str">
        <f t="shared" ref="A3:A19" si="0">$B3&amp;" - " &amp;C3</f>
        <v>CONSERVADOR - TIJOLO</v>
      </c>
      <c r="B3" s="64" t="s">
        <v>32</v>
      </c>
      <c r="C3" s="53" t="s">
        <v>25</v>
      </c>
      <c r="D3" s="57">
        <v>0.5</v>
      </c>
    </row>
    <row r="4" spans="1:4">
      <c r="A4" t="str">
        <f t="shared" si="0"/>
        <v>CONSERVADOR - HÍBRIDO</v>
      </c>
      <c r="B4" s="64" t="s">
        <v>32</v>
      </c>
      <c r="C4" s="53" t="s">
        <v>26</v>
      </c>
      <c r="D4" s="57">
        <v>0.1</v>
      </c>
    </row>
    <row r="5" spans="1:4">
      <c r="A5" t="str">
        <f t="shared" si="0"/>
        <v>CONSERVADOR - FOFs</v>
      </c>
      <c r="B5" s="64" t="s">
        <v>32</v>
      </c>
      <c r="C5" s="53" t="s">
        <v>27</v>
      </c>
      <c r="D5" s="57">
        <v>0.1</v>
      </c>
    </row>
    <row r="6" spans="1:4">
      <c r="A6" t="str">
        <f t="shared" si="0"/>
        <v>CONSERVADOR - DESENVOLVIMENTO</v>
      </c>
      <c r="B6" s="64" t="s">
        <v>32</v>
      </c>
      <c r="C6" s="53" t="s">
        <v>28</v>
      </c>
      <c r="D6" s="57">
        <v>0</v>
      </c>
    </row>
    <row r="7" spans="1:4">
      <c r="A7" s="54" t="str">
        <f t="shared" si="0"/>
        <v>CONSERVADOR - HOTELARIA</v>
      </c>
      <c r="B7" s="62" t="s">
        <v>32</v>
      </c>
      <c r="C7" s="55" t="s">
        <v>29</v>
      </c>
      <c r="D7" s="58">
        <v>0</v>
      </c>
    </row>
    <row r="8" spans="1:4">
      <c r="A8" t="str">
        <f t="shared" si="0"/>
        <v>MODERADO - PAPEL</v>
      </c>
      <c r="B8" s="61" t="s">
        <v>19</v>
      </c>
      <c r="C8" s="53" t="s">
        <v>24</v>
      </c>
      <c r="D8" s="59">
        <v>0.32</v>
      </c>
    </row>
    <row r="9" spans="1:4">
      <c r="A9" t="str">
        <f t="shared" si="0"/>
        <v>MODERADO - TIJOLO</v>
      </c>
      <c r="B9" s="61" t="s">
        <v>19</v>
      </c>
      <c r="C9" s="53" t="s">
        <v>25</v>
      </c>
      <c r="D9" s="59">
        <v>0.35</v>
      </c>
    </row>
    <row r="10" spans="1:4">
      <c r="A10" t="str">
        <f t="shared" si="0"/>
        <v>MODERADO - HÍBRIDO</v>
      </c>
      <c r="B10" s="61" t="s">
        <v>19</v>
      </c>
      <c r="C10" s="53" t="s">
        <v>26</v>
      </c>
      <c r="D10" s="59">
        <v>0.08</v>
      </c>
    </row>
    <row r="11" spans="1:4">
      <c r="A11" t="str">
        <f t="shared" si="0"/>
        <v>MODERADO - FOFs</v>
      </c>
      <c r="B11" s="61" t="s">
        <v>19</v>
      </c>
      <c r="C11" s="53" t="s">
        <v>27</v>
      </c>
      <c r="D11" s="59">
        <v>0.05</v>
      </c>
    </row>
    <row r="12" spans="1:4">
      <c r="A12" t="str">
        <f t="shared" si="0"/>
        <v>MODERADO - DESENVOLVIMENTO</v>
      </c>
      <c r="B12" s="61" t="s">
        <v>19</v>
      </c>
      <c r="C12" s="53" t="s">
        <v>28</v>
      </c>
      <c r="D12" s="59">
        <v>0.1</v>
      </c>
    </row>
    <row r="13" spans="1:4">
      <c r="A13" s="54" t="str">
        <f t="shared" si="0"/>
        <v>MODERADO - HOTELARIA</v>
      </c>
      <c r="B13" s="62" t="s">
        <v>19</v>
      </c>
      <c r="C13" s="55" t="s">
        <v>29</v>
      </c>
      <c r="D13" s="58">
        <v>0.1</v>
      </c>
    </row>
    <row r="14" spans="1:4">
      <c r="A14" t="str">
        <f t="shared" si="0"/>
        <v>AGRESSIVO - PAPEL</v>
      </c>
      <c r="B14" s="61" t="s">
        <v>33</v>
      </c>
      <c r="C14" s="53" t="s">
        <v>24</v>
      </c>
      <c r="D14" s="59">
        <v>0.5</v>
      </c>
    </row>
    <row r="15" spans="1:4">
      <c r="A15" t="str">
        <f t="shared" si="0"/>
        <v>AGRESSIVO - TIJOLO</v>
      </c>
      <c r="B15" s="61" t="s">
        <v>33</v>
      </c>
      <c r="C15" s="53" t="s">
        <v>25</v>
      </c>
      <c r="D15" s="59">
        <v>0.1</v>
      </c>
    </row>
    <row r="16" spans="1:4">
      <c r="A16" t="str">
        <f t="shared" si="0"/>
        <v>AGRESSIVO - HÍBRIDO</v>
      </c>
      <c r="B16" s="61" t="s">
        <v>33</v>
      </c>
      <c r="C16" s="53" t="s">
        <v>26</v>
      </c>
      <c r="D16" s="59">
        <v>0.05</v>
      </c>
    </row>
    <row r="17" spans="1:4">
      <c r="A17" t="str">
        <f t="shared" si="0"/>
        <v>AGRESSIVO - FOFs</v>
      </c>
      <c r="B17" s="61" t="s">
        <v>33</v>
      </c>
      <c r="C17" s="53" t="s">
        <v>27</v>
      </c>
      <c r="D17" s="59">
        <v>0.05</v>
      </c>
    </row>
    <row r="18" spans="1:4">
      <c r="A18" t="str">
        <f t="shared" si="0"/>
        <v>AGRESSIVO - DESENVOLVIMENTO</v>
      </c>
      <c r="B18" s="61" t="s">
        <v>33</v>
      </c>
      <c r="C18" s="53" t="s">
        <v>28</v>
      </c>
      <c r="D18" s="59">
        <v>0.2</v>
      </c>
    </row>
    <row r="19" spans="1:4">
      <c r="A19" t="str">
        <f t="shared" si="0"/>
        <v>AGRESSIVO - HOTELARIA</v>
      </c>
      <c r="B19" s="61" t="s">
        <v>33</v>
      </c>
      <c r="C19" s="53" t="s">
        <v>29</v>
      </c>
      <c r="D19" s="5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2025-05-21T16:40:30Z</dcterms:created>
  <dcterms:modified xsi:type="dcterms:W3CDTF">2025-05-21T22:37:11Z</dcterms:modified>
  <cp:category/>
  <cp:contentStatus/>
</cp:coreProperties>
</file>