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Prota_juvenil" sheetId="15" r:id="rId18"/>
    <sheet state="visible" name="ELET" sheetId="16" r:id="rId19"/>
    <sheet state="visible" name="Projeto_de_vida" sheetId="17" r:id="rId20"/>
    <sheet state="visible" name="Pratica_experi" sheetId="18" r:id="rId21"/>
    <sheet state="visible" name="ING" sheetId="19" r:id="rId22"/>
    <sheet state="visible" name="ESP" sheetId="20" r:id="rId23"/>
    <sheet state="visible" name="informatica" sheetId="21" r:id="rId24"/>
    <sheet state="visible" name="Intervcom" sheetId="22" r:id="rId25"/>
    <sheet state="visible" name="ISC" sheetId="23" r:id="rId26"/>
    <sheet state="visible" name="EP" sheetId="24" r:id="rId27"/>
    <sheet state="visible" name="Higie_Segu_trab" sheetId="25" r:id="rId28"/>
    <sheet state="visible" name="Hist_cult_des" sheetId="26" r:id="rId29"/>
    <sheet state="visible" name="Pro_Cri_Desi" sheetId="27" r:id="rId30"/>
    <sheet state="visible" name="Funda_desenho" sheetId="28" r:id="rId31"/>
    <sheet state="visible" name="Desen_Pesq_Mercado" sheetId="29" r:id="rId32"/>
    <sheet state="visible" name="Modela_Graf_cal" sheetId="30" r:id="rId33"/>
    <sheet state="visible" name="Profabdc" sheetId="31" r:id="rId34"/>
    <sheet state="visible" name="SustentMat" sheetId="32" r:id="rId35"/>
    <sheet state="visible" name="Modelagem_plana_Cal" sheetId="33" r:id="rId36"/>
    <sheet state="visible" name="Proces_cria_designII" sheetId="34" r:id="rId37"/>
    <sheet state="visible" name="DesProjeto1" sheetId="35" r:id="rId38"/>
    <sheet state="visible" name="Modela_Cal_3D" sheetId="36" r:id="rId39"/>
    <sheet state="visible" name="Desenv_de_Projeto2" sheetId="37" r:id="rId40"/>
    <sheet state="visible" name="Gest_logis_Inov" sheetId="38" r:id="rId41"/>
    <sheet state="visible" name="Metod_Cientif_design" sheetId="39" r:id="rId42"/>
    <sheet state="visible" name="Plan_Contr_Prod_desig" sheetId="40" r:id="rId43"/>
    <sheet state="visible" name="Boletim" sheetId="41" r:id="rId44"/>
    <sheet state="visible" name="DES_TURMA" sheetId="42" r:id="rId45"/>
    <sheet state="visible" name="DES_INDIVIDUAL" sheetId="43" r:id="rId4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ID#AAAAlTK5mqU
     (2022-08-30 15:54:01)
Soma dos Pontos</t>
      </text>
    </comment>
    <comment authorId="0" ref="G3">
      <text>
        <t xml:space="preserve">======
ID#AAAAlTK5mjc
     (2022-08-30 15:54:01)
Síntese Bimestral</t>
      </text>
    </comment>
    <comment authorId="0" ref="H3">
      <text>
        <t xml:space="preserve">======
ID#AAAAlTK5mpQ
     (2022-08-30 15:54:01)
Quanto Precisa na Final.</t>
      </text>
    </comment>
    <comment authorId="0" ref="I3">
      <text>
        <t xml:space="preserve">======
ID#AAAAlTK5mfc
     (2022-08-30 15:54:01)
Nota da Prova Final</t>
      </text>
    </comment>
    <comment authorId="0" ref="J3">
      <text>
        <t xml:space="preserve">======
ID#AAAAlTK5mfQ
     (2022-08-30 15:54:01)
Média Final</t>
      </text>
    </comment>
    <comment authorId="0" ref="K3">
      <text>
        <t xml:space="preserve">======
ID#AAAAlTK5mpk
     (2022-08-30 15:54:01)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ID#AAAAlTK5mjI
     (2022-08-30 15:54:01)
Soma dos Pontos</t>
      </text>
    </comment>
    <comment authorId="0" ref="G3">
      <text>
        <t xml:space="preserve">======
ID#AAAAlTK5mfs
     (2022-08-30 15:54:01)
Síntese Bimestral</t>
      </text>
    </comment>
    <comment authorId="0" ref="H3">
      <text>
        <t xml:space="preserve">======
ID#AAAAlTK5mmc
     (2022-08-30 15:54:01)
Quanto Precisa na Final.</t>
      </text>
    </comment>
    <comment authorId="0" ref="I3">
      <text>
        <t xml:space="preserve">======
ID#AAAAlTK5moQ
     (2022-08-30 15:54:01)
Nota da Prova Final</t>
      </text>
    </comment>
    <comment authorId="0" ref="J3">
      <text>
        <t xml:space="preserve">======
ID#AAAAlTK5mlE
     (2022-08-30 15:54:01)
Média Final</t>
      </text>
    </comment>
    <comment authorId="0" ref="K3">
      <text>
        <t xml:space="preserve">======
ID#AAAAlTK5mnk
     (2022-08-30 15:54:01)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ID#AAAAlTK5mn4
     (2022-08-30 15:54:01)
Soma dos Pontos</t>
      </text>
    </comment>
    <comment authorId="0" ref="G3">
      <text>
        <t xml:space="preserve">======
ID#AAAAlTK5mp4
     (2022-08-30 15:54:01)
Síntese Bimestral</t>
      </text>
    </comment>
    <comment authorId="0" ref="H3">
      <text>
        <t xml:space="preserve">======
ID#AAAAlTK5mog
     (2022-08-30 15:54:01)
Quanto Precisa na Final.</t>
      </text>
    </comment>
    <comment authorId="0" ref="I3">
      <text>
        <t xml:space="preserve">======
ID#AAAAlTK5mgc
     (2022-08-30 15:54:01)
Nota da Prova Final</t>
      </text>
    </comment>
    <comment authorId="0" ref="J3">
      <text>
        <t xml:space="preserve">======
ID#AAAAlTK5mpE
     (2022-08-30 15:54:01)
Média Final</t>
      </text>
    </comment>
    <comment authorId="0" ref="K3">
      <text>
        <t xml:space="preserve">======
ID#AAAAlTK5mjo
     (2022-08-30 15:54:01)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ID#AAAAlTK5mqM
     (2022-08-30 15:54:01)
Soma dos Pontos</t>
      </text>
    </comment>
    <comment authorId="0" ref="G3">
      <text>
        <t xml:space="preserve">======
ID#AAAAlTK5mi4
     (2022-08-30 15:54:01)
Síntese Bimestral</t>
      </text>
    </comment>
    <comment authorId="0" ref="H3">
      <text>
        <t xml:space="preserve">======
ID#AAAAlTK5mkc
     (2022-08-30 15:54:01)
Quanto Precisa na Final.</t>
      </text>
    </comment>
    <comment authorId="0" ref="I3">
      <text>
        <t xml:space="preserve">======
ID#AAAAlTK5mok
     (2022-08-30 15:54:01)
Nota da Prova Final</t>
      </text>
    </comment>
    <comment authorId="0" ref="J3">
      <text>
        <t xml:space="preserve">======
ID#AAAAlTK5mn8
     (2022-08-30 15:54:01)
Média Final</t>
      </text>
    </comment>
    <comment authorId="0" ref="K3">
      <text>
        <t xml:space="preserve">======
ID#AAAAlTK5moI
     (2022-08-30 15:54:01)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ID#AAAAlTK5mmQ
     (2022-08-30 15:54:01)
Soma dos Pontos</t>
      </text>
    </comment>
    <comment authorId="0" ref="G3">
      <text>
        <t xml:space="preserve">======
ID#AAAAlTK5mgA
     (2022-08-30 15:54:01)
Síntese Bimestral</t>
      </text>
    </comment>
    <comment authorId="0" ref="H3">
      <text>
        <t xml:space="preserve">======
ID#AAAAlTK5mlY
     (2022-08-30 15:54:01)
Quanto Precisa na Final.</t>
      </text>
    </comment>
    <comment authorId="0" ref="I3">
      <text>
        <t xml:space="preserve">======
ID#AAAAlTK5mns
     (2022-08-30 15:54:01)
Nota da Prova Final</t>
      </text>
    </comment>
    <comment authorId="0" ref="J3">
      <text>
        <t xml:space="preserve">======
ID#AAAAlTK5mi0
     (2022-08-30 15:54:01)
Média Final</t>
      </text>
    </comment>
    <comment authorId="0" ref="K3">
      <text>
        <t xml:space="preserve">======
ID#AAAAlTK5miE
     (2022-08-30 15:54:01)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ID#AAAAlTK5mpM
     (2022-08-30 15:54:01)
Soma dos Pontos</t>
      </text>
    </comment>
    <comment authorId="0" ref="G3">
      <text>
        <t xml:space="preserve">======
ID#AAAAlTK5mp0
     (2022-08-30 15:54:01)
Síntese Bimestral</t>
      </text>
    </comment>
    <comment authorId="0" ref="H3">
      <text>
        <t xml:space="preserve">======
ID#AAAAlTK5mqo
     (2022-08-30 15:54:01)
Quanto Precisa na Final.</t>
      </text>
    </comment>
    <comment authorId="0" ref="I3">
      <text>
        <t xml:space="preserve">======
ID#AAAAlTK5mgs
     (2022-08-30 15:54:01)
Nota da Prova Final</t>
      </text>
    </comment>
    <comment authorId="0" ref="J3">
      <text>
        <t xml:space="preserve">======
ID#AAAAlTK5mjE
     (2022-08-30 15:54:01)
Média Final</t>
      </text>
    </comment>
    <comment authorId="0" ref="K3">
      <text>
        <t xml:space="preserve">======
ID#AAAAlTK5ml8
     (2022-08-30 15:54:01)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ID#AAAAlTK5mms
     (2022-08-30 15:54:01)
Soma dos Pontos</t>
      </text>
    </comment>
    <comment authorId="0" ref="G3">
      <text>
        <t xml:space="preserve">======
ID#AAAAlTK5mmY
     (2022-08-30 15:54:01)
Síntese Bimestral</t>
      </text>
    </comment>
    <comment authorId="0" ref="H3">
      <text>
        <t xml:space="preserve">======
ID#AAAAlTK5mhw
     (2022-08-30 15:54:01)
Quanto Precisa na Final.</t>
      </text>
    </comment>
    <comment authorId="0" ref="I3">
      <text>
        <t xml:space="preserve">======
ID#AAAAlTK5mkA
     (2022-08-30 15:54:01)
Nota da Prova Final</t>
      </text>
    </comment>
    <comment authorId="0" ref="J3">
      <text>
        <t xml:space="preserve">======
ID#AAAAlTK5mrM
     (2022-08-30 15:54:01)
Média Final</t>
      </text>
    </comment>
    <comment authorId="0" ref="K3">
      <text>
        <t xml:space="preserve">======
ID#AAAAlTK5mko
     (2022-08-30 15:54:01)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ID#AAAAlTK5mlI
     (2022-08-30 15:54:01)
Soma dos Pontos</t>
      </text>
    </comment>
    <comment authorId="0" ref="G3">
      <text>
        <t xml:space="preserve">======
ID#AAAAlTK5mrc
     (2022-08-30 15:54:01)
Síntese Bimestral</t>
      </text>
    </comment>
    <comment authorId="0" ref="H3">
      <text>
        <t xml:space="preserve">======
ID#AAAAlTK5mhs
     (2022-08-30 15:54:01)
Quanto Precisa na Final.</t>
      </text>
    </comment>
    <comment authorId="0" ref="I3">
      <text>
        <t xml:space="preserve">======
ID#AAAAlTK5mqc
     (2022-08-30 15:54:01)
Nota da Prova Final</t>
      </text>
    </comment>
    <comment authorId="0" ref="J3">
      <text>
        <t xml:space="preserve">======
ID#AAAAlTK5ml4
     (2022-08-30 15:54:01)
Média Final</t>
      </text>
    </comment>
    <comment authorId="0" ref="K3">
      <text>
        <t xml:space="preserve">======
ID#AAAAlTK5mmA
     (2022-08-30 15:54:01)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ID#AAAAlTK5mkk
     (2022-08-30 15:54:01)
Soma dos Pontos</t>
      </text>
    </comment>
    <comment authorId="0" ref="G3">
      <text>
        <t xml:space="preserve">======
ID#AAAAlTK5mik
     (2022-08-30 15:54:01)
Síntese Bimestral</t>
      </text>
    </comment>
    <comment authorId="0" ref="H3">
      <text>
        <t xml:space="preserve">======
ID#AAAAlTK5me8
     (2022-08-30 15:54:01)
Quanto Precisa na Final.</t>
      </text>
    </comment>
    <comment authorId="0" ref="I3">
      <text>
        <t xml:space="preserve">======
ID#AAAAlTK5mrs
     (2022-08-30 15:54:01)
Nota da Prova Final</t>
      </text>
    </comment>
    <comment authorId="0" ref="J3">
      <text>
        <t xml:space="preserve">======
ID#AAAAlTK5mhI
     (2022-08-30 15:54:01)
Média Final</t>
      </text>
    </comment>
    <comment authorId="0" ref="K3">
      <text>
        <t xml:space="preserve">======
ID#AAAAlTK5mfg
     (2022-08-30 15:54:01)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ID#AAAAlTK5mqs
     (2022-08-30 15:54:01)
Soma dos Pontos</t>
      </text>
    </comment>
    <comment authorId="0" ref="G3">
      <text>
        <t xml:space="preserve">======
ID#AAAAlTK5mow
     (2022-08-30 15:54:01)
Síntese Bimestral</t>
      </text>
    </comment>
    <comment authorId="0" ref="H3">
      <text>
        <t xml:space="preserve">======
ID#AAAAlTK5mlw
     (2022-08-30 15:54:01)
Quanto Precisa na Final.</t>
      </text>
    </comment>
    <comment authorId="0" ref="I3">
      <text>
        <t xml:space="preserve">======
ID#AAAAlTK5mp8
     (2022-08-30 15:54:01)
Nota da Prova Final</t>
      </text>
    </comment>
    <comment authorId="0" ref="J3">
      <text>
        <t xml:space="preserve">======
ID#AAAAlTK5moo
     (2022-08-30 15:54:01)
Média Final</t>
      </text>
    </comment>
    <comment authorId="0" ref="K3">
      <text>
        <t xml:space="preserve">======
ID#AAAAlTK5mno
     (2022-08-30 15:54:01)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ID#AAAAlTK5mfE
     (2022-08-30 15:54:01)
Soma dos Pontos</t>
      </text>
    </comment>
    <comment authorId="0" ref="G3">
      <text>
        <t xml:space="preserve">======
ID#AAAAlTK5mhc
     (2022-08-30 15:54:01)
Síntese Bimestral</t>
      </text>
    </comment>
    <comment authorId="0" ref="H3">
      <text>
        <t xml:space="preserve">======
ID#AAAAlTK5mjM
     (2022-08-30 15:54:01)
Quanto Precisa na Final.</t>
      </text>
    </comment>
    <comment authorId="0" ref="I3">
      <text>
        <t xml:space="preserve">======
ID#AAAAlTK5mo4
     (2022-08-30 15:54:01)
Nota da Prova Final</t>
      </text>
    </comment>
    <comment authorId="0" ref="J3">
      <text>
        <t xml:space="preserve">======
ID#AAAAlTK5mq8
     (2022-08-30 15:54:01)
Média Final</t>
      </text>
    </comment>
    <comment authorId="0" ref="K3">
      <text>
        <t xml:space="preserve">======
ID#AAAAlTK5mgQ
     (2022-08-30 15:54:01)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ID#AAAAlTK5mks
     (2022-08-30 15:54:01)
Soma dos Pontos</t>
      </text>
    </comment>
    <comment authorId="0" ref="G3">
      <text>
        <t xml:space="preserve">======
ID#AAAAlTK5miA
     (2022-08-30 15:54:01)
Síntese Bimestral</t>
      </text>
    </comment>
    <comment authorId="0" ref="H3">
      <text>
        <t xml:space="preserve">======
ID#AAAAlTK5mic
     (2022-08-30 15:54:01)
Quanto Precisa na Final.</t>
      </text>
    </comment>
    <comment authorId="0" ref="I3">
      <text>
        <t xml:space="preserve">======
ID#AAAAlTK5mg4
     (2022-08-30 15:54:01)
Nota da Prova Final</t>
      </text>
    </comment>
    <comment authorId="0" ref="J3">
      <text>
        <t xml:space="preserve">======
ID#AAAAlTK5mg8
     (2022-08-30 15:54:01)
Média Final</t>
      </text>
    </comment>
    <comment authorId="0" ref="K3">
      <text>
        <t xml:space="preserve">======
ID#AAAAlTK5mlQ
     (2022-08-30 15:54:01)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ID#AAAAlTK5mks
     (2022-08-30 15:54:01)
Soma dos Pontos</t>
      </text>
    </comment>
    <comment authorId="0" ref="G3">
      <text>
        <t xml:space="preserve">======
ID#AAAAlTK5miA
     (2022-08-30 15:54:01)
Síntese Bimestral</t>
      </text>
    </comment>
    <comment authorId="0" ref="H3">
      <text>
        <t xml:space="preserve">======
ID#AAAAlTK5mic
     (2022-08-30 15:54:01)
Quanto Precisa na Final.</t>
      </text>
    </comment>
    <comment authorId="0" ref="I3">
      <text>
        <t xml:space="preserve">======
ID#AAAAlTK5mg4
     (2022-08-30 15:54:01)
Nota da Prova Final</t>
      </text>
    </comment>
    <comment authorId="0" ref="J3">
      <text>
        <t xml:space="preserve">======
ID#AAAAlTK5mg8
     (2022-08-30 15:54:01)
Média Final</t>
      </text>
    </comment>
    <comment authorId="0" ref="K3">
      <text>
        <t xml:space="preserve">======
ID#AAAAlTK5mlQ
     (2022-08-30 15:54:01)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ID#AAAAlTK5miQ
     (2022-08-30 15:54:01)
Soma dos Pontos</t>
      </text>
    </comment>
    <comment authorId="0" ref="G3">
      <text>
        <t xml:space="preserve">======
ID#AAAAlTK5moE
     (2022-08-30 15:54:01)
Síntese Bimestral</t>
      </text>
    </comment>
    <comment authorId="0" ref="H3">
      <text>
        <t xml:space="preserve">======
ID#AAAAlTK5mgI
     (2022-08-30 15:54:01)
Quanto Precisa na Final.</t>
      </text>
    </comment>
    <comment authorId="0" ref="I3">
      <text>
        <t xml:space="preserve">======
ID#AAAAlTK5mhM
     (2022-08-30 15:54:01)
Nota da Prova Final</t>
      </text>
    </comment>
    <comment authorId="0" ref="J3">
      <text>
        <t xml:space="preserve">======
ID#AAAAlTK5mpc
     (2022-08-30 15:54:01)
Média Final</t>
      </text>
    </comment>
    <comment authorId="0" ref="K3">
      <text>
        <t xml:space="preserve">======
ID#AAAAlTK5mos
     (2022-08-30 15:54:01)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ID#AAAAlTK5mfo
     (2022-08-30 15:54:01)
Soma dos Pontos</t>
      </text>
    </comment>
    <comment authorId="0" ref="G3">
      <text>
        <t xml:space="preserve">======
ID#AAAAlTK5mlc
     (2022-08-30 15:54:01)
Síntese Bimestral</t>
      </text>
    </comment>
    <comment authorId="0" ref="H3">
      <text>
        <t xml:space="preserve">======
ID#AAAAlTK5mlk
     (2022-08-30 15:54:01)
Quanto Precisa na Final.</t>
      </text>
    </comment>
    <comment authorId="0" ref="I3">
      <text>
        <t xml:space="preserve">======
ID#AAAAlTK5mj8
     (2022-08-30 15:54:01)
Nota da Prova Final</t>
      </text>
    </comment>
    <comment authorId="0" ref="J3">
      <text>
        <t xml:space="preserve">======
ID#AAAAlTK5mfU
     (2022-08-30 15:54:01)
Média Final</t>
      </text>
    </comment>
    <comment authorId="0" ref="K3">
      <text>
        <t xml:space="preserve">======
ID#AAAAlTK5mhg
     (2022-08-30 15:54:01)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ID#AAAAlTK5mfo
     (2022-08-30 15:54:01)
Soma dos Pontos</t>
      </text>
    </comment>
    <comment authorId="0" ref="G3">
      <text>
        <t xml:space="preserve">======
ID#AAAAlTK5mlc
     (2022-08-30 15:54:01)
Síntese Bimestral</t>
      </text>
    </comment>
    <comment authorId="0" ref="H3">
      <text>
        <t xml:space="preserve">======
ID#AAAAlTK5mlk
     (2022-08-30 15:54:01)
Quanto Precisa na Final.</t>
      </text>
    </comment>
    <comment authorId="0" ref="I3">
      <text>
        <t xml:space="preserve">======
ID#AAAAlTK5mj8
     (2022-08-30 15:54:01)
Nota da Prova Final</t>
      </text>
    </comment>
    <comment authorId="0" ref="J3">
      <text>
        <t xml:space="preserve">======
ID#AAAAlTK5mfU
     (2022-08-30 15:54:01)
Média Final</t>
      </text>
    </comment>
    <comment authorId="0" ref="K3">
      <text>
        <t xml:space="preserve">======
ID#AAAAlTK5mhg
     (2022-08-30 15:54:01)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ID#AAAAlTK5mmE
     (2022-08-30 15:54:01)
Soma dos Pontos</t>
      </text>
    </comment>
    <comment authorId="0" ref="G3">
      <text>
        <t xml:space="preserve">======
ID#AAAAlTK5mi8
     (2022-08-30 15:54:01)
Síntese Bimestral</t>
      </text>
    </comment>
    <comment authorId="0" ref="H3">
      <text>
        <t xml:space="preserve">======
ID#AAAAlTK5mgM
     (2022-08-30 15:54:01)
Quanto Precisa na Final.</t>
      </text>
    </comment>
    <comment authorId="0" ref="I3">
      <text>
        <t xml:space="preserve">======
ID#AAAAlTK5mhA
     (2022-08-30 15:54:01)
Nota da Prova Final</t>
      </text>
    </comment>
    <comment authorId="0" ref="J3">
      <text>
        <t xml:space="preserve">======
ID#AAAAlTK5mfY
     (2022-08-30 15:54:01)
Média Final</t>
      </text>
    </comment>
    <comment authorId="0" ref="K3">
      <text>
        <t xml:space="preserve">======
ID#AAAAlTK5mqA
     (2022-08-30 15:54:01)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ID#AAAAlTK5mqE
     (2022-08-30 15:54:01)
Soma dos Pontos</t>
      </text>
    </comment>
    <comment authorId="0" ref="G3">
      <text>
        <t xml:space="preserve">======
ID#AAAAlTK5mhQ
     (2022-08-30 15:54:01)
Síntese Bimestral</t>
      </text>
    </comment>
    <comment authorId="0" ref="H3">
      <text>
        <t xml:space="preserve">======
ID#AAAAlTK5mkI
     (2022-08-30 15:54:01)
Quanto Precisa na Final.</t>
      </text>
    </comment>
    <comment authorId="0" ref="I3">
      <text>
        <t xml:space="preserve">======
ID#AAAAlTK5mm8
     (2022-08-30 15:54:01)
Nota da Prova Final</t>
      </text>
    </comment>
    <comment authorId="0" ref="J3">
      <text>
        <t xml:space="preserve">======
ID#AAAAlTK5mpg
     (2022-08-30 15:54:01)
Média Final</t>
      </text>
    </comment>
    <comment authorId="0" ref="K3">
      <text>
        <t xml:space="preserve">======
ID#AAAAlTK5mr0
     (2022-08-30 15:54:01)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ID#AAAAlTK5mk8
     (2022-08-30 15:54:01)
Soma dos Pontos</t>
      </text>
    </comment>
    <comment authorId="0" ref="G3">
      <text>
        <t xml:space="preserve">======
ID#AAAAlTK5msA
     (2022-08-30 15:54:01)
Síntese Bimestral</t>
      </text>
    </comment>
    <comment authorId="0" ref="H3">
      <text>
        <t xml:space="preserve">======
ID#AAAAlTK5mgE
     (2022-08-30 15:54:01)
Quanto Precisa na Final.</t>
      </text>
    </comment>
    <comment authorId="0" ref="I3">
      <text>
        <t xml:space="preserve">======
ID#AAAAlTK5mfw
     (2022-08-30 15:54:01)
Nota da Prova Final</t>
      </text>
    </comment>
    <comment authorId="0" ref="J3">
      <text>
        <t xml:space="preserve">======
ID#AAAAlTK5mnQ
     (2022-08-30 15:54:01)
Média Final</t>
      </text>
    </comment>
    <comment authorId="0" ref="K3">
      <text>
        <t xml:space="preserve">======
ID#AAAAlTK5mjU
     (2022-08-30 15:54:01)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ID#AAAAlTK5mqQ
     (2022-08-30 15:54:01)
Soma dos Pontos</t>
      </text>
    </comment>
    <comment authorId="0" ref="G3">
      <text>
        <t xml:space="preserve">======
ID#AAAAlTK5mio
     (2022-08-30 15:54:01)
Síntese Bimestral</t>
      </text>
    </comment>
    <comment authorId="0" ref="H3">
      <text>
        <t xml:space="preserve">======
ID#AAAAlTK5mf4
     (2022-08-30 15:54:01)
Quanto Precisa na Final.</t>
      </text>
    </comment>
    <comment authorId="0" ref="I3">
      <text>
        <t xml:space="preserve">======
ID#AAAAlTK5moA
     (2022-08-30 15:54:01)
Nota da Prova Final</t>
      </text>
    </comment>
    <comment authorId="0" ref="J3">
      <text>
        <t xml:space="preserve">======
ID#AAAAlTK5mnY
     (2022-08-30 15:54:01)
Média Final</t>
      </text>
    </comment>
    <comment authorId="0" ref="K3">
      <text>
        <t xml:space="preserve">======
ID#AAAAlTK5mqk
     (2022-08-30 15:54:01)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ID#AAAAlTK5moU
     (2022-08-30 15:54:01)
Soma dos Pontos</t>
      </text>
    </comment>
    <comment authorId="0" ref="G3">
      <text>
        <t xml:space="preserve">======
ID#AAAAlTK5mlo
     (2022-08-30 15:54:01)
Síntese Bimestral</t>
      </text>
    </comment>
    <comment authorId="0" ref="H3">
      <text>
        <t xml:space="preserve">======
ID#AAAAlTK5mnw
     (2022-08-30 15:54:01)
Quanto Precisa na Final.</t>
      </text>
    </comment>
    <comment authorId="0" ref="I3">
      <text>
        <t xml:space="preserve">======
ID#AAAAlTK5mnc
     (2022-08-30 15:54:01)
Nota da Prova Final</t>
      </text>
    </comment>
    <comment authorId="0" ref="J3">
      <text>
        <t xml:space="preserve">======
ID#AAAAlTK5mr4
     (2022-08-30 15:54:01)
Média Final</t>
      </text>
    </comment>
    <comment authorId="0" ref="K3">
      <text>
        <t xml:space="preserve">======
ID#AAAAlTK5mpU
     (2022-08-30 15:54:01)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ID#AAAAlTK5mlM
     (2022-08-30 15:54:01)
Soma dos Pontos</t>
      </text>
    </comment>
    <comment authorId="0" ref="G3">
      <text>
        <t xml:space="preserve">======
ID#AAAAlTK5mf8
     (2022-08-30 15:54:01)
Síntese Bimestral</t>
      </text>
    </comment>
    <comment authorId="0" ref="H3">
      <text>
        <t xml:space="preserve">======
ID#AAAAlTK5mpA
     (2022-08-30 15:54:01)
Quanto Precisa na Final.</t>
      </text>
    </comment>
    <comment authorId="0" ref="I3">
      <text>
        <t xml:space="preserve">======
ID#AAAAlTK5mlA
     (2022-08-30 15:54:01)
Nota da Prova Final</t>
      </text>
    </comment>
    <comment authorId="0" ref="J3">
      <text>
        <t xml:space="preserve">======
ID#AAAAlTK5mlU
     (2022-08-30 15:54:01)
Média Final</t>
      </text>
    </comment>
    <comment authorId="0" ref="K3">
      <text>
        <t xml:space="preserve">======
ID#AAAAlTK5mig
     (2022-08-30 15:54:01)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ID#AAAAlTK5mrI
     (2022-08-30 15:54:01)
Soma dos Pontos</t>
      </text>
    </comment>
    <comment authorId="0" ref="G3">
      <text>
        <t xml:space="preserve">======
ID#AAAAlTK5mjA
     (2022-08-30 15:54:01)
Síntese Bimestral</t>
      </text>
    </comment>
    <comment authorId="0" ref="H3">
      <text>
        <t xml:space="preserve">======
ID#AAAAlTK5mfI
     (2022-08-30 15:54:01)
Quanto Precisa na Final.</t>
      </text>
    </comment>
    <comment authorId="0" ref="I3">
      <text>
        <t xml:space="preserve">======
ID#AAAAlTK5mgU
     (2022-08-30 15:54:01)
Nota da Prova Final</t>
      </text>
    </comment>
    <comment authorId="0" ref="J3">
      <text>
        <t xml:space="preserve">======
ID#AAAAlTK5meo
     (2022-08-30 15:54:01)
Média Final</t>
      </text>
    </comment>
    <comment authorId="0" ref="K3">
      <text>
        <t xml:space="preserve">======
ID#AAAAlTK5mes
     (2022-08-30 15:54:01)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ID#AAAAlTK5mmk
     (2022-08-30 15:54:01)
Soma dos Pontos</t>
      </text>
    </comment>
    <comment authorId="0" ref="G3">
      <text>
        <t xml:space="preserve">======
ID#AAAAlTK5mmU
     (2022-08-30 15:54:01)
Síntese Bimestral</t>
      </text>
    </comment>
    <comment authorId="0" ref="H3">
      <text>
        <t xml:space="preserve">======
ID#AAAAlTK5moY
     (2022-08-30 15:54:01)
Quanto Precisa na Final.</t>
      </text>
    </comment>
    <comment authorId="0" ref="I3">
      <text>
        <t xml:space="preserve">======
ID#AAAAlTK5me4
     (2022-08-30 15:54:01)
Nota da Prova Final</t>
      </text>
    </comment>
    <comment authorId="0" ref="J3">
      <text>
        <t xml:space="preserve">======
ID#AAAAlTK5mgw
     (2022-08-30 15:54:01)
Média Final</t>
      </text>
    </comment>
    <comment authorId="0" ref="K3">
      <text>
        <t xml:space="preserve">======
ID#AAAAlTK5miM
     (2022-08-30 15:54:01)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ID#AAAAlTK5mjw
     (2022-08-30 15:54:01)
Soma dos Pontos</t>
      </text>
    </comment>
    <comment authorId="0" ref="G3">
      <text>
        <t xml:space="preserve">======
ID#AAAAlTK5mrA
     (2022-08-30 15:54:01)
Síntese Bimestral</t>
      </text>
    </comment>
    <comment authorId="0" ref="H3">
      <text>
        <t xml:space="preserve">======
ID#AAAAlTK5me0
     (2022-08-30 15:54:01)
Quanto Precisa na Final.</t>
      </text>
    </comment>
    <comment authorId="0" ref="I3">
      <text>
        <t xml:space="preserve">======
ID#AAAAlTK5mh4
     (2022-08-30 15:54:01)
Nota da Prova Final</t>
      </text>
    </comment>
    <comment authorId="0" ref="J3">
      <text>
        <t xml:space="preserve">======
ID#AAAAlTK5mpw
     (2022-08-30 15:54:01)
Média Final</t>
      </text>
    </comment>
    <comment authorId="0" ref="K3">
      <text>
        <t xml:space="preserve">======
ID#AAAAlTK5mk0
     (2022-08-30 15:54:01)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ID#AAAAlTK5mh8
     (2022-08-30 15:54:01)
Soma dos Pontos</t>
      </text>
    </comment>
    <comment authorId="0" ref="G3">
      <text>
        <t xml:space="preserve">======
ID#AAAAlTK5mmg
     (2022-08-30 15:54:01)
Síntese Bimestral</t>
      </text>
    </comment>
    <comment authorId="0" ref="H3">
      <text>
        <t xml:space="preserve">======
ID#AAAAlTK5mjk
     (2022-08-30 15:54:01)
Quanto Precisa na Final.</t>
      </text>
    </comment>
    <comment authorId="0" ref="I3">
      <text>
        <t xml:space="preserve">======
ID#AAAAlTK5mho
     (2022-08-30 15:54:01)
Nota da Prova Final</t>
      </text>
    </comment>
    <comment authorId="0" ref="J3">
      <text>
        <t xml:space="preserve">======
ID#AAAAlTK5mrU
     (2022-08-30 15:54:01)
Média Final</t>
      </text>
    </comment>
    <comment authorId="0" ref="K3">
      <text>
        <t xml:space="preserve">======
ID#AAAAlTK5mpY
     (2022-08-30 15:54:01)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ID#AAAAlTK5ml0
     (2022-08-30 15:54:01)
Soma dos Pontos</t>
      </text>
    </comment>
    <comment authorId="0" ref="G3">
      <text>
        <t xml:space="preserve">======
ID#AAAAlTK5mkE
     (2022-08-30 15:54:01)
Síntese Bimestral</t>
      </text>
    </comment>
    <comment authorId="0" ref="H3">
      <text>
        <t xml:space="preserve">======
ID#AAAAlTK5mnM
     (2022-08-30 15:54:01)
Quanto Precisa na Final.</t>
      </text>
    </comment>
    <comment authorId="0" ref="I3">
      <text>
        <t xml:space="preserve">======
ID#AAAAlTK5mis
     (2022-08-30 15:54:01)
Nota da Prova Final</t>
      </text>
    </comment>
    <comment authorId="0" ref="J3">
      <text>
        <t xml:space="preserve">======
ID#AAAAlTK5mjY
     (2022-08-30 15:54:01)
Média Final</t>
      </text>
    </comment>
    <comment authorId="0" ref="K3">
      <text>
        <t xml:space="preserve">======
ID#AAAAlTK5mf0
     (2022-08-30 15:54:01)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ID#AAAAlTK5mk4
     (2022-08-30 15:54:01)
Soma dos Pontos</t>
      </text>
    </comment>
    <comment authorId="0" ref="G3">
      <text>
        <t xml:space="preserve">======
ID#AAAAlTK5mkQ
     (2022-08-30 15:54:01)
Síntese Bimestral</t>
      </text>
    </comment>
    <comment authorId="0" ref="H3">
      <text>
        <t xml:space="preserve">======
ID#AAAAlTK5mqY
     (2022-08-30 15:54:01)
Quanto Precisa na Final.</t>
      </text>
    </comment>
    <comment authorId="0" ref="I3">
      <text>
        <t xml:space="preserve">======
ID#AAAAlTK5mkU
     (2022-08-30 15:54:01)
Nota da Prova Final</t>
      </text>
    </comment>
    <comment authorId="0" ref="J3">
      <text>
        <t xml:space="preserve">======
ID#AAAAlTK5mpo
     (2022-08-30 15:54:01)
Média Final</t>
      </text>
    </comment>
    <comment authorId="0" ref="K3">
      <text>
        <t xml:space="preserve">======
ID#AAAAlTK5mg0
     (2022-08-30 15:54:01)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ID#AAAAlTK5mnU
     (2022-08-30 15:54:01)
Soma dos Pontos</t>
      </text>
    </comment>
    <comment authorId="0" ref="G3">
      <text>
        <t xml:space="preserve">======
ID#AAAAlTK5mnI
     (2022-08-30 15:54:01)
Síntese Bimestral</t>
      </text>
    </comment>
    <comment authorId="0" ref="H3">
      <text>
        <t xml:space="preserve">======
ID#AAAAlTK5mmM
     (2022-08-30 15:54:01)
Quanto Precisa na Final.</t>
      </text>
    </comment>
    <comment authorId="0" ref="I3">
      <text>
        <t xml:space="preserve">======
ID#AAAAlTK5mrg
     (2022-08-30 15:54:01)
Nota da Prova Final</t>
      </text>
    </comment>
    <comment authorId="0" ref="J3">
      <text>
        <t xml:space="preserve">======
ID#AAAAlTK5moc
     (2022-08-30 15:54:01)
Média Final</t>
      </text>
    </comment>
    <comment authorId="0" ref="K3">
      <text>
        <t xml:space="preserve">======
ID#AAAAlTK5miI
     (2022-08-30 15:54:01)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ID#AAAAlTK5mqg
     (2022-08-30 15:54:01)
Soma dos Pontos</t>
      </text>
    </comment>
    <comment authorId="0" ref="G3">
      <text>
        <t xml:space="preserve">======
ID#AAAAlTK5mqw
     (2022-08-30 15:54:01)
Síntese Bimestral</t>
      </text>
    </comment>
    <comment authorId="0" ref="H3">
      <text>
        <t xml:space="preserve">======
ID#AAAAlTK5mo8
     (2022-08-30 15:54:01)
Quanto Precisa na Final.</t>
      </text>
    </comment>
    <comment authorId="0" ref="I3">
      <text>
        <t xml:space="preserve">======
ID#AAAAlTK5mrQ
     (2022-08-30 15:54:01)
Nota da Prova Final</t>
      </text>
    </comment>
    <comment authorId="0" ref="J3">
      <text>
        <t xml:space="preserve">======
ID#AAAAlTK5mq4
     (2022-08-30 15:54:01)
Média Final</t>
      </text>
    </comment>
    <comment authorId="0" ref="K3">
      <text>
        <t xml:space="preserve">======
ID#AAAAlTK5mew
     (2022-08-30 15:54:01)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ID#AAAAlTK5mrk
     (2022-08-30 15:54:01)
Soma dos Pontos</t>
      </text>
    </comment>
    <comment authorId="0" ref="G3">
      <text>
        <t xml:space="preserve">======
ID#AAAAlTK5mfM
     (2022-08-30 15:54:01)
Síntese Bimestral</t>
      </text>
    </comment>
    <comment authorId="0" ref="H3">
      <text>
        <t xml:space="preserve">======
ID#AAAAlTK5mkg
     (2022-08-30 15:54:01)
Quanto Precisa na Final.</t>
      </text>
    </comment>
    <comment authorId="0" ref="I3">
      <text>
        <t xml:space="preserve">======
ID#AAAAlTK5mqI
     (2022-08-30 15:54:01)
Nota da Prova Final</t>
      </text>
    </comment>
    <comment authorId="0" ref="J3">
      <text>
        <t xml:space="preserve">======
ID#AAAAlTK5mgk
     (2022-08-30 15:54:01)
Média Final</t>
      </text>
    </comment>
    <comment authorId="0" ref="K3">
      <text>
        <t xml:space="preserve">======
ID#AAAAlTK5mgg
     (2022-08-30 15:54:01)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ID#AAAAlTK5miU
     (2022-08-30 15:54:01)
Soma dos Pontos</t>
      </text>
    </comment>
    <comment authorId="0" ref="G3">
      <text>
        <t xml:space="preserve">======
ID#AAAAlTK5mjs
     (2022-08-30 15:54:01)
Síntese Bimestral</t>
      </text>
    </comment>
    <comment authorId="0" ref="H3">
      <text>
        <t xml:space="preserve">======
ID#AAAAlTK5mrw
     (2022-08-30 15:54:01)
Quanto Precisa na Final.</t>
      </text>
    </comment>
    <comment authorId="0" ref="I3">
      <text>
        <t xml:space="preserve">======
ID#AAAAlTK5mlg
     (2022-08-30 15:54:01)
Nota da Prova Final</t>
      </text>
    </comment>
    <comment authorId="0" ref="J3">
      <text>
        <t xml:space="preserve">======
ID#AAAAlTK5mhE
     (2022-08-30 15:54:01)
Média Final</t>
      </text>
    </comment>
    <comment authorId="0" ref="K3">
      <text>
        <t xml:space="preserve">======
ID#AAAAlTK5mn0
     (2022-08-30 15:54:01)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ID#AAAAlTK5mrY
     (2022-08-30 15:54:01)
Soma dos Pontos</t>
      </text>
    </comment>
    <comment authorId="0" ref="G3">
      <text>
        <t xml:space="preserve">======
ID#AAAAlTK5mkM
     (2022-08-30 15:54:01)
Síntese Bimestral</t>
      </text>
    </comment>
    <comment authorId="0" ref="H3">
      <text>
        <t xml:space="preserve">======
ID#AAAAlTK5miY
     (2022-08-30 15:54:01)
Quanto Precisa na Final.</t>
      </text>
    </comment>
    <comment authorId="0" ref="I3">
      <text>
        <t xml:space="preserve">======
ID#AAAAlTK5mo0
     (2022-08-30 15:54:01)
Nota da Prova Final</t>
      </text>
    </comment>
    <comment authorId="0" ref="J3">
      <text>
        <t xml:space="preserve">======
ID#AAAAlTK5msE
     (2022-08-30 15:54:01)
Média Final</t>
      </text>
    </comment>
    <comment authorId="0" ref="K3">
      <text>
        <t xml:space="preserve">======
ID#AAAAlTK5mjQ
     (2022-08-30 15:54:01)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ID#AAAAlTK5mnE
     (2022-08-30 15:54:01)
Soma dos Pontos</t>
      </text>
    </comment>
    <comment authorId="0" ref="G3">
      <text>
        <t xml:space="preserve">======
ID#AAAAlTK5mhU
     (2022-08-30 15:54:01)
Síntese Bimestral</t>
      </text>
    </comment>
    <comment authorId="0" ref="H3">
      <text>
        <t xml:space="preserve">======
ID#AAAAlTK5mm4
     (2022-08-30 15:54:01)
Quanto Precisa na Final.</t>
      </text>
    </comment>
    <comment authorId="0" ref="I3">
      <text>
        <t xml:space="preserve">======
ID#AAAAlTK5mh0
     (2022-08-30 15:54:01)
Nota da Prova Final</t>
      </text>
    </comment>
    <comment authorId="0" ref="J3">
      <text>
        <t xml:space="preserve">======
ID#AAAAlTK5mls
     (2022-08-30 15:54:01)
Média Final</t>
      </text>
    </comment>
    <comment authorId="0" ref="K3">
      <text>
        <t xml:space="preserve">======
ID#AAAAlTK5mro
     (2022-08-30 15:54:01)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ID#AAAAlTK5mm0
     (2022-08-30 15:54:01)
Soma dos Pontos</t>
      </text>
    </comment>
    <comment authorId="0" ref="G3">
      <text>
        <t xml:space="preserve">======
ID#AAAAlTK5miw
     (2022-08-30 15:54:01)
Síntese Bimestral</t>
      </text>
    </comment>
    <comment authorId="0" ref="H3">
      <text>
        <t xml:space="preserve">======
ID#AAAAlTK5mq0
     (2022-08-30 15:54:01)
Quanto Precisa na Final.</t>
      </text>
    </comment>
    <comment authorId="0" ref="I3">
      <text>
        <t xml:space="preserve">======
ID#AAAAlTK5mmI
     (2022-08-30 15:54:01)
Nota da Prova Final</t>
      </text>
    </comment>
    <comment authorId="0" ref="J3">
      <text>
        <t xml:space="preserve">======
ID#AAAAlTK5mmw
     (2022-08-30 15:54:01)
Média Final</t>
      </text>
    </comment>
    <comment authorId="0" ref="K3">
      <text>
        <t xml:space="preserve">======
ID#AAAAlTK5mj4
     (2022-08-30 15:54:01)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ID#AAAAlTK5mj0
     (2022-08-30 15:54:01)
Soma dos Pontos</t>
      </text>
    </comment>
    <comment authorId="0" ref="G3">
      <text>
        <t xml:space="preserve">======
ID#AAAAlTK5mgY
     (2022-08-30 15:54:01)
Síntese Bimestral</t>
      </text>
    </comment>
    <comment authorId="0" ref="H3">
      <text>
        <t xml:space="preserve">======
ID#AAAAlTK5mpI
     (2022-08-30 15:54:01)
Quanto Precisa na Final.</t>
      </text>
    </comment>
    <comment authorId="0" ref="I3">
      <text>
        <t xml:space="preserve">======
ID#AAAAlTK5mfA
     (2022-08-30 15:54:01)
Nota da Prova Final</t>
      </text>
    </comment>
    <comment authorId="0" ref="J3">
      <text>
        <t xml:space="preserve">======
ID#AAAAlTK5mhY
     (2022-08-30 15:54:01)
Média Final</t>
      </text>
    </comment>
    <comment authorId="0" ref="K3">
      <text>
        <t xml:space="preserve">======
ID#AAAAlTK5moM
     (2022-08-30 15:54:01)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ID#AAAAlTK5mkw
     (2022-08-30 15:54:01)
Soma dos Pontos</t>
      </text>
    </comment>
    <comment authorId="0" ref="G3">
      <text>
        <t xml:space="preserve">======
ID#AAAAlTK5mfk
     (2022-08-30 15:54:01)
Síntese Bimestral</t>
      </text>
    </comment>
    <comment authorId="0" ref="H3">
      <text>
        <t xml:space="preserve">======
ID#AAAAlTK5mkY
     (2022-08-30 15:54:01)
Quanto Precisa na Final.</t>
      </text>
    </comment>
    <comment authorId="0" ref="I3">
      <text>
        <t xml:space="preserve">======
ID#AAAAlTK5mrE
     (2022-08-30 15:54:01)
Nota da Prova Final</t>
      </text>
    </comment>
    <comment authorId="0" ref="J3">
      <text>
        <t xml:space="preserve">======
ID#AAAAlTK5mr8
     (2022-08-30 15:54:01)
Média Final</t>
      </text>
    </comment>
    <comment authorId="0" ref="K3">
      <text>
        <t xml:space="preserve">======
ID#AAAAlTK5mjg
     (2022-08-30 15:54:01)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ID#AAAAlTK5mmo
     (2022-08-30 15:54:01)
Soma dos Pontos</t>
      </text>
    </comment>
    <comment authorId="0" ref="G3">
      <text>
        <t xml:space="preserve">======
ID#AAAAlTK5mps
     (2022-08-30 15:54:01)
Síntese Bimestral</t>
      </text>
    </comment>
    <comment authorId="0" ref="H3">
      <text>
        <t xml:space="preserve">======
ID#AAAAlTK5mnA
     (2022-08-30 15:54:01)
Quanto Precisa na Final.</t>
      </text>
    </comment>
    <comment authorId="0" ref="I3">
      <text>
        <t xml:space="preserve">======
ID#AAAAlTK5mgo
     (2022-08-30 15:54:01)
Nota da Prova Final</t>
      </text>
    </comment>
    <comment authorId="0" ref="J3">
      <text>
        <t xml:space="preserve">======
ID#AAAAlTK5mhk
     (2022-08-30 15:54:01)
Média Final</t>
      </text>
    </comment>
    <comment authorId="0" ref="K3">
      <text>
        <t xml:space="preserve">======
ID#AAAAlTK5mng
     (2022-08-30 15:54:01)
Situação Final</t>
      </text>
    </comment>
  </commentList>
</comments>
</file>

<file path=xl/sharedStrings.xml><?xml version="1.0" encoding="utf-8"?>
<sst xmlns="http://schemas.openxmlformats.org/spreadsheetml/2006/main" count="856" uniqueCount="179">
  <si>
    <t>LISTA DE ALUNOS(S) MATRICULADOS</t>
  </si>
  <si>
    <t>Digite abaixo o nome de todos os estudantes da turma</t>
  </si>
  <si>
    <t xml:space="preserve">Ana Beatriz Candido Costa </t>
  </si>
  <si>
    <t>Camila Nascimento Cândido</t>
  </si>
  <si>
    <t>Cauet José Vieira Feijó</t>
  </si>
  <si>
    <t>Clara Beatriz Gonçalves Silva</t>
  </si>
  <si>
    <t>Daniel Farias Gonçalves</t>
  </si>
  <si>
    <t>Eufrasio Arruda Neto</t>
  </si>
  <si>
    <t>Giullia Palmeira de Souza Seabra</t>
  </si>
  <si>
    <t>Ismênia Rebeca Pereira Barbosa</t>
  </si>
  <si>
    <t>Ivnny Maria de Oliveira Albuqueque</t>
  </si>
  <si>
    <t>Joshua Lucas Clementino Oliveira</t>
  </si>
  <si>
    <t>Júlia Laurian dos Santos Lima</t>
  </si>
  <si>
    <t>Kauê Iago Queiroz Oliveira</t>
  </si>
  <si>
    <t>Larissa Gonçalves Pereira</t>
  </si>
  <si>
    <t>Laura Oliveira Rodrigues</t>
  </si>
  <si>
    <t>Letícia Isabely Cavalcanti dos Anjos</t>
  </si>
  <si>
    <t>Lívia gonçalves Pereira</t>
  </si>
  <si>
    <t xml:space="preserve"> </t>
  </si>
  <si>
    <t>Lívia Pereira dos Santos</t>
  </si>
  <si>
    <t>Lorena Cavalcanti Candido</t>
  </si>
  <si>
    <t>Lyandra Sophya Gonçalves da Silva</t>
  </si>
  <si>
    <t>Maria Alice Alves Caitano</t>
  </si>
  <si>
    <t>Maria Clara  Nascimento Lourenço</t>
  </si>
  <si>
    <t>Maria Clara Machado Santos</t>
  </si>
  <si>
    <t>Maria Eduarda da Silva Alves</t>
  </si>
  <si>
    <t>Maria Eduarda Vieira Araújo</t>
  </si>
  <si>
    <t>Maria Luiza Batista Nunes</t>
  </si>
  <si>
    <t>Maria Luiza Rufino Ferreira</t>
  </si>
  <si>
    <t>Nicolas Caio da Silva Santos</t>
  </si>
  <si>
    <t>Pâmela Jeniffer de Oliveira Freitas</t>
  </si>
  <si>
    <t>Pierre Yves Silva Maciel</t>
  </si>
  <si>
    <t>Samuel Ramos Salustiano</t>
  </si>
  <si>
    <t>Sarah Fontes Lima</t>
  </si>
  <si>
    <t>Sarah Rivicka Martins Alexandrino</t>
  </si>
  <si>
    <t>Tainá Yasmin Silva Soares</t>
  </si>
  <si>
    <t>Thássya Thalya de Negreiros Gomes</t>
  </si>
  <si>
    <t>Victor Lucas Montini dos Santos Ribeiro</t>
  </si>
  <si>
    <t>Vinícius Gabriel da Costa Agostinho</t>
  </si>
  <si>
    <t>Vitoria Schafer Araujo</t>
  </si>
  <si>
    <t>Weslley Iury Santos Gomes</t>
  </si>
  <si>
    <t>Yasmin Vitória Santos de Oliveira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</si>
  <si>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</si>
  <si>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</si>
  <si>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</si>
  <si>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</si>
  <si>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</si>
  <si>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</si>
  <si>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</si>
  <si>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</si>
  <si>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</si>
  <si>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</si>
  <si>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</si>
  <si>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</si>
  <si>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</si>
  <si>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</si>
  <si>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</si>
  <si>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</si>
  <si>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</si>
  <si>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</si>
  <si>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</si>
  <si>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</si>
  <si>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</si>
  <si>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</si>
  <si>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</si>
  <si>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</si>
  <si>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</si>
  <si>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</si>
  <si>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</si>
  <si>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</si>
  <si>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</si>
  <si>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</si>
  <si>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PROTAGONISMO JUVENIL</t>
  </si>
  <si>
    <t>ELETIVA</t>
  </si>
  <si>
    <t>Projeto de Vida</t>
  </si>
  <si>
    <t>PRÁTICAS EXPERIMENTAIS</t>
  </si>
  <si>
    <t>Língua Estrangeira(Inglês Básico e Instrumental)</t>
  </si>
  <si>
    <t>Língua Estrangeira(Espanhol Básico e Instrumental)</t>
  </si>
  <si>
    <t>Informática básica</t>
  </si>
  <si>
    <t>Intervenção Comunitária</t>
  </si>
  <si>
    <t>Inovação Social Cientifica</t>
  </si>
  <si>
    <t>Empresa Pedagógicas</t>
  </si>
  <si>
    <t>Higiene e Segurança do trabalho</t>
  </si>
  <si>
    <t>Hitória e Cultura em Design de Calçados</t>
  </si>
  <si>
    <t>Processo de Criação Design I</t>
  </si>
  <si>
    <t>Fundamentos do Desenho</t>
  </si>
  <si>
    <t>Desenvolvimento de  Pesquisa de Mercado</t>
  </si>
  <si>
    <t>Modelagem Gráfica de Calçados</t>
  </si>
  <si>
    <t>Processo de Fabricação em Design de Calçados</t>
  </si>
  <si>
    <t>Sustentabilidade e Materiais</t>
  </si>
  <si>
    <t>Modelagem Plana de Calçado</t>
  </si>
  <si>
    <t>Processo de Criação de design II</t>
  </si>
  <si>
    <t>Desenvolvimento de  Projeto I</t>
  </si>
  <si>
    <t>Modelagem de Calçados 3D</t>
  </si>
  <si>
    <t>Desenvolvimento de  Projeto II</t>
  </si>
  <si>
    <t>Gestão Logistica Inovação no Design de Calçados</t>
  </si>
  <si>
    <t>Metodologia Cientifica em design</t>
  </si>
  <si>
    <t>Planejamento e controle de de produção de calçados</t>
  </si>
  <si>
    <r>
      <rPr>
        <rFont val="Verdana"/>
        <b/>
        <color rgb="FF000000"/>
        <sz val="16.0"/>
      </rPr>
      <t xml:space="preserve">ECIT PROFESSOR BRAULIO MAIA JUNIOR
</t>
    </r>
    <r>
      <rPr>
        <rFont val="Verdana"/>
        <b val="0"/>
        <color rgb="FF000000"/>
        <sz val="11.0"/>
      </rPr>
      <t>Boletim Escolar do Aluno
ano letivo: 2023</t>
    </r>
  </si>
  <si>
    <t>Número:</t>
  </si>
  <si>
    <t>2° B Design de Calçados</t>
  </si>
  <si>
    <r>
      <rPr>
        <rFont val="Verdana"/>
        <b/>
        <color rgb="FF000000"/>
        <sz val="9.0"/>
      </rPr>
      <t>Discplinas</t>
    </r>
  </si>
  <si>
    <r>
      <rPr>
        <rFont val="Verdana"/>
        <b/>
        <color rgb="FF000000"/>
        <sz val="9.0"/>
      </rPr>
      <t>1º Bim.</t>
    </r>
  </si>
  <si>
    <r>
      <rPr>
        <rFont val="Verdana"/>
        <b/>
        <color rgb="FF000000"/>
        <sz val="9.0"/>
      </rPr>
      <t>2º Bim.</t>
    </r>
  </si>
  <si>
    <r>
      <rPr>
        <rFont val="Verdana"/>
        <b/>
        <color rgb="FF000000"/>
        <sz val="9.0"/>
      </rPr>
      <t>3º Bim.</t>
    </r>
  </si>
  <si>
    <r>
      <rPr>
        <rFont val="Verdana"/>
        <b/>
        <color rgb="FF000000"/>
        <sz val="9.0"/>
      </rPr>
      <t>4º Bim.</t>
    </r>
  </si>
  <si>
    <t>MEDIA</t>
  </si>
  <si>
    <t>Nota</t>
  </si>
  <si>
    <t>Líng. Port.</t>
  </si>
  <si>
    <t>Artes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</si>
  <si>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</si>
  <si>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</si>
  <si>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</si>
  <si>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</si>
  <si>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</si>
  <si>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</si>
  <si>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</si>
  <si>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</si>
  <si>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</si>
  <si>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</si>
  <si>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Eletiva</t>
  </si>
  <si>
    <t>Projeto de vida</t>
  </si>
  <si>
    <t>Lingua Estrangeira( Inglês Básico e instrumental)</t>
  </si>
  <si>
    <t>Lingua Estrangeira( Espanhol Básico e instrumental)</t>
  </si>
  <si>
    <t>Informática</t>
  </si>
  <si>
    <t>Inovação Social Científica</t>
  </si>
  <si>
    <t>Empresa  Pedagógica</t>
  </si>
  <si>
    <t>Historia e Cultura em Design de Calçados</t>
  </si>
  <si>
    <t>Processo de Criação de Design I</t>
  </si>
  <si>
    <t>Fundamentos do desenho</t>
  </si>
  <si>
    <t>Desenvolvimento de Pesquisa de Mercado</t>
  </si>
  <si>
    <t>Modelagem Grafica de Calçados</t>
  </si>
  <si>
    <t>Processo de Fabricação em design  de Calçados</t>
  </si>
  <si>
    <t>Processo de Criação de Design II</t>
  </si>
  <si>
    <t>Desenvolvimento de Projeto I</t>
  </si>
  <si>
    <t>Modelagem  de Calçados 3D</t>
  </si>
  <si>
    <t>Desenvolvimento de Projeto II</t>
  </si>
  <si>
    <t>Gest. Inov. Desenvolvimento de Produto</t>
  </si>
  <si>
    <t>Metodologia Cientifica em Design</t>
  </si>
  <si>
    <t>Planejamento e Controle da Produção de Design</t>
  </si>
  <si>
    <t>Protagonismo Juvenil</t>
  </si>
  <si>
    <t>Práticas Experimentais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</si>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</sst>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4">
    <font>
      <sz val="11.0"/>
      <color rgb="FF000000"/>
      <name val="Calibri"/>
      <scheme val="minor"/>
    </font>
    <font>
      <b/>
      <sz val="10.0"/>
      <color rgb="FF000000"/>
      <name val="Arial"/>
    </font>
    <font>
      <sz val="11.0"/>
      <color rgb="FF000000"/>
      <name val="Calibri"/>
    </font>
    <font/>
    <font>
      <sz val="10.0"/>
      <color rgb="FF000000"/>
      <name val="Arial"/>
    </font>
    <font>
      <sz val="12.0"/>
      <color theme="1"/>
      <name val="Arial"/>
    </font>
    <font>
      <sz val="12.0"/>
      <color rgb="FF000000"/>
      <name val="Times New Roman"/>
    </font>
    <font>
      <b/>
      <sz val="11.0"/>
      <color rgb="FF000000"/>
      <name val="Calibri"/>
    </font>
    <font>
      <b/>
      <sz val="18.0"/>
      <color rgb="FF000000"/>
      <name val="Calibri"/>
    </font>
    <font>
      <b/>
      <sz val="12.0"/>
      <color rgb="FF000000"/>
      <name val="Calibri"/>
    </font>
    <font>
      <sz val="8.0"/>
      <color rgb="FF000000"/>
      <name val="Arial"/>
    </font>
    <font>
      <b/>
      <sz val="16.0"/>
      <color rgb="FF000000"/>
      <name val="Verdana"/>
    </font>
    <font>
      <sz val="16.0"/>
      <color rgb="FF000000"/>
      <name val="Verdana"/>
    </font>
    <font>
      <b/>
      <sz val="12.0"/>
      <color rgb="FF000000"/>
      <name val="Verdana"/>
    </font>
    <font>
      <sz val="12.0"/>
      <color rgb="FF000000"/>
      <name val="Verdana"/>
    </font>
    <font>
      <b/>
      <sz val="16.0"/>
      <color rgb="FF000000"/>
      <name val="Calibri"/>
    </font>
    <font>
      <b/>
      <sz val="18.0"/>
      <color theme="0"/>
      <name val="Calibri"/>
    </font>
    <font>
      <b/>
      <sz val="9.0"/>
      <color rgb="FF000000"/>
      <name val="Verdana"/>
    </font>
    <font>
      <sz val="9.0"/>
      <color rgb="FF000000"/>
      <name val="Verdana"/>
    </font>
    <font>
      <b/>
      <sz val="8.0"/>
      <color rgb="FF000000"/>
      <name val="Verdana"/>
    </font>
    <font>
      <color theme="1"/>
      <name val="Calibri"/>
      <scheme val="minor"/>
    </font>
    <font>
      <b/>
      <i/>
      <sz val="11.0"/>
      <color rgb="FF000000"/>
      <name val="Calibri"/>
    </font>
    <font>
      <sz val="10.0"/>
      <color rgb="FF000000"/>
      <name val="Calibri"/>
    </font>
    <font>
      <b/>
      <sz val="14.0"/>
      <color rgb="FF000000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3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Alignment="1" applyBorder="1" applyFill="1" applyFont="1">
      <alignment vertical="bottom"/>
    </xf>
    <xf borderId="3" fillId="0" fontId="3" numFmtId="0" xfId="0" applyAlignment="1" applyBorder="1" applyFont="1">
      <alignment vertical="center"/>
    </xf>
    <xf borderId="4" fillId="4" fontId="4" numFmtId="0" xfId="0" applyAlignment="1" applyBorder="1" applyFill="1" applyFont="1">
      <alignment horizontal="center" shrinkToFit="0" vertical="center" wrapText="1"/>
    </xf>
    <xf borderId="4" fillId="0" fontId="5" numFmtId="0" xfId="0" applyAlignment="1" applyBorder="1" applyFont="1">
      <alignment vertical="bottom"/>
    </xf>
    <xf borderId="0" fillId="0" fontId="2" numFmtId="0" xfId="0" applyAlignment="1" applyFont="1">
      <alignment vertical="center"/>
    </xf>
    <xf borderId="2" fillId="3" fontId="6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2" fillId="5" fontId="2" numFmtId="0" xfId="0" applyAlignment="1" applyBorder="1" applyFill="1" applyFont="1">
      <alignment vertical="bottom"/>
    </xf>
    <xf borderId="2" fillId="6" fontId="2" numFmtId="0" xfId="0" applyAlignment="1" applyBorder="1" applyFill="1" applyFont="1">
      <alignment vertical="bottom"/>
    </xf>
    <xf borderId="2" fillId="6" fontId="7" numFmtId="0" xfId="0" applyAlignment="1" applyBorder="1" applyFont="1">
      <alignment vertical="bottom"/>
    </xf>
    <xf borderId="5" fillId="4" fontId="8" numFmtId="0" xfId="0" applyAlignment="1" applyBorder="1" applyFont="1">
      <alignment horizontal="center" vertical="center"/>
    </xf>
    <xf borderId="6" fillId="7" fontId="8" numFmtId="0" xfId="0" applyAlignment="1" applyBorder="1" applyFill="1" applyFont="1">
      <alignment horizontal="center" vertical="center"/>
    </xf>
    <xf borderId="7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2" fillId="6" fontId="2" numFmtId="0" xfId="0" applyAlignment="1" applyBorder="1" applyFont="1">
      <alignment vertical="center"/>
    </xf>
    <xf borderId="0" fillId="0" fontId="2" numFmtId="0" xfId="0" applyAlignment="1" applyFont="1">
      <alignment vertical="bottom"/>
    </xf>
    <xf borderId="9" fillId="0" fontId="3" numFmtId="0" xfId="0" applyAlignment="1" applyBorder="1" applyFont="1">
      <alignment vertical="center"/>
    </xf>
    <xf borderId="10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2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14" fillId="8" fontId="7" numFmtId="0" xfId="0" applyAlignment="1" applyBorder="1" applyFill="1" applyFont="1">
      <alignment horizontal="center" vertical="bottom"/>
    </xf>
    <xf borderId="2" fillId="9" fontId="2" numFmtId="0" xfId="0" applyAlignment="1" applyBorder="1" applyFill="1" applyFont="1">
      <alignment vertical="bottom"/>
    </xf>
    <xf borderId="14" fillId="10" fontId="2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 vertical="bottom"/>
    </xf>
    <xf borderId="14" fillId="10" fontId="2" numFmtId="2" xfId="0" applyAlignment="1" applyBorder="1" applyFont="1" applyNumberFormat="1">
      <alignment horizontal="center" vertical="bottom"/>
    </xf>
    <xf borderId="14" fillId="10" fontId="2" numFmtId="0" xfId="0" applyAlignment="1" applyBorder="1" applyFont="1">
      <alignment horizontal="center" vertical="bottom"/>
    </xf>
    <xf borderId="15" fillId="9" fontId="2" numFmtId="0" xfId="0" applyAlignment="1" applyBorder="1" applyFont="1">
      <alignment vertical="bottom"/>
    </xf>
    <xf borderId="14" fillId="7" fontId="2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 vertical="bottom"/>
    </xf>
    <xf borderId="14" fillId="7" fontId="2" numFmtId="2" xfId="0" applyAlignment="1" applyBorder="1" applyFont="1" applyNumberFormat="1">
      <alignment horizontal="center" vertical="bottom"/>
    </xf>
    <xf borderId="14" fillId="7" fontId="2" numFmtId="0" xfId="0" applyAlignment="1" applyBorder="1" applyFont="1">
      <alignment horizontal="center" vertical="bottom"/>
    </xf>
    <xf borderId="16" fillId="9" fontId="2" numFmtId="0" xfId="0" applyAlignment="1" applyBorder="1" applyFont="1">
      <alignment vertical="bottom"/>
    </xf>
    <xf borderId="14" fillId="10" fontId="2" numFmtId="164" xfId="0" applyAlignment="1" applyBorder="1" applyFont="1" applyNumberFormat="1">
      <alignment horizontal="center" readingOrder="0" vertical="bottom"/>
    </xf>
    <xf borderId="14" fillId="7" fontId="2" numFmtId="164" xfId="0" applyAlignment="1" applyBorder="1" applyFont="1" applyNumberFormat="1">
      <alignment horizontal="center" readingOrder="0" vertical="bottom"/>
    </xf>
    <xf borderId="17" fillId="8" fontId="7" numFmtId="0" xfId="0" applyAlignment="1" applyBorder="1" applyFont="1">
      <alignment horizontal="center" vertical="bottom"/>
    </xf>
    <xf borderId="2" fillId="6" fontId="2" numFmtId="0" xfId="0" applyAlignment="1" applyBorder="1" applyFont="1">
      <alignment horizontal="center" vertical="bottom"/>
    </xf>
    <xf borderId="6" fillId="7" fontId="8" numFmtId="0" xfId="0" applyAlignment="1" applyBorder="1" applyFont="1">
      <alignment horizontal="center" readingOrder="0" vertical="center"/>
    </xf>
    <xf borderId="14" fillId="8" fontId="9" numFmtId="0" xfId="0" applyAlignment="1" applyBorder="1" applyFont="1">
      <alignment horizontal="center" vertical="bottom"/>
    </xf>
    <xf borderId="0" fillId="0" fontId="10" numFmtId="0" xfId="0" applyAlignment="1" applyFont="1">
      <alignment horizontal="center" vertical="bottom"/>
    </xf>
    <xf borderId="18" fillId="0" fontId="11" numFmtId="0" xfId="0" applyAlignment="1" applyBorder="1" applyFont="1">
      <alignment horizontal="center" shrinkToFit="0" vertical="center" wrapText="1"/>
    </xf>
    <xf borderId="19" fillId="0" fontId="3" numFmtId="0" xfId="0" applyAlignment="1" applyBorder="1" applyFont="1">
      <alignment vertical="center"/>
    </xf>
    <xf borderId="20" fillId="0" fontId="3" numFmtId="0" xfId="0" applyAlignment="1" applyBorder="1" applyFont="1">
      <alignment vertical="center"/>
    </xf>
    <xf borderId="0" fillId="0" fontId="12" numFmtId="0" xfId="0" applyAlignment="1" applyFont="1">
      <alignment shrinkToFit="0" vertical="center" wrapText="1"/>
    </xf>
    <xf borderId="21" fillId="0" fontId="3" numFmtId="0" xfId="0" applyAlignment="1" applyBorder="1" applyFont="1">
      <alignment vertical="center"/>
    </xf>
    <xf borderId="22" fillId="0" fontId="3" numFmtId="0" xfId="0" applyAlignment="1" applyBorder="1" applyFont="1">
      <alignment vertical="center"/>
    </xf>
    <xf borderId="23" fillId="0" fontId="3" numFmtId="0" xfId="0" applyAlignment="1" applyBorder="1" applyFont="1">
      <alignment vertical="center"/>
    </xf>
    <xf borderId="4" fillId="0" fontId="13" numFmtId="0" xfId="0" applyAlignment="1" applyBorder="1" applyFont="1">
      <alignment shrinkToFit="0" vertical="center" wrapText="1"/>
    </xf>
    <xf borderId="4" fillId="11" fontId="13" numFmtId="0" xfId="0" applyAlignment="1" applyBorder="1" applyFill="1" applyFont="1">
      <alignment horizontal="center" shrinkToFit="0" vertical="center" wrapText="1"/>
    </xf>
    <xf borderId="24" fillId="0" fontId="14" numFmtId="0" xfId="0" applyAlignment="1" applyBorder="1" applyFont="1">
      <alignment shrinkToFit="0" vertical="center" wrapText="1"/>
    </xf>
    <xf borderId="25" fillId="0" fontId="3" numFmtId="0" xfId="0" applyAlignment="1" applyBorder="1" applyFont="1">
      <alignment vertical="center"/>
    </xf>
    <xf borderId="26" fillId="0" fontId="3" numFmtId="0" xfId="0" applyAlignment="1" applyBorder="1" applyFont="1">
      <alignment vertical="center"/>
    </xf>
    <xf borderId="24" fillId="12" fontId="15" numFmtId="0" xfId="0" applyAlignment="1" applyBorder="1" applyFill="1" applyFont="1">
      <alignment horizontal="center" shrinkToFit="0" vertical="center" wrapText="1"/>
    </xf>
    <xf borderId="24" fillId="13" fontId="16" numFmtId="0" xfId="0" applyAlignment="1" applyBorder="1" applyFill="1" applyFont="1">
      <alignment horizontal="center" vertical="bottom"/>
    </xf>
    <xf borderId="0" fillId="0" fontId="7" numFmtId="0" xfId="0" applyAlignment="1" applyFont="1">
      <alignment vertical="bottom"/>
    </xf>
    <xf borderId="4" fillId="0" fontId="17" numFmtId="0" xfId="0" applyAlignment="1" applyBorder="1" applyFont="1">
      <alignment horizontal="center" shrinkToFit="0" vertical="top" wrapText="1"/>
    </xf>
    <xf borderId="4" fillId="0" fontId="18" numFmtId="0" xfId="0" applyAlignment="1" applyBorder="1" applyFont="1">
      <alignment shrinkToFit="0" vertical="top" wrapText="1"/>
    </xf>
    <xf borderId="4" fillId="0" fontId="19" numFmtId="0" xfId="0" applyAlignment="1" applyBorder="1" applyFont="1">
      <alignment horizontal="center" shrinkToFit="0" vertical="top" wrapText="1"/>
    </xf>
    <xf borderId="4" fillId="0" fontId="18" numFmtId="0" xfId="0" applyAlignment="1" applyBorder="1" applyFont="1">
      <alignment horizontal="left" shrinkToFit="0" vertical="top" wrapText="1"/>
    </xf>
    <xf borderId="4" fillId="2" fontId="2" numFmtId="164" xfId="0" applyAlignment="1" applyBorder="1" applyFont="1" applyNumberFormat="1">
      <alignment horizontal="center" vertical="bottom"/>
    </xf>
    <xf borderId="4" fillId="0" fontId="2" numFmtId="0" xfId="0" applyAlignment="1" applyBorder="1" applyFont="1">
      <alignment horizontal="left" shrinkToFit="0" vertical="top" wrapText="1"/>
    </xf>
    <xf borderId="4" fillId="2" fontId="2" numFmtId="164" xfId="0" applyAlignment="1" applyBorder="1" applyFont="1" applyNumberFormat="1">
      <alignment horizontal="center" shrinkToFit="0" vertical="bottom" wrapText="1"/>
    </xf>
    <xf borderId="4" fillId="0" fontId="2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0" fillId="0" fontId="20" numFmtId="0" xfId="0" applyAlignment="1" applyFont="1">
      <alignment readingOrder="0" vertical="center"/>
    </xf>
    <xf borderId="18" fillId="0" fontId="7" numFmtId="0" xfId="0" applyAlignment="1" applyBorder="1" applyFont="1">
      <alignment vertical="bottom"/>
    </xf>
    <xf borderId="19" fillId="0" fontId="2" numFmtId="0" xfId="0" applyAlignment="1" applyBorder="1" applyFont="1">
      <alignment vertical="bottom"/>
    </xf>
    <xf borderId="20" fillId="0" fontId="2" numFmtId="0" xfId="0" applyAlignment="1" applyBorder="1" applyFont="1">
      <alignment vertical="bottom"/>
    </xf>
    <xf borderId="27" fillId="0" fontId="2" numFmtId="0" xfId="0" applyAlignment="1" applyBorder="1" applyFont="1">
      <alignment vertical="bottom"/>
    </xf>
    <xf borderId="28" fillId="0" fontId="2" numFmtId="0" xfId="0" applyAlignment="1" applyBorder="1" applyFont="1">
      <alignment vertical="bottom"/>
    </xf>
    <xf borderId="21" fillId="0" fontId="2" numFmtId="0" xfId="0" applyAlignment="1" applyBorder="1" applyFont="1">
      <alignment vertical="bottom"/>
    </xf>
    <xf borderId="22" fillId="0" fontId="2" numFmtId="0" xfId="0" applyAlignment="1" applyBorder="1" applyFont="1">
      <alignment vertical="bottom"/>
    </xf>
    <xf borderId="23" fillId="0" fontId="2" numFmtId="0" xfId="0" applyAlignment="1" applyBorder="1" applyFont="1">
      <alignment vertical="bottom"/>
    </xf>
    <xf borderId="19" fillId="0" fontId="7" numFmtId="0" xfId="0" applyAlignment="1" applyBorder="1" applyFont="1">
      <alignment horizontal="center" vertical="bottom"/>
    </xf>
    <xf borderId="6" fillId="14" fontId="8" numFmtId="0" xfId="0" applyAlignment="1" applyBorder="1" applyFill="1" applyFont="1">
      <alignment horizontal="center" vertical="center"/>
    </xf>
    <xf borderId="14" fillId="15" fontId="7" numFmtId="0" xfId="0" applyAlignment="1" applyBorder="1" applyFill="1" applyFont="1">
      <alignment vertical="bottom"/>
    </xf>
    <xf borderId="14" fillId="16" fontId="2" numFmtId="0" xfId="0" applyAlignment="1" applyBorder="1" applyFill="1" applyFont="1">
      <alignment horizontal="center" vertical="bottom"/>
    </xf>
    <xf borderId="29" fillId="15" fontId="7" numFmtId="0" xfId="0" applyAlignment="1" applyBorder="1" applyFont="1">
      <alignment vertical="bottom"/>
    </xf>
    <xf borderId="30" fillId="0" fontId="3" numFmtId="0" xfId="0" applyAlignment="1" applyBorder="1" applyFont="1">
      <alignment vertical="center"/>
    </xf>
    <xf borderId="31" fillId="0" fontId="3" numFmtId="0" xfId="0" applyAlignment="1" applyBorder="1" applyFont="1">
      <alignment vertical="center"/>
    </xf>
    <xf borderId="29" fillId="16" fontId="2" numFmtId="0" xfId="0" applyAlignment="1" applyBorder="1" applyFont="1">
      <alignment vertical="bottom"/>
    </xf>
    <xf borderId="6" fillId="15" fontId="7" numFmtId="0" xfId="0" applyAlignment="1" applyBorder="1" applyFont="1">
      <alignment vertical="center"/>
    </xf>
    <xf borderId="14" fillId="15" fontId="7" numFmtId="0" xfId="0" applyAlignment="1" applyBorder="1" applyFont="1">
      <alignment horizontal="center" vertical="bottom"/>
    </xf>
    <xf borderId="14" fillId="16" fontId="2" numFmtId="0" xfId="0" applyAlignment="1" applyBorder="1" applyFont="1">
      <alignment vertical="bottom"/>
    </xf>
    <xf borderId="29" fillId="15" fontId="7" numFmtId="0" xfId="0" applyAlignment="1" applyBorder="1" applyFont="1">
      <alignment vertical="center"/>
    </xf>
    <xf borderId="14" fillId="15" fontId="21" numFmtId="0" xfId="0" applyAlignment="1" applyBorder="1" applyFont="1">
      <alignment horizontal="center" vertical="center"/>
    </xf>
    <xf borderId="6" fillId="16" fontId="22" numFmtId="0" xfId="0" applyAlignment="1" applyBorder="1" applyFont="1">
      <alignment shrinkToFit="0" vertical="top" wrapText="1"/>
    </xf>
    <xf borderId="29" fillId="17" fontId="7" numFmtId="0" xfId="0" applyAlignment="1" applyBorder="1" applyFill="1" applyFont="1">
      <alignment vertical="center"/>
    </xf>
    <xf borderId="14" fillId="18" fontId="2" numFmtId="2" xfId="0" applyAlignment="1" applyBorder="1" applyFill="1" applyFont="1" applyNumberFormat="1">
      <alignment horizontal="center" vertical="center"/>
    </xf>
    <xf borderId="32" fillId="0" fontId="3" numFmtId="0" xfId="0" applyAlignment="1" applyBorder="1" applyFont="1">
      <alignment vertical="center"/>
    </xf>
    <xf borderId="33" fillId="0" fontId="3" numFmtId="0" xfId="0" applyAlignment="1" applyBorder="1" applyFont="1">
      <alignment vertical="center"/>
    </xf>
    <xf borderId="29" fillId="14" fontId="7" numFmtId="0" xfId="0" applyAlignment="1" applyBorder="1" applyFont="1">
      <alignment vertical="center"/>
    </xf>
    <xf borderId="14" fillId="7" fontId="2" numFmtId="1" xfId="0" applyAlignment="1" applyBorder="1" applyFont="1" applyNumberFormat="1">
      <alignment horizontal="center" vertical="center"/>
    </xf>
    <xf borderId="14" fillId="7" fontId="2" numFmtId="0" xfId="0" applyAlignment="1" applyBorder="1" applyFont="1">
      <alignment horizontal="center" vertical="center"/>
    </xf>
    <xf borderId="14" fillId="7" fontId="2" numFmtId="165" xfId="0" applyAlignment="1" applyBorder="1" applyFont="1" applyNumberFormat="1">
      <alignment horizontal="center" vertical="center"/>
    </xf>
    <xf borderId="29" fillId="19" fontId="7" numFmtId="0" xfId="0" applyAlignment="1" applyBorder="1" applyFill="1" applyFont="1">
      <alignment vertical="center"/>
    </xf>
    <xf borderId="14" fillId="2" fontId="2" numFmtId="0" xfId="0" applyAlignment="1" applyBorder="1" applyFont="1">
      <alignment horizontal="center" vertical="center"/>
    </xf>
    <xf borderId="14" fillId="2" fontId="2" numFmtId="165" xfId="0" applyAlignment="1" applyBorder="1" applyFont="1" applyNumberFormat="1">
      <alignment horizontal="center" vertical="center"/>
    </xf>
    <xf borderId="14" fillId="16" fontId="2" numFmtId="164" xfId="0" applyAlignment="1" applyBorder="1" applyFont="1" applyNumberFormat="1">
      <alignment horizontal="center" vertical="center"/>
    </xf>
    <xf borderId="34" fillId="15" fontId="7" numFmtId="0" xfId="0" applyAlignment="1" applyBorder="1" applyFont="1">
      <alignment vertical="center"/>
    </xf>
    <xf borderId="6" fillId="16" fontId="2" numFmtId="164" xfId="0" applyAlignment="1" applyBorder="1" applyFont="1" applyNumberFormat="1">
      <alignment horizontal="center" vertical="center"/>
    </xf>
    <xf borderId="6" fillId="16" fontId="2" numFmtId="0" xfId="0" applyAlignment="1" applyBorder="1" applyFont="1">
      <alignment horizontal="left" shrinkToFit="0" vertical="center" wrapText="1"/>
    </xf>
    <xf borderId="35" fillId="0" fontId="3" numFmtId="0" xfId="0" applyAlignment="1" applyBorder="1" applyFont="1">
      <alignment vertical="center"/>
    </xf>
    <xf borderId="34" fillId="15" fontId="8" numFmtId="0" xfId="0" applyAlignment="1" applyBorder="1" applyFont="1">
      <alignment horizontal="center" vertical="center"/>
    </xf>
    <xf borderId="6" fillId="15" fontId="23" numFmtId="0" xfId="0" applyAlignment="1" applyBorder="1" applyFont="1">
      <alignment horizontal="center" vertical="center"/>
    </xf>
    <xf borderId="36" fillId="0" fontId="3" numFmtId="0" xfId="0" applyAlignment="1" applyBorder="1" applyFont="1">
      <alignment vertical="center"/>
    </xf>
    <xf borderId="14" fillId="2" fontId="2" numFmtId="0" xfId="0" applyAlignment="1" applyBorder="1" applyFont="1">
      <alignment horizontal="center" vertical="bottom"/>
    </xf>
    <xf borderId="14" fillId="2" fontId="2" numFmtId="164" xfId="0" applyAlignment="1" applyBorder="1" applyFont="1" applyNumberFormat="1">
      <alignment horizontal="center" vertical="bottom"/>
    </xf>
    <xf borderId="14" fillId="0" fontId="2" numFmtId="0" xfId="0" applyAlignment="1" applyBorder="1" applyFont="1">
      <alignment vertical="center"/>
    </xf>
    <xf borderId="14" fillId="0" fontId="2" numFmtId="164" xfId="0" applyAlignment="1" applyBorder="1" applyFont="1" applyNumberFormat="1">
      <alignment horizontal="center" vertical="bottom"/>
    </xf>
    <xf borderId="14" fillId="0" fontId="2" numFmtId="0" xfId="0" applyAlignment="1" applyBorder="1" applyFont="1">
      <alignment horizontal="center" vertical="bottom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2.png"/><Relationship Id="rId20" Type="http://schemas.openxmlformats.org/officeDocument/2006/relationships/hyperlink" Target="#ALNS!A1" TargetMode="External"/><Relationship Id="rId22" Type="http://schemas.openxmlformats.org/officeDocument/2006/relationships/hyperlink" Target="#Funda_desenho!A1" TargetMode="External"/><Relationship Id="rId21" Type="http://schemas.openxmlformats.org/officeDocument/2006/relationships/hyperlink" Target="#Pro_Cri_Desi!A1" TargetMode="External"/><Relationship Id="rId24" Type="http://schemas.openxmlformats.org/officeDocument/2006/relationships/hyperlink" Target="#Modela_Graf_cal!A1" TargetMode="External"/><Relationship Id="rId23" Type="http://schemas.openxmlformats.org/officeDocument/2006/relationships/hyperlink" Target="#Desen_Pesq_Mercado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HIST!A1" TargetMode="External"/><Relationship Id="rId9" Type="http://schemas.openxmlformats.org/officeDocument/2006/relationships/hyperlink" Target="#FIS!A1" TargetMode="External"/><Relationship Id="rId26" Type="http://schemas.openxmlformats.org/officeDocument/2006/relationships/hyperlink" Target="#SustentMat!A1" TargetMode="External"/><Relationship Id="rId25" Type="http://schemas.openxmlformats.org/officeDocument/2006/relationships/hyperlink" Target="#Pro_Cri_Desi!A1" TargetMode="External"/><Relationship Id="rId28" Type="http://schemas.openxmlformats.org/officeDocument/2006/relationships/hyperlink" Target="#Proces_cria_designII!A1" TargetMode="External"/><Relationship Id="rId27" Type="http://schemas.openxmlformats.org/officeDocument/2006/relationships/hyperlink" Target="#Modelagem_plana_Cal!A1" TargetMode="External"/><Relationship Id="rId5" Type="http://schemas.openxmlformats.org/officeDocument/2006/relationships/hyperlink" Target="#GEO!A1" TargetMode="External"/><Relationship Id="rId6" Type="http://schemas.openxmlformats.org/officeDocument/2006/relationships/hyperlink" Target="#FIL!A1" TargetMode="External"/><Relationship Id="rId29" Type="http://schemas.openxmlformats.org/officeDocument/2006/relationships/hyperlink" Target="#Modela_Cal_3D!A1" TargetMode="External"/><Relationship Id="rId7" Type="http://schemas.openxmlformats.org/officeDocument/2006/relationships/hyperlink" Target="#SOC!A1" TargetMode="External"/><Relationship Id="rId8" Type="http://schemas.openxmlformats.org/officeDocument/2006/relationships/hyperlink" Target="#QUI!A1" TargetMode="External"/><Relationship Id="rId31" Type="http://schemas.openxmlformats.org/officeDocument/2006/relationships/hyperlink" Target="#Desenv_de_Projeto2!A1" TargetMode="External"/><Relationship Id="rId30" Type="http://schemas.openxmlformats.org/officeDocument/2006/relationships/hyperlink" Target="#DesProjeto1!A1" TargetMode="External"/><Relationship Id="rId11" Type="http://schemas.openxmlformats.org/officeDocument/2006/relationships/hyperlink" Target="#MAT!A1" TargetMode="External"/><Relationship Id="rId33" Type="http://schemas.openxmlformats.org/officeDocument/2006/relationships/hyperlink" Target="#Metod_Cientif_design!A1" TargetMode="External"/><Relationship Id="rId10" Type="http://schemas.openxmlformats.org/officeDocument/2006/relationships/hyperlink" Target="#BIO!A1" TargetMode="External"/><Relationship Id="rId32" Type="http://schemas.openxmlformats.org/officeDocument/2006/relationships/hyperlink" Target="#Gest_logis_Inov!A1" TargetMode="External"/><Relationship Id="rId13" Type="http://schemas.openxmlformats.org/officeDocument/2006/relationships/hyperlink" Target="#Prota_juvenil!A1" TargetMode="External"/><Relationship Id="rId35" Type="http://schemas.openxmlformats.org/officeDocument/2006/relationships/hyperlink" Target="#ING!A1" TargetMode="External"/><Relationship Id="rId12" Type="http://schemas.openxmlformats.org/officeDocument/2006/relationships/hyperlink" Target="#EstudoOrientado!A1" TargetMode="External"/><Relationship Id="rId34" Type="http://schemas.openxmlformats.org/officeDocument/2006/relationships/hyperlink" Target="#Plan_Contr_Prod_desig!A1" TargetMode="External"/><Relationship Id="rId15" Type="http://schemas.openxmlformats.org/officeDocument/2006/relationships/hyperlink" Target="#Intervcom!A1" TargetMode="External"/><Relationship Id="rId37" Type="http://schemas.openxmlformats.org/officeDocument/2006/relationships/hyperlink" Target="#informatica!A1" TargetMode="External"/><Relationship Id="rId14" Type="http://schemas.openxmlformats.org/officeDocument/2006/relationships/hyperlink" Target="#Pratica_experi!A1" TargetMode="External"/><Relationship Id="rId36" Type="http://schemas.openxmlformats.org/officeDocument/2006/relationships/hyperlink" Target="#ESP!A1" TargetMode="External"/><Relationship Id="rId17" Type="http://schemas.openxmlformats.org/officeDocument/2006/relationships/hyperlink" Target="#Higie_Segu_trab!A1" TargetMode="External"/><Relationship Id="rId39" Type="http://schemas.openxmlformats.org/officeDocument/2006/relationships/image" Target="../media/image1.png"/><Relationship Id="rId16" Type="http://schemas.openxmlformats.org/officeDocument/2006/relationships/hyperlink" Target="#ISC!A1" TargetMode="External"/><Relationship Id="rId38" Type="http://schemas.openxmlformats.org/officeDocument/2006/relationships/hyperlink" Target="#EP!A1" TargetMode="External"/><Relationship Id="rId19" Type="http://schemas.openxmlformats.org/officeDocument/2006/relationships/hyperlink" Target="#Boletim!A1" TargetMode="External"/><Relationship Id="rId18" Type="http://schemas.openxmlformats.org/officeDocument/2006/relationships/hyperlink" Target="#Hist_cult_des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</xdr:colOff>
      <xdr:row>12</xdr:row>
      <xdr:rowOff>66675</xdr:rowOff>
    </xdr:from>
    <xdr:ext cx="9096375" cy="1143000"/>
    <xdr:sp>
      <xdr:nvSpPr>
        <xdr:cNvPr id="3" name="Shape 3"/>
        <xdr:cNvSpPr txBox="1"/>
      </xdr:nvSpPr>
      <xdr:spPr>
        <a:xfrm>
          <a:off x="797813" y="3213263"/>
          <a:ext cx="9096374" cy="1133475"/>
        </a:xfrm>
        <a:prstGeom prst="rect">
          <a:avLst/>
        </a:prstGeom>
        <a:noFill/>
        <a:ln>
          <a:noFill/>
        </a:ln>
      </xdr:spPr>
      <xdr:txBody>
        <a:bodyPr anchorCtr="0" anchor="t" bIns="45675" lIns="91425" spcFirstLastPara="1" rIns="91425" wrap="square" tIns="456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200"/>
            <a:buFont typeface="Calibri"/>
            <a:buNone/>
          </a:pPr>
          <a:r>
            <a:rPr lang="en-US" sz="72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2° B Design de Calçados</a:t>
          </a:r>
          <a:endParaRPr sz="1050"/>
        </a:p>
      </xdr:txBody>
    </xdr:sp>
    <xdr:clientData fLocksWithSheet="0"/>
  </xdr:oneCellAnchor>
  <xdr:oneCellAnchor>
    <xdr:from>
      <xdr:col>7</xdr:col>
      <xdr:colOff>85725</xdr:colOff>
      <xdr:row>3</xdr:row>
      <xdr:rowOff>85725</xdr:rowOff>
    </xdr:from>
    <xdr:ext cx="4933950" cy="1038225"/>
    <xdr:sp>
      <xdr:nvSpPr>
        <xdr:cNvPr id="4" name="Shape 4"/>
        <xdr:cNvSpPr txBox="1"/>
      </xdr:nvSpPr>
      <xdr:spPr>
        <a:xfrm>
          <a:off x="2882644" y="3265650"/>
          <a:ext cx="4926712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1400"/>
        </a:p>
      </xdr:txBody>
    </xdr:sp>
    <xdr:clientData fLocksWithSheet="0"/>
  </xdr:oneCellAnchor>
  <xdr:oneCellAnchor>
    <xdr:from>
      <xdr:col>7</xdr:col>
      <xdr:colOff>581025</xdr:colOff>
      <xdr:row>20</xdr:row>
      <xdr:rowOff>142875</xdr:rowOff>
    </xdr:from>
    <xdr:ext cx="4124325" cy="809625"/>
    <xdr:sp>
      <xdr:nvSpPr>
        <xdr:cNvPr id="5" name="Shape 5">
          <a:hlinkClick r:id="rId1"/>
        </xdr:cNvPr>
        <xdr:cNvSpPr/>
      </xdr:nvSpPr>
      <xdr:spPr>
        <a:xfrm>
          <a:off x="3293363" y="3379950"/>
          <a:ext cx="4105275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7</xdr:col>
      <xdr:colOff>581025</xdr:colOff>
      <xdr:row>25</xdr:row>
      <xdr:rowOff>114300</xdr:rowOff>
    </xdr:from>
    <xdr:ext cx="4124325" cy="809625"/>
    <xdr:sp>
      <xdr:nvSpPr>
        <xdr:cNvPr id="6" name="Shape 6">
          <a:hlinkClick r:id="rId2"/>
        </xdr:cNvPr>
        <xdr:cNvSpPr/>
      </xdr:nvSpPr>
      <xdr:spPr>
        <a:xfrm>
          <a:off x="3293363" y="3379950"/>
          <a:ext cx="4105275" cy="800100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16</xdr:row>
      <xdr:rowOff>133350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19</xdr:row>
      <xdr:rowOff>9525</xdr:rowOff>
    </xdr:from>
    <xdr:ext cx="2847975" cy="371475"/>
    <xdr:sp>
      <xdr:nvSpPr>
        <xdr:cNvPr id="11" name="Shape 11">
          <a:hlinkClick r:id="rId5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21</xdr:row>
      <xdr:rowOff>85725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24</xdr:row>
      <xdr:rowOff>0</xdr:rowOff>
    </xdr:from>
    <xdr:ext cx="2847975" cy="371475"/>
    <xdr:sp>
      <xdr:nvSpPr>
        <xdr:cNvPr id="13" name="Shape 13">
          <a:hlinkClick r:id="rId7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26</xdr:row>
      <xdr:rowOff>104775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29</xdr:row>
      <xdr:rowOff>19050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31</xdr:row>
      <xdr:rowOff>142875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34</xdr:row>
      <xdr:rowOff>95250</xdr:rowOff>
    </xdr:from>
    <xdr:ext cx="2847975" cy="390525"/>
    <xdr:sp>
      <xdr:nvSpPr>
        <xdr:cNvPr id="17" name="Shape 17">
          <a:hlinkClick r:id="rId1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18" name="Shape 18">
          <a:hlinkClick r:id="rId1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71775" cy="390525"/>
    <xdr:sp>
      <xdr:nvSpPr>
        <xdr:cNvPr id="19" name="Shape 19">
          <a:hlinkClick r:id="rId13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13</xdr:row>
      <xdr:rowOff>190500</xdr:rowOff>
    </xdr:from>
    <xdr:ext cx="2771775" cy="390525"/>
    <xdr:sp>
      <xdr:nvSpPr>
        <xdr:cNvPr id="20" name="Shape 20">
          <a:hlinkClick r:id="rId1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66675</xdr:colOff>
      <xdr:row>16</xdr:row>
      <xdr:rowOff>95250</xdr:rowOff>
    </xdr:from>
    <xdr:ext cx="2714625" cy="390525"/>
    <xdr:sp>
      <xdr:nvSpPr>
        <xdr:cNvPr id="21" name="Shape 21">
          <a:hlinkClick r:id="rId1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76200</xdr:colOff>
      <xdr:row>19</xdr:row>
      <xdr:rowOff>9525</xdr:rowOff>
    </xdr:from>
    <xdr:ext cx="2714625" cy="390525"/>
    <xdr:sp>
      <xdr:nvSpPr>
        <xdr:cNvPr id="22" name="Shape 22">
          <a:hlinkClick r:id="rId1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47625</xdr:colOff>
      <xdr:row>23</xdr:row>
      <xdr:rowOff>190500</xdr:rowOff>
    </xdr:from>
    <xdr:ext cx="2733675" cy="390525"/>
    <xdr:sp>
      <xdr:nvSpPr>
        <xdr:cNvPr id="23" name="Shape 23">
          <a:hlinkClick r:id="rId17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8</xdr:row>
      <xdr:rowOff>104775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CULTURA DO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25" name="Shape 25">
          <a:hlinkClick r:id="rId19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26" name="Shape 26">
          <a:hlinkClick r:id="rId20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11</xdr:row>
      <xdr:rowOff>38100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E CRIAÇÃO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16</xdr:col>
      <xdr:colOff>314325</xdr:colOff>
      <xdr:row>13</xdr:row>
      <xdr:rowOff>180975</xdr:rowOff>
    </xdr:from>
    <xdr:ext cx="2714625" cy="390525"/>
    <xdr:sp>
      <xdr:nvSpPr>
        <xdr:cNvPr id="28" name="Shape 28">
          <a:hlinkClick r:id="rId2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FUNDAMENTO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DO DESENHO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16</xdr:col>
      <xdr:colOff>314325</xdr:colOff>
      <xdr:row>16</xdr:row>
      <xdr:rowOff>104775</xdr:rowOff>
    </xdr:from>
    <xdr:ext cx="2714625" cy="390525"/>
    <xdr:sp>
      <xdr:nvSpPr>
        <xdr:cNvPr id="29" name="Shape 29">
          <a:hlinkClick r:id="rId2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E PESQUISA DE MERCADO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19</xdr:row>
      <xdr:rowOff>9525</xdr:rowOff>
    </xdr:from>
    <xdr:ext cx="2714625" cy="390525"/>
    <xdr:sp>
      <xdr:nvSpPr>
        <xdr:cNvPr id="30" name="Shape 30">
          <a:hlinkClick r:id="rId2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GRAFICA DE CALÇADOS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21</xdr:row>
      <xdr:rowOff>123825</xdr:rowOff>
    </xdr:from>
    <xdr:ext cx="2714625" cy="390525"/>
    <xdr:sp>
      <xdr:nvSpPr>
        <xdr:cNvPr id="31" name="Shape 31">
          <a:hlinkClick r:id="rId2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FABRICAÇÃO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24</xdr:row>
      <xdr:rowOff>9525</xdr:rowOff>
    </xdr:from>
    <xdr:ext cx="2714625" cy="390525"/>
    <xdr:sp>
      <xdr:nvSpPr>
        <xdr:cNvPr id="32" name="Shape 32">
          <a:hlinkClick r:id="rId2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SUSTENTABILIDADE DE MATERIAIS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26</xdr:row>
      <xdr:rowOff>123825</xdr:rowOff>
    </xdr:from>
    <xdr:ext cx="2714625" cy="390525"/>
    <xdr:sp>
      <xdr:nvSpPr>
        <xdr:cNvPr id="33" name="Shape 33">
          <a:hlinkClick r:id="rId2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PLANA DE CALÇADOS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16</xdr:col>
      <xdr:colOff>314325</xdr:colOff>
      <xdr:row>29</xdr:row>
      <xdr:rowOff>28575</xdr:rowOff>
    </xdr:from>
    <xdr:ext cx="2714625" cy="390525"/>
    <xdr:sp>
      <xdr:nvSpPr>
        <xdr:cNvPr id="34" name="Shape 34">
          <a:hlinkClick r:id="rId2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CRIAÇÃO DE DESIGN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16</xdr:col>
      <xdr:colOff>314325</xdr:colOff>
      <xdr:row>31</xdr:row>
      <xdr:rowOff>142875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DE CALÇADOS 3D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34</xdr:row>
      <xdr:rowOff>76200</xdr:rowOff>
    </xdr:from>
    <xdr:ext cx="2714625" cy="390525"/>
    <xdr:sp>
      <xdr:nvSpPr>
        <xdr:cNvPr id="36" name="Shape 36">
          <a:hlinkClick r:id="rId3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</a:t>
          </a:r>
          <a:endParaRPr sz="1400"/>
        </a:p>
      </xdr:txBody>
    </xdr:sp>
    <xdr:clientData fLocksWithSheet="0"/>
  </xdr:oneCellAnchor>
  <xdr:oneCellAnchor>
    <xdr:from>
      <xdr:col>16</xdr:col>
      <xdr:colOff>314325</xdr:colOff>
      <xdr:row>36</xdr:row>
      <xdr:rowOff>200025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II</a:t>
          </a:r>
          <a:endParaRPr sz="1200"/>
        </a:p>
      </xdr:txBody>
    </xdr:sp>
    <xdr:clientData fLocksWithSheet="0"/>
  </xdr:oneCellAnchor>
  <xdr:oneCellAnchor>
    <xdr:from>
      <xdr:col>16</xdr:col>
      <xdr:colOff>314325</xdr:colOff>
      <xdr:row>39</xdr:row>
      <xdr:rowOff>66675</xdr:rowOff>
    </xdr:from>
    <xdr:ext cx="2714625" cy="390525"/>
    <xdr:sp>
      <xdr:nvSpPr>
        <xdr:cNvPr id="38" name="Shape 38">
          <a:hlinkClick r:id="rId3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GESTÃO</a:t>
          </a: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LOGISTA E INOVAÇÃO DESIG. CALÇADOS</a:t>
          </a:r>
          <a:endParaRPr sz="1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16</xdr:col>
      <xdr:colOff>314325</xdr:colOff>
      <xdr:row>41</xdr:row>
      <xdr:rowOff>142875</xdr:rowOff>
    </xdr:from>
    <xdr:ext cx="2714625" cy="390525"/>
    <xdr:sp>
      <xdr:nvSpPr>
        <xdr:cNvPr id="39" name="Shape 39">
          <a:hlinkClick r:id="rId3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CIENTIFICA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16</xdr:col>
      <xdr:colOff>314325</xdr:colOff>
      <xdr:row>44</xdr:row>
      <xdr:rowOff>57150</xdr:rowOff>
    </xdr:from>
    <xdr:ext cx="2714625" cy="390525"/>
    <xdr:sp>
      <xdr:nvSpPr>
        <xdr:cNvPr id="40" name="Shape 40">
          <a:hlinkClick r:id="rId3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PLANEJAMENTO E CONTROLE DE PRODUÇÃO DE DESIGN</a:t>
          </a:r>
          <a:endParaRPr sz="1400"/>
        </a:p>
      </xdr:txBody>
    </xdr:sp>
    <xdr:clientData fLocksWithSheet="0"/>
  </xdr:oneCellAnchor>
  <xdr:oneCellAnchor>
    <xdr:from>
      <xdr:col>11</xdr:col>
      <xdr:colOff>47625</xdr:colOff>
      <xdr:row>8</xdr:row>
      <xdr:rowOff>104775</xdr:rowOff>
    </xdr:from>
    <xdr:ext cx="2733675" cy="390525"/>
    <xdr:sp>
      <xdr:nvSpPr>
        <xdr:cNvPr id="41" name="Shape 41">
          <a:hlinkClick r:id="rId35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Estrangeira(Inglês Básico e Instrumental)</a:t>
          </a:r>
          <a:endParaRPr sz="1400"/>
        </a:p>
      </xdr:txBody>
    </xdr:sp>
    <xdr:clientData fLocksWithSheet="0"/>
  </xdr:oneCellAnchor>
  <xdr:oneCellAnchor>
    <xdr:from>
      <xdr:col>11</xdr:col>
      <xdr:colOff>66675</xdr:colOff>
      <xdr:row>11</xdr:row>
      <xdr:rowOff>38100</xdr:rowOff>
    </xdr:from>
    <xdr:ext cx="2714625" cy="390525"/>
    <xdr:sp>
      <xdr:nvSpPr>
        <xdr:cNvPr id="42" name="Shape 42">
          <a:hlinkClick r:id="rId3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Estrangeira(Espanhol Básico e Instrumental)</a:t>
          </a:r>
          <a:endParaRPr sz="1400"/>
        </a:p>
      </xdr:txBody>
    </xdr:sp>
    <xdr:clientData fLocksWithSheet="0"/>
  </xdr:oneCellAnchor>
  <xdr:oneCellAnchor>
    <xdr:from>
      <xdr:col>11</xdr:col>
      <xdr:colOff>66675</xdr:colOff>
      <xdr:row>13</xdr:row>
      <xdr:rowOff>152400</xdr:rowOff>
    </xdr:from>
    <xdr:ext cx="2714625" cy="371475"/>
    <xdr:sp>
      <xdr:nvSpPr>
        <xdr:cNvPr id="43" name="Shape 43">
          <a:hlinkClick r:id="rId37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11</xdr:col>
      <xdr:colOff>47625</xdr:colOff>
      <xdr:row>21</xdr:row>
      <xdr:rowOff>85725</xdr:rowOff>
    </xdr:from>
    <xdr:ext cx="2733675" cy="390525"/>
    <xdr:sp>
      <xdr:nvSpPr>
        <xdr:cNvPr id="44" name="Shape 44">
          <a:hlinkClick r:id="rId38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EMPRESAS PEDAGÓGICAS</a:t>
          </a:r>
          <a:endParaRPr sz="1400"/>
        </a:p>
      </xdr:txBody>
    </xdr:sp>
    <xdr:clientData fLocksWithSheet="0"/>
  </xdr:oneCellAnchor>
  <xdr:oneCellAnchor>
    <xdr:from>
      <xdr:col>5</xdr:col>
      <xdr:colOff>209550</xdr:colOff>
      <xdr:row>16</xdr:row>
      <xdr:rowOff>171450</xdr:rowOff>
    </xdr:from>
    <xdr:ext cx="2733675" cy="371475"/>
    <xdr:pic>
      <xdr:nvPicPr>
        <xdr:cNvPr id="0" name="image1.png" title="Imagem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19</xdr:row>
      <xdr:rowOff>123825</xdr:rowOff>
    </xdr:from>
    <xdr:ext cx="2667000" cy="390525"/>
    <xdr:pic>
      <xdr:nvPicPr>
        <xdr:cNvPr id="0" name="image2.png" title="Imagem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123825</xdr:rowOff>
    </xdr:from>
    <xdr:ext cx="2552700" cy="390525"/>
    <xdr:sp>
      <xdr:nvSpPr>
        <xdr:cNvPr id="45" name="Shape 45">
          <a:hlinkClick r:id="rId1"/>
        </xdr:cNvPr>
        <xdr:cNvSpPr/>
      </xdr:nvSpPr>
      <xdr:spPr>
        <a:xfrm>
          <a:off x="4079175" y="3594263"/>
          <a:ext cx="2533650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47625</xdr:rowOff>
    </xdr:from>
    <xdr:ext cx="2543175" cy="361950"/>
    <xdr:sp>
      <xdr:nvSpPr>
        <xdr:cNvPr id="46" name="Shape 4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47" name="Shape 4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48" name="Shape 4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49" name="Shape 49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50" name="Shape 50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51" name="Shape 5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52" name="Shape 5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53" name="Shape 53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54" name="Shape 54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55" name="Shape 55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56" name="Shape 5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57" name="Shape 5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58" name="Shape 5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59" name="Shape 59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60" name="Shape 60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61" name="Shape 6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62" name="Shape 6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63" name="Shape 63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64" name="Shape 64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65" name="Shape 65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66" name="Shape 6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67" name="Shape 6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68" name="Shape 6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67" name="Shape 6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68" name="Shape 6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69" name="Shape 69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70" name="Shape 70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71" name="Shape 7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72" name="Shape 7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71" name="Shape 7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72" name="Shape 7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73" name="Shape 73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74" name="Shape 74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75" name="Shape 75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76" name="Shape 7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381000"/>
    <xdr:sp>
      <xdr:nvSpPr>
        <xdr:cNvPr id="77" name="Shape 7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114300</xdr:rowOff>
    </xdr:from>
    <xdr:ext cx="2543175" cy="361950"/>
    <xdr:sp>
      <xdr:nvSpPr>
        <xdr:cNvPr id="78" name="Shape 7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79" name="Shape 79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80" name="Shape 80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81" name="Shape 8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82" name="Shape 8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83" name="Shape 83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84" name="Shape 84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85" name="Shape 85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86" name="Shape 8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87" name="Shape 8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88" name="Shape 8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89" name="Shape 89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90" name="Shape 90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91" name="Shape 9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92" name="Shape 9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93" name="Shape 93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94" name="Shape 94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95" name="Shape 95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96" name="Shape 9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97" name="Shape 9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98" name="Shape 9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43175" cy="381000"/>
    <xdr:sp>
      <xdr:nvSpPr>
        <xdr:cNvPr id="99" name="Shape 99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114300</xdr:rowOff>
    </xdr:from>
    <xdr:ext cx="2543175" cy="361950"/>
    <xdr:sp>
      <xdr:nvSpPr>
        <xdr:cNvPr id="100" name="Shape 100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101" name="Shape 10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102" name="Shape 10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103" name="Shape 103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104" name="Shape 104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43175" cy="381000"/>
    <xdr:sp>
      <xdr:nvSpPr>
        <xdr:cNvPr id="105" name="Shape 105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114300</xdr:rowOff>
    </xdr:from>
    <xdr:ext cx="2543175" cy="361950"/>
    <xdr:sp>
      <xdr:nvSpPr>
        <xdr:cNvPr id="106" name="Shape 10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107" name="Shape 107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108" name="Shape 108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109" name="Shape 109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110" name="Shape 110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111" name="Shape 111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112" name="Shape 112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43175" cy="381000"/>
    <xdr:sp>
      <xdr:nvSpPr>
        <xdr:cNvPr id="113" name="Shape 113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114300</xdr:rowOff>
    </xdr:from>
    <xdr:ext cx="2543175" cy="361950"/>
    <xdr:sp>
      <xdr:nvSpPr>
        <xdr:cNvPr id="114" name="Shape 114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43175" cy="381000"/>
    <xdr:sp>
      <xdr:nvSpPr>
        <xdr:cNvPr id="115" name="Shape 115">
          <a:hlinkClick r:id="rId1"/>
        </xdr:cNvPr>
        <xdr:cNvSpPr/>
      </xdr:nvSpPr>
      <xdr:spPr>
        <a:xfrm>
          <a:off x="4083938" y="3594263"/>
          <a:ext cx="2524125" cy="3714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114300</xdr:rowOff>
    </xdr:from>
    <xdr:ext cx="2543175" cy="361950"/>
    <xdr:sp>
      <xdr:nvSpPr>
        <xdr:cNvPr id="116" name="Shape 116">
          <a:hlinkClick r:id="rId2"/>
        </xdr:cNvPr>
        <xdr:cNvSpPr/>
      </xdr:nvSpPr>
      <xdr:spPr>
        <a:xfrm>
          <a:off x="4079175" y="3603788"/>
          <a:ext cx="2533650" cy="3524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219075</xdr:colOff>
      <xdr:row>1</xdr:row>
      <xdr:rowOff>390525</xdr:rowOff>
    </xdr:from>
    <xdr:ext cx="552450" cy="180975"/>
    <xdr:sp>
      <xdr:nvSpPr>
        <xdr:cNvPr id="117" name="Shape 117">
          <a:hlinkClick r:id="rId1"/>
        </xdr:cNvPr>
        <xdr:cNvSpPr/>
      </xdr:nvSpPr>
      <xdr:spPr>
        <a:xfrm>
          <a:off x="5079300" y="3694275"/>
          <a:ext cx="533400" cy="17145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180975</xdr:colOff>
      <xdr:row>0</xdr:row>
      <xdr:rowOff>95250</xdr:rowOff>
    </xdr:from>
    <xdr:ext cx="1352550" cy="495300"/>
    <xdr:pic>
      <xdr:nvPicPr>
        <xdr:cNvPr descr=" "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0</xdr:row>
      <xdr:rowOff>76200</xdr:rowOff>
    </xdr:from>
    <xdr:ext cx="571500" cy="485775"/>
    <xdr:pic>
      <xdr:nvPicPr>
        <xdr:cNvPr descr=" "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0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5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5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5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5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5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5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5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5" t="s">
        <v>17</v>
      </c>
      <c r="B19" s="2"/>
      <c r="C19" s="2"/>
      <c r="D19" s="2" t="s">
        <v>18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5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5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5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5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5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5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5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5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5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5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5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5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6"/>
      <c r="W41" s="6"/>
      <c r="X41" s="6"/>
      <c r="Y41" s="6"/>
      <c r="Z41" s="6"/>
    </row>
    <row r="42" ht="15.75" customHeight="1">
      <c r="A42" s="5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hidden="1" customHeight="1">
      <c r="A43" s="7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hidden="1" customHeight="1">
      <c r="A44" s="7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hidden="1" customHeight="1">
      <c r="A45" s="7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hidden="1" customHeight="1">
      <c r="A46" s="7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hidden="1" customHeight="1">
      <c r="A47" s="7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hidden="1" customHeight="1">
      <c r="A48" s="7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hidden="1" customHeight="1">
      <c r="A49" s="8"/>
    </row>
    <row r="50" ht="15.75" hidden="1" customHeight="1">
      <c r="A50" s="9"/>
    </row>
    <row r="51" ht="15.75" hidden="1" customHeight="1">
      <c r="A51" s="9"/>
    </row>
    <row r="52" ht="15.75" hidden="1" customHeight="1">
      <c r="A52" s="9"/>
    </row>
    <row r="53" ht="15.75" hidden="1" customHeight="1">
      <c r="A53" s="9"/>
    </row>
    <row r="54" ht="15.75" hidden="1" customHeight="1">
      <c r="A54" s="9"/>
    </row>
    <row r="55" ht="15.75" hidden="1" customHeight="1">
      <c r="A55" s="9"/>
    </row>
    <row r="56" ht="15.75" hidden="1" customHeight="1">
      <c r="A56" s="9"/>
    </row>
    <row r="57" ht="15.75" hidden="1" customHeight="1">
      <c r="A57" s="9"/>
    </row>
    <row r="58" ht="15.75" hidden="1" customHeight="1">
      <c r="A58" s="9"/>
    </row>
    <row r="59" ht="15.75" hidden="1" customHeight="1">
      <c r="A59" s="9"/>
    </row>
    <row r="60" ht="15.75" hidden="1" customHeight="1">
      <c r="A60" s="9"/>
    </row>
    <row r="61" ht="15.75" hidden="1" customHeight="1">
      <c r="A61" s="9"/>
    </row>
    <row r="62" ht="15.75" hidden="1" customHeight="1">
      <c r="A62" s="9"/>
    </row>
    <row r="63" ht="15.75" hidden="1" customHeight="1">
      <c r="A63" s="9"/>
    </row>
    <row r="64" ht="15.75" hidden="1" customHeight="1">
      <c r="A64" s="9"/>
    </row>
    <row r="65" ht="15.75" hidden="1" customHeight="1">
      <c r="A65" s="9"/>
    </row>
    <row r="66" ht="15.75" hidden="1" customHeight="1">
      <c r="A66" s="9"/>
    </row>
    <row r="67" ht="15.75" hidden="1" customHeight="1">
      <c r="A67" s="9"/>
    </row>
    <row r="68" ht="15.75" hidden="1" customHeight="1">
      <c r="A68" s="9"/>
    </row>
    <row r="69" ht="15.75" hidden="1" customHeight="1">
      <c r="A69" s="9"/>
    </row>
    <row r="70" ht="15.75" hidden="1" customHeight="1">
      <c r="A70" s="9"/>
    </row>
    <row r="71" ht="15.75" hidden="1" customHeight="1">
      <c r="A71" s="9"/>
    </row>
    <row r="72" ht="15.75" hidden="1" customHeight="1">
      <c r="A72" s="9"/>
    </row>
    <row r="73" ht="15.75" hidden="1" customHeight="1">
      <c r="A73" s="9"/>
    </row>
    <row r="74" ht="15.75" hidden="1" customHeight="1">
      <c r="A74" s="9"/>
    </row>
    <row r="75" ht="15.75" hidden="1" customHeight="1">
      <c r="A75" s="9"/>
    </row>
    <row r="76" ht="15.75" hidden="1" customHeight="1">
      <c r="A76" s="9"/>
    </row>
    <row r="77" ht="15.75" hidden="1" customHeight="1">
      <c r="A77" s="9"/>
    </row>
    <row r="78" ht="15.75" hidden="1" customHeight="1">
      <c r="A78" s="9"/>
    </row>
    <row r="79" ht="15.75" hidden="1" customHeight="1">
      <c r="A79" s="9"/>
    </row>
    <row r="80" ht="15.75" hidden="1" customHeight="1">
      <c r="A80" s="9"/>
    </row>
    <row r="81" ht="15.75" hidden="1" customHeight="1">
      <c r="A81" s="9"/>
    </row>
    <row r="82" ht="15.75" hidden="1" customHeight="1">
      <c r="A82" s="9"/>
    </row>
    <row r="83" ht="15.75" hidden="1" customHeight="1">
      <c r="A83" s="9"/>
    </row>
    <row r="84" ht="15.75" hidden="1" customHeight="1">
      <c r="A84" s="9"/>
    </row>
    <row r="85" ht="15.75" hidden="1" customHeight="1">
      <c r="A85" s="9"/>
    </row>
    <row r="86" ht="15.75" hidden="1" customHeight="1">
      <c r="A86" s="9"/>
    </row>
    <row r="87" ht="15.75" hidden="1" customHeight="1">
      <c r="A87" s="9"/>
    </row>
    <row r="88" ht="15.75" hidden="1" customHeight="1">
      <c r="A88" s="9"/>
    </row>
    <row r="89" ht="15.75" hidden="1" customHeight="1">
      <c r="A89" s="9"/>
    </row>
    <row r="90" ht="15.75" hidden="1" customHeight="1">
      <c r="A90" s="9"/>
    </row>
    <row r="91" ht="15.75" hidden="1" customHeight="1">
      <c r="A91" s="9"/>
    </row>
    <row r="92" ht="15.75" hidden="1" customHeight="1">
      <c r="A92" s="9"/>
    </row>
    <row r="93" ht="15.75" hidden="1" customHeight="1">
      <c r="A93" s="9"/>
    </row>
    <row r="94" ht="15.75" hidden="1" customHeight="1">
      <c r="A94" s="9"/>
    </row>
    <row r="95" ht="15.75" hidden="1" customHeight="1">
      <c r="A95" s="9"/>
    </row>
    <row r="96" ht="15.75" hidden="1" customHeight="1">
      <c r="A96" s="9"/>
    </row>
    <row r="97" ht="15.75" hidden="1" customHeight="1">
      <c r="A97" s="9"/>
    </row>
    <row r="98" ht="15.75" hidden="1" customHeight="1">
      <c r="A98" s="9"/>
    </row>
    <row r="99" ht="15.75" hidden="1" customHeight="1">
      <c r="A99" s="9"/>
    </row>
    <row r="100" ht="15.75" hidden="1" customHeight="1">
      <c r="A100" s="9"/>
    </row>
    <row r="101" ht="15.75" hidden="1" customHeight="1">
      <c r="A101" s="9"/>
    </row>
    <row r="102" ht="15.75" hidden="1" customHeight="1">
      <c r="A102" s="9"/>
    </row>
    <row r="103" ht="15.75" hidden="1" customHeight="1">
      <c r="A103" s="9"/>
    </row>
    <row r="104" ht="15.75" hidden="1" customHeight="1">
      <c r="A104" s="9"/>
    </row>
    <row r="105" ht="15.75" hidden="1" customHeight="1">
      <c r="A105" s="9"/>
    </row>
    <row r="106" ht="15.75" hidden="1" customHeight="1">
      <c r="A106" s="9"/>
    </row>
    <row r="107" ht="15.75" hidden="1" customHeight="1">
      <c r="A107" s="9"/>
    </row>
    <row r="108" ht="15.75" hidden="1" customHeight="1">
      <c r="A108" s="9"/>
    </row>
    <row r="109" ht="15.75" hidden="1" customHeight="1">
      <c r="A109" s="9"/>
    </row>
    <row r="110" ht="15.75" hidden="1" customHeight="1">
      <c r="A110" s="9"/>
    </row>
    <row r="111" ht="15.75" hidden="1" customHeight="1">
      <c r="A111" s="9"/>
    </row>
    <row r="112" ht="15.75" hidden="1" customHeight="1">
      <c r="A112" s="9"/>
    </row>
    <row r="113" ht="15.75" hidden="1" customHeight="1">
      <c r="A113" s="9"/>
    </row>
    <row r="114" ht="15.75" hidden="1" customHeight="1">
      <c r="A114" s="9"/>
    </row>
    <row r="115" ht="15.75" hidden="1" customHeight="1">
      <c r="A115" s="9"/>
    </row>
    <row r="116" ht="15.75" hidden="1" customHeight="1">
      <c r="A116" s="9"/>
    </row>
    <row r="117" ht="15.75" hidden="1" customHeight="1">
      <c r="A117" s="9"/>
    </row>
    <row r="118" ht="15.75" hidden="1" customHeight="1">
      <c r="A118" s="9"/>
    </row>
    <row r="119" ht="15.75" hidden="1" customHeight="1">
      <c r="A119" s="9"/>
    </row>
    <row r="120" ht="15.75" hidden="1" customHeight="1">
      <c r="A120" s="9"/>
    </row>
    <row r="121" ht="15.75" hidden="1" customHeight="1">
      <c r="A121" s="9"/>
    </row>
    <row r="122" ht="15.75" hidden="1" customHeight="1">
      <c r="A122" s="9"/>
    </row>
    <row r="123" ht="15.75" hidden="1" customHeight="1">
      <c r="A123" s="9"/>
    </row>
    <row r="124" ht="15.75" hidden="1" customHeight="1">
      <c r="A124" s="9"/>
    </row>
    <row r="125" ht="15.75" hidden="1" customHeight="1">
      <c r="A125" s="9"/>
    </row>
    <row r="126" ht="15.75" hidden="1" customHeight="1">
      <c r="A126" s="9"/>
    </row>
    <row r="127" ht="15.75" hidden="1" customHeight="1">
      <c r="A127" s="9"/>
    </row>
    <row r="128" ht="15.75" hidden="1" customHeight="1">
      <c r="A128" s="9"/>
    </row>
    <row r="129" ht="15.75" hidden="1" customHeight="1">
      <c r="A129" s="9"/>
    </row>
    <row r="130" ht="15.75" hidden="1" customHeight="1">
      <c r="A130" s="9"/>
    </row>
    <row r="131" ht="15.75" hidden="1" customHeight="1">
      <c r="A131" s="9"/>
    </row>
    <row r="132" ht="15.75" hidden="1" customHeight="1">
      <c r="A132" s="9"/>
    </row>
    <row r="133" ht="15.75" hidden="1" customHeight="1">
      <c r="A133" s="9"/>
    </row>
    <row r="134" ht="15.75" hidden="1" customHeight="1">
      <c r="A134" s="9"/>
    </row>
    <row r="135" ht="15.75" hidden="1" customHeight="1">
      <c r="A135" s="9"/>
    </row>
    <row r="136" ht="15.75" hidden="1" customHeight="1">
      <c r="A136" s="9"/>
    </row>
    <row r="137" ht="15.75" hidden="1" customHeight="1">
      <c r="A137" s="9"/>
    </row>
    <row r="138" ht="15.75" hidden="1" customHeight="1">
      <c r="A138" s="9"/>
    </row>
    <row r="139" ht="15.75" hidden="1" customHeight="1">
      <c r="A139" s="9"/>
    </row>
    <row r="140" ht="15.75" hidden="1" customHeight="1">
      <c r="A140" s="9"/>
    </row>
    <row r="141" ht="15.75" hidden="1" customHeight="1">
      <c r="A141" s="9"/>
    </row>
    <row r="142" ht="15.75" hidden="1" customHeight="1">
      <c r="A142" s="9"/>
    </row>
    <row r="143" ht="15.75" hidden="1" customHeight="1">
      <c r="A143" s="9"/>
    </row>
    <row r="144" ht="15.75" hidden="1" customHeight="1">
      <c r="A144" s="9"/>
    </row>
    <row r="145" ht="15.75" hidden="1" customHeight="1">
      <c r="A145" s="9"/>
    </row>
    <row r="146" ht="15.75" hidden="1" customHeight="1">
      <c r="A146" s="9"/>
    </row>
    <row r="147" ht="15.75" hidden="1" customHeight="1">
      <c r="A147" s="9"/>
    </row>
    <row r="148" ht="15.75" hidden="1" customHeight="1">
      <c r="A148" s="9"/>
    </row>
    <row r="149" ht="15.75" hidden="1" customHeight="1">
      <c r="A149" s="9"/>
    </row>
    <row r="150" ht="15.75" hidden="1" customHeight="1">
      <c r="A150" s="9"/>
    </row>
    <row r="151" ht="15.75" hidden="1" customHeight="1">
      <c r="A151" s="9"/>
    </row>
    <row r="152" ht="15.75" hidden="1" customHeight="1">
      <c r="A152" s="9"/>
    </row>
    <row r="153" ht="15.75" hidden="1" customHeight="1">
      <c r="A153" s="9"/>
    </row>
    <row r="154" ht="15.75" hidden="1" customHeight="1">
      <c r="A154" s="9"/>
    </row>
    <row r="155" ht="15.75" hidden="1" customHeight="1">
      <c r="A155" s="9"/>
    </row>
    <row r="156" ht="15.75" hidden="1" customHeight="1">
      <c r="A156" s="9"/>
    </row>
    <row r="157" ht="15.75" hidden="1" customHeight="1">
      <c r="A157" s="9"/>
    </row>
    <row r="158" ht="15.75" hidden="1" customHeight="1">
      <c r="A158" s="9"/>
    </row>
    <row r="159" ht="15.75" hidden="1" customHeight="1">
      <c r="A159" s="9"/>
    </row>
    <row r="160" ht="15.75" hidden="1" customHeight="1">
      <c r="A160" s="9"/>
    </row>
    <row r="161" ht="15.75" hidden="1" customHeight="1">
      <c r="A161" s="9"/>
    </row>
    <row r="162" ht="15.75" hidden="1" customHeight="1">
      <c r="A162" s="9"/>
    </row>
    <row r="163" ht="15.75" hidden="1" customHeight="1">
      <c r="A163" s="9"/>
    </row>
    <row r="164" ht="15.75" hidden="1" customHeight="1">
      <c r="A164" s="9"/>
    </row>
    <row r="165" ht="15.75" hidden="1" customHeight="1">
      <c r="A165" s="9"/>
    </row>
    <row r="166" ht="15.75" hidden="1" customHeight="1">
      <c r="A166" s="9"/>
    </row>
    <row r="167" ht="15.75" hidden="1" customHeight="1">
      <c r="A167" s="9"/>
    </row>
    <row r="168" ht="15.75" hidden="1" customHeight="1">
      <c r="A168" s="9"/>
    </row>
    <row r="169" ht="15.75" hidden="1" customHeight="1">
      <c r="A169" s="9"/>
    </row>
    <row r="170" ht="15.75" hidden="1" customHeight="1">
      <c r="A170" s="9"/>
    </row>
    <row r="171" ht="15.75" hidden="1" customHeight="1">
      <c r="A171" s="9"/>
    </row>
    <row r="172" ht="15.75" hidden="1" customHeight="1">
      <c r="A172" s="9"/>
    </row>
    <row r="173" ht="15.75" hidden="1" customHeight="1">
      <c r="A173" s="9"/>
    </row>
    <row r="174" ht="15.75" hidden="1" customHeight="1">
      <c r="A174" s="9"/>
    </row>
    <row r="175" ht="15.75" hidden="1" customHeight="1">
      <c r="A175" s="9"/>
    </row>
    <row r="176" ht="15.75" hidden="1" customHeight="1">
      <c r="A176" s="9"/>
    </row>
    <row r="177" ht="15.75" hidden="1" customHeight="1">
      <c r="A177" s="9"/>
    </row>
    <row r="178" ht="15.75" hidden="1" customHeight="1">
      <c r="A178" s="9"/>
    </row>
    <row r="179" ht="15.75" hidden="1" customHeight="1">
      <c r="A179" s="9"/>
    </row>
    <row r="180" ht="15.75" hidden="1" customHeight="1">
      <c r="A180" s="9"/>
    </row>
    <row r="181" ht="15.75" hidden="1" customHeight="1">
      <c r="A181" s="9"/>
    </row>
    <row r="182" ht="15.75" hidden="1" customHeight="1">
      <c r="A182" s="9"/>
    </row>
    <row r="183" ht="15.75" hidden="1" customHeight="1">
      <c r="A183" s="9"/>
    </row>
    <row r="184" ht="15.75" hidden="1" customHeight="1">
      <c r="A184" s="9"/>
    </row>
    <row r="185" ht="15.75" hidden="1" customHeight="1">
      <c r="A185" s="9"/>
    </row>
    <row r="186" ht="15.75" hidden="1" customHeight="1">
      <c r="A186" s="9"/>
    </row>
    <row r="187" ht="15.75" hidden="1" customHeight="1">
      <c r="A187" s="9"/>
    </row>
    <row r="188" ht="15.75" hidden="1" customHeight="1">
      <c r="A188" s="9"/>
    </row>
    <row r="189" ht="15.75" hidden="1" customHeight="1">
      <c r="A189" s="9"/>
    </row>
    <row r="190" ht="15.75" hidden="1" customHeight="1">
      <c r="A190" s="9"/>
    </row>
    <row r="191" ht="15.75" hidden="1" customHeight="1">
      <c r="A191" s="9"/>
    </row>
    <row r="192" ht="15.75" hidden="1" customHeight="1">
      <c r="A192" s="9"/>
    </row>
    <row r="193" ht="15.75" hidden="1" customHeight="1">
      <c r="A193" s="9"/>
    </row>
    <row r="194" ht="15.75" hidden="1" customHeight="1">
      <c r="A194" s="9"/>
    </row>
    <row r="195" ht="15.75" hidden="1" customHeight="1">
      <c r="A195" s="9"/>
    </row>
    <row r="196" ht="15.75" hidden="1" customHeight="1">
      <c r="A196" s="9"/>
    </row>
    <row r="197" ht="15.75" hidden="1" customHeight="1">
      <c r="A197" s="9"/>
    </row>
    <row r="198" ht="15.75" hidden="1" customHeight="1">
      <c r="A198" s="9"/>
    </row>
    <row r="199" ht="15.75" hidden="1" customHeight="1">
      <c r="A199" s="9"/>
    </row>
    <row r="200" ht="15.75" hidden="1" customHeight="1">
      <c r="A200" s="9"/>
    </row>
    <row r="201" ht="15.75" hidden="1" customHeight="1">
      <c r="A201" s="9"/>
    </row>
    <row r="202" ht="15.75" hidden="1" customHeight="1">
      <c r="A202" s="9"/>
    </row>
    <row r="203" ht="15.75" hidden="1" customHeight="1">
      <c r="A203" s="9"/>
    </row>
    <row r="204" ht="15.75" hidden="1" customHeight="1">
      <c r="A204" s="9"/>
    </row>
    <row r="205" ht="15.75" hidden="1" customHeight="1">
      <c r="A205" s="9"/>
    </row>
    <row r="206" ht="15.75" hidden="1" customHeight="1">
      <c r="A206" s="9"/>
    </row>
    <row r="207" ht="15.75" hidden="1" customHeight="1">
      <c r="A207" s="9"/>
    </row>
    <row r="208" ht="15.75" hidden="1" customHeight="1">
      <c r="A208" s="9"/>
    </row>
    <row r="209" ht="15.75" hidden="1" customHeight="1">
      <c r="A209" s="9"/>
    </row>
    <row r="210" ht="15.75" hidden="1" customHeight="1">
      <c r="A210" s="9"/>
    </row>
    <row r="211" ht="15.75" hidden="1" customHeight="1">
      <c r="A211" s="9"/>
    </row>
    <row r="212" ht="15.75" hidden="1" customHeight="1">
      <c r="A212" s="9"/>
    </row>
    <row r="213" ht="15.75" hidden="1" customHeight="1">
      <c r="A213" s="9"/>
    </row>
    <row r="214" ht="15.75" hidden="1" customHeight="1">
      <c r="A214" s="9"/>
    </row>
    <row r="215" ht="15.75" hidden="1" customHeight="1">
      <c r="A215" s="9"/>
    </row>
    <row r="216" ht="15.75" hidden="1" customHeight="1">
      <c r="A216" s="9"/>
    </row>
    <row r="217" ht="15.75" hidden="1" customHeight="1">
      <c r="A217" s="9"/>
    </row>
    <row r="218" ht="15.75" hidden="1" customHeight="1">
      <c r="A218" s="9"/>
    </row>
    <row r="219" ht="15.75" hidden="1" customHeight="1">
      <c r="A219" s="9"/>
    </row>
    <row r="220" ht="15.75" hidden="1" customHeight="1">
      <c r="A220" s="9"/>
    </row>
    <row r="221" ht="15.75" hidden="1" customHeight="1">
      <c r="A221" s="9"/>
    </row>
    <row r="222" ht="15.75" hidden="1" customHeight="1">
      <c r="A222" s="9"/>
    </row>
    <row r="223" ht="15.75" hidden="1" customHeight="1">
      <c r="A223" s="9"/>
    </row>
    <row r="224" ht="15.75" hidden="1" customHeight="1">
      <c r="A224" s="9"/>
    </row>
    <row r="225" ht="15.75" hidden="1" customHeight="1">
      <c r="A225" s="9"/>
    </row>
    <row r="226" ht="15.75" hidden="1" customHeight="1">
      <c r="A226" s="9"/>
    </row>
    <row r="227" ht="15.75" hidden="1" customHeight="1">
      <c r="A227" s="9"/>
    </row>
    <row r="228" ht="15.75" hidden="1" customHeight="1">
      <c r="A228" s="9"/>
    </row>
    <row r="229" ht="15.75" hidden="1" customHeight="1">
      <c r="A229" s="9"/>
    </row>
    <row r="230" ht="15.75" hidden="1" customHeight="1">
      <c r="A230" s="9"/>
    </row>
    <row r="231" ht="15.75" hidden="1" customHeight="1"/>
    <row r="232" ht="15.75" hidden="1" customHeight="1"/>
    <row r="233" ht="15.75" hidden="1" customHeight="1"/>
    <row r="234" ht="15.75" hidden="1" customHeight="1"/>
    <row r="235" ht="15.75" hidden="1" customHeight="1"/>
    <row r="236" ht="15.75" hidden="1" customHeight="1"/>
    <row r="237" ht="15.75" hidden="1" customHeight="1"/>
    <row r="238" ht="15.75" hidden="1" customHeight="1"/>
    <row r="239" ht="15.75" hidden="1" customHeight="1"/>
    <row r="240" ht="15.75" hidden="1" customHeight="1"/>
    <row r="241" ht="15.75" hidden="1" customHeight="1"/>
    <row r="242" ht="15.75" hidden="1" customHeight="1"/>
    <row r="243" ht="15.75" hidden="1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2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hidden="1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0"/>
    <col customWidth="1" hidden="1" min="25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43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27"/>
      <c r="C5" s="27"/>
      <c r="D5" s="27"/>
      <c r="E5" s="27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27"/>
      <c r="C7" s="27"/>
      <c r="D7" s="27"/>
      <c r="E7" s="27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27"/>
      <c r="C9" s="27"/>
      <c r="D9" s="27"/>
      <c r="E9" s="27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27"/>
      <c r="C11" s="27"/>
      <c r="D11" s="27"/>
      <c r="E11" s="27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27"/>
      <c r="C13" s="27"/>
      <c r="D13" s="27"/>
      <c r="E13" s="27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27"/>
      <c r="C15" s="27"/>
      <c r="D15" s="27"/>
      <c r="E15" s="27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27"/>
      <c r="C17" s="27"/>
      <c r="D17" s="27"/>
      <c r="E17" s="27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27"/>
      <c r="C19" s="27"/>
      <c r="D19" s="27"/>
      <c r="E19" s="27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27"/>
      <c r="C21" s="27"/>
      <c r="D21" s="27"/>
      <c r="E21" s="27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27"/>
      <c r="C23" s="27"/>
      <c r="D23" s="27"/>
      <c r="E23" s="27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8"/>
      <c r="R24" s="18"/>
      <c r="S24" s="18"/>
      <c r="T24" s="18"/>
      <c r="U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27"/>
      <c r="C25" s="27"/>
      <c r="D25" s="27"/>
      <c r="E25" s="27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8"/>
      <c r="R25" s="18"/>
      <c r="S25" s="18"/>
      <c r="T25" s="18"/>
      <c r="U25" s="18"/>
      <c r="V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T26" s="18"/>
      <c r="U26" s="18"/>
      <c r="V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27"/>
      <c r="C27" s="27"/>
      <c r="D27" s="27"/>
      <c r="E27" s="27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8"/>
      <c r="R27" s="18"/>
      <c r="S27" s="18"/>
      <c r="T27" s="18"/>
      <c r="U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8"/>
      <c r="R28" s="18"/>
      <c r="S28" s="18"/>
      <c r="T28" s="18"/>
      <c r="U28" s="18"/>
      <c r="AA28" s="18"/>
      <c r="AB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27"/>
      <c r="C29" s="27"/>
      <c r="D29" s="27"/>
      <c r="E29" s="27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8"/>
      <c r="R29" s="18"/>
      <c r="S29" s="18"/>
      <c r="T29" s="18"/>
      <c r="U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8"/>
      <c r="R30" s="18"/>
      <c r="S30" s="18"/>
      <c r="T30" s="18"/>
      <c r="U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27"/>
      <c r="C31" s="27"/>
      <c r="D31" s="27"/>
      <c r="E31" s="27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27"/>
      <c r="C33" s="27"/>
      <c r="D33" s="27"/>
      <c r="E33" s="27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AA34" s="18"/>
      <c r="AB34" s="18"/>
      <c r="AC34" s="18"/>
      <c r="AD34" s="18"/>
      <c r="AE34" s="18"/>
      <c r="AF34" s="18"/>
      <c r="AG34" s="18"/>
    </row>
    <row r="35" ht="15.75" customHeight="1">
      <c r="A35" s="31" t="str">
        <f>ALNS!A35</f>
        <v>Sarah Rivicka Martins Alexandrino</v>
      </c>
      <c r="B35" s="27"/>
      <c r="C35" s="27"/>
      <c r="D35" s="27"/>
      <c r="E35" s="27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27"/>
      <c r="C37" s="27"/>
      <c r="D37" s="27"/>
      <c r="E37" s="27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27"/>
      <c r="C39" s="27"/>
      <c r="D39" s="27"/>
      <c r="E39" s="27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27"/>
      <c r="C41" s="27"/>
      <c r="D41" s="27"/>
      <c r="E41" s="27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X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X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X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V78" s="18"/>
      <c r="W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V79" s="18"/>
      <c r="W79" s="18"/>
      <c r="X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V80" s="18"/>
      <c r="W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V82" s="18"/>
      <c r="W82" s="18"/>
      <c r="X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8"/>
      <c r="R83" s="18"/>
      <c r="S83" s="18"/>
      <c r="T83" s="18"/>
      <c r="U83" s="18"/>
      <c r="V83" s="18"/>
      <c r="W83" s="18"/>
      <c r="X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8"/>
      <c r="R84" s="18"/>
      <c r="S84" s="18"/>
      <c r="T84" s="18"/>
      <c r="U84" s="18"/>
      <c r="V84" s="18"/>
      <c r="W84" s="18"/>
      <c r="X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1"/>
      <c r="O34" s="11"/>
      <c r="P34" s="11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1"/>
      <c r="AF34" s="11"/>
      <c r="AG34" s="11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1"/>
      <c r="O35" s="11"/>
      <c r="P35" s="11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1"/>
      <c r="O36" s="11"/>
      <c r="P36" s="11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1"/>
      <c r="O37" s="11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1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1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1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1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1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1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1"/>
      <c r="M159" s="11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1"/>
      <c r="M160" s="11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1"/>
      <c r="M161" s="11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1"/>
      <c r="M162" s="11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1"/>
      <c r="M163" s="11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1"/>
      <c r="M164" s="11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1"/>
      <c r="M165" s="11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1"/>
      <c r="M166" s="11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1"/>
      <c r="M167" s="11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1"/>
      <c r="M168" s="11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1"/>
      <c r="M169" s="11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1"/>
      <c r="M170" s="11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1"/>
      <c r="M171" s="11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1"/>
      <c r="M172" s="11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1"/>
      <c r="M173" s="11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1"/>
      <c r="M174" s="11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1"/>
      <c r="M175" s="11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1"/>
      <c r="M176" s="11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7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1"/>
      <c r="O34" s="11"/>
      <c r="P34" s="11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1"/>
      <c r="AF34" s="11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1"/>
      <c r="O35" s="11"/>
      <c r="P35" s="11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1"/>
      <c r="O36" s="11"/>
      <c r="P36" s="11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7"/>
      <c r="V85" s="17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3:G45">
    <cfRule type="cellIs" dxfId="0" priority="1" operator="lessThan">
      <formula>7</formula>
    </cfRule>
  </conditionalFormatting>
  <conditionalFormatting sqref="G43:G45">
    <cfRule type="cellIs" dxfId="1" priority="2" operator="greaterThanOrEqual">
      <formula>7</formula>
    </cfRule>
  </conditionalFormatting>
  <conditionalFormatting sqref="G4:G42">
    <cfRule type="cellIs" dxfId="0" priority="3" operator="lessThan">
      <formula>7</formula>
    </cfRule>
  </conditionalFormatting>
  <conditionalFormatting sqref="G4:G42">
    <cfRule type="cellIs" dxfId="1" priority="4" operator="greaterThanOrEqual">
      <formula>7</formula>
    </cfRule>
  </conditionalFormatting>
  <conditionalFormatting sqref="B4:E42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36">
        <v>7.5</v>
      </c>
      <c r="C4" s="27"/>
      <c r="D4" s="27"/>
      <c r="E4" s="27"/>
      <c r="F4" s="27">
        <f t="shared" ref="F4:F42" si="1">IF(A4&lt;&gt;"",SUM(B4:E4), )</f>
        <v>7.5</v>
      </c>
      <c r="G4" s="28">
        <f t="shared" ref="G4:G42" si="2">IFERROR(IF(F4&gt;=0,AVERAGE(B4:E4),""),"")</f>
        <v>7.5</v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7">
        <v>10.0</v>
      </c>
      <c r="C5" s="32"/>
      <c r="D5" s="32"/>
      <c r="E5" s="32"/>
      <c r="F5" s="32">
        <f t="shared" si="1"/>
        <v>10</v>
      </c>
      <c r="G5" s="33">
        <f t="shared" si="2"/>
        <v>10</v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36">
        <v>7.5</v>
      </c>
      <c r="C6" s="27"/>
      <c r="D6" s="27"/>
      <c r="E6" s="27"/>
      <c r="F6" s="27">
        <f t="shared" si="1"/>
        <v>7.5</v>
      </c>
      <c r="G6" s="28">
        <f t="shared" si="2"/>
        <v>7.5</v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7">
        <v>9.0</v>
      </c>
      <c r="C7" s="32"/>
      <c r="D7" s="32"/>
      <c r="E7" s="32"/>
      <c r="F7" s="32">
        <f t="shared" si="1"/>
        <v>9</v>
      </c>
      <c r="G7" s="33">
        <f t="shared" si="2"/>
        <v>9</v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36">
        <v>10.0</v>
      </c>
      <c r="C8" s="27"/>
      <c r="D8" s="27"/>
      <c r="E8" s="27"/>
      <c r="F8" s="27">
        <f t="shared" si="1"/>
        <v>10</v>
      </c>
      <c r="G8" s="28">
        <f t="shared" si="2"/>
        <v>10</v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7">
        <v>10.0</v>
      </c>
      <c r="C9" s="32"/>
      <c r="D9" s="32"/>
      <c r="E9" s="32"/>
      <c r="F9" s="32">
        <f t="shared" si="1"/>
        <v>10</v>
      </c>
      <c r="G9" s="33">
        <f t="shared" si="2"/>
        <v>10</v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36">
        <v>5.0</v>
      </c>
      <c r="C10" s="27"/>
      <c r="D10" s="27"/>
      <c r="E10" s="27"/>
      <c r="F10" s="27">
        <f t="shared" si="1"/>
        <v>5</v>
      </c>
      <c r="G10" s="28">
        <f t="shared" si="2"/>
        <v>5</v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7">
        <v>7.0</v>
      </c>
      <c r="C11" s="32"/>
      <c r="D11" s="32"/>
      <c r="E11" s="32"/>
      <c r="F11" s="32">
        <f t="shared" si="1"/>
        <v>7</v>
      </c>
      <c r="G11" s="33">
        <f t="shared" si="2"/>
        <v>7</v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36">
        <v>7.5</v>
      </c>
      <c r="C12" s="27"/>
      <c r="D12" s="27"/>
      <c r="E12" s="27"/>
      <c r="F12" s="27">
        <f t="shared" si="1"/>
        <v>7.5</v>
      </c>
      <c r="G12" s="28">
        <f t="shared" si="2"/>
        <v>7.5</v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7">
        <v>10.0</v>
      </c>
      <c r="C13" s="32"/>
      <c r="D13" s="32"/>
      <c r="E13" s="32"/>
      <c r="F13" s="32">
        <f t="shared" si="1"/>
        <v>10</v>
      </c>
      <c r="G13" s="33">
        <f t="shared" si="2"/>
        <v>10</v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36">
        <v>7.5</v>
      </c>
      <c r="C14" s="27"/>
      <c r="D14" s="27"/>
      <c r="E14" s="27"/>
      <c r="F14" s="27">
        <f t="shared" si="1"/>
        <v>7.5</v>
      </c>
      <c r="G14" s="28">
        <f t="shared" si="2"/>
        <v>7.5</v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7">
        <v>8.5</v>
      </c>
      <c r="C15" s="32"/>
      <c r="D15" s="32"/>
      <c r="E15" s="32"/>
      <c r="F15" s="32">
        <f t="shared" si="1"/>
        <v>8.5</v>
      </c>
      <c r="G15" s="33">
        <f t="shared" si="2"/>
        <v>8.5</v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36">
        <v>8.0</v>
      </c>
      <c r="C16" s="27"/>
      <c r="D16" s="27"/>
      <c r="E16" s="27"/>
      <c r="F16" s="27">
        <f t="shared" si="1"/>
        <v>8</v>
      </c>
      <c r="G16" s="28">
        <f t="shared" si="2"/>
        <v>8</v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7">
        <v>9.0</v>
      </c>
      <c r="C17" s="32"/>
      <c r="D17" s="32"/>
      <c r="E17" s="32"/>
      <c r="F17" s="32">
        <f t="shared" si="1"/>
        <v>9</v>
      </c>
      <c r="G17" s="33">
        <f t="shared" si="2"/>
        <v>9</v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36">
        <v>10.0</v>
      </c>
      <c r="C18" s="27"/>
      <c r="D18" s="27"/>
      <c r="E18" s="27"/>
      <c r="F18" s="27">
        <f t="shared" si="1"/>
        <v>10</v>
      </c>
      <c r="G18" s="28">
        <f t="shared" si="2"/>
        <v>10</v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7">
        <v>9.0</v>
      </c>
      <c r="C19" s="32"/>
      <c r="D19" s="32"/>
      <c r="E19" s="32"/>
      <c r="F19" s="32">
        <f t="shared" si="1"/>
        <v>9</v>
      </c>
      <c r="G19" s="33">
        <f t="shared" si="2"/>
        <v>9</v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36">
        <v>9.0</v>
      </c>
      <c r="C20" s="27"/>
      <c r="D20" s="27"/>
      <c r="E20" s="27"/>
      <c r="F20" s="27">
        <f t="shared" si="1"/>
        <v>9</v>
      </c>
      <c r="G20" s="28">
        <f t="shared" si="2"/>
        <v>9</v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7">
        <v>8.0</v>
      </c>
      <c r="C21" s="32"/>
      <c r="D21" s="32"/>
      <c r="E21" s="32"/>
      <c r="F21" s="32">
        <f t="shared" si="1"/>
        <v>8</v>
      </c>
      <c r="G21" s="33">
        <f t="shared" si="2"/>
        <v>8</v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36">
        <v>10.0</v>
      </c>
      <c r="C22" s="27"/>
      <c r="D22" s="27"/>
      <c r="E22" s="27"/>
      <c r="F22" s="27">
        <f t="shared" si="1"/>
        <v>10</v>
      </c>
      <c r="G22" s="28">
        <f t="shared" si="2"/>
        <v>10</v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7">
        <v>7.5</v>
      </c>
      <c r="C23" s="32"/>
      <c r="D23" s="32"/>
      <c r="E23" s="32"/>
      <c r="F23" s="32">
        <f t="shared" si="1"/>
        <v>7.5</v>
      </c>
      <c r="G23" s="33">
        <f t="shared" si="2"/>
        <v>7.5</v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36">
        <v>8.0</v>
      </c>
      <c r="C24" s="27"/>
      <c r="D24" s="27"/>
      <c r="E24" s="27"/>
      <c r="F24" s="27">
        <f t="shared" si="1"/>
        <v>8</v>
      </c>
      <c r="G24" s="28">
        <f t="shared" si="2"/>
        <v>8</v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7">
        <v>10.0</v>
      </c>
      <c r="C25" s="32"/>
      <c r="D25" s="32"/>
      <c r="E25" s="32"/>
      <c r="F25" s="32">
        <f t="shared" si="1"/>
        <v>10</v>
      </c>
      <c r="G25" s="33">
        <f t="shared" si="2"/>
        <v>10</v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36">
        <v>8.5</v>
      </c>
      <c r="C26" s="27"/>
      <c r="D26" s="27"/>
      <c r="E26" s="27"/>
      <c r="F26" s="27">
        <f t="shared" si="1"/>
        <v>8.5</v>
      </c>
      <c r="G26" s="28">
        <f t="shared" si="2"/>
        <v>8.5</v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7">
        <v>10.0</v>
      </c>
      <c r="C27" s="32"/>
      <c r="D27" s="32"/>
      <c r="E27" s="32"/>
      <c r="F27" s="32">
        <f t="shared" si="1"/>
        <v>10</v>
      </c>
      <c r="G27" s="33">
        <f t="shared" si="2"/>
        <v>10</v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36">
        <v>10.0</v>
      </c>
      <c r="C28" s="27"/>
      <c r="D28" s="27"/>
      <c r="E28" s="27"/>
      <c r="F28" s="27">
        <f t="shared" si="1"/>
        <v>10</v>
      </c>
      <c r="G28" s="28">
        <f t="shared" si="2"/>
        <v>10</v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7">
        <v>10.0</v>
      </c>
      <c r="C29" s="32"/>
      <c r="D29" s="32"/>
      <c r="E29" s="32"/>
      <c r="F29" s="32">
        <f t="shared" si="1"/>
        <v>10</v>
      </c>
      <c r="G29" s="33">
        <f t="shared" si="2"/>
        <v>10</v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36">
        <v>8.0</v>
      </c>
      <c r="C30" s="27"/>
      <c r="D30" s="27"/>
      <c r="E30" s="27"/>
      <c r="F30" s="27">
        <f t="shared" si="1"/>
        <v>8</v>
      </c>
      <c r="G30" s="28">
        <f t="shared" si="2"/>
        <v>8</v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7">
        <v>8.5</v>
      </c>
      <c r="C31" s="32"/>
      <c r="D31" s="32"/>
      <c r="E31" s="32"/>
      <c r="F31" s="32">
        <f t="shared" si="1"/>
        <v>8.5</v>
      </c>
      <c r="G31" s="33">
        <f t="shared" si="2"/>
        <v>8.5</v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36">
        <v>6.1</v>
      </c>
      <c r="C32" s="27"/>
      <c r="D32" s="27"/>
      <c r="E32" s="27"/>
      <c r="F32" s="27">
        <f t="shared" si="1"/>
        <v>6.1</v>
      </c>
      <c r="G32" s="28">
        <f t="shared" si="2"/>
        <v>6.1</v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7">
        <v>8.0</v>
      </c>
      <c r="C33" s="32"/>
      <c r="D33" s="32"/>
      <c r="E33" s="32"/>
      <c r="F33" s="32">
        <f t="shared" si="1"/>
        <v>8</v>
      </c>
      <c r="G33" s="33">
        <f t="shared" si="2"/>
        <v>8</v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36">
        <v>7.5</v>
      </c>
      <c r="C34" s="27"/>
      <c r="D34" s="27"/>
      <c r="E34" s="27"/>
      <c r="F34" s="27">
        <f t="shared" si="1"/>
        <v>7.5</v>
      </c>
      <c r="G34" s="28">
        <f t="shared" si="2"/>
        <v>7.5</v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7">
        <v>9.0</v>
      </c>
      <c r="C35" s="32"/>
      <c r="D35" s="32"/>
      <c r="E35" s="32"/>
      <c r="F35" s="32">
        <f t="shared" si="1"/>
        <v>9</v>
      </c>
      <c r="G35" s="33">
        <f t="shared" si="2"/>
        <v>9</v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36">
        <v>9.0</v>
      </c>
      <c r="C36" s="27"/>
      <c r="D36" s="27"/>
      <c r="E36" s="27"/>
      <c r="F36" s="27">
        <f t="shared" si="1"/>
        <v>9</v>
      </c>
      <c r="G36" s="28">
        <f t="shared" si="2"/>
        <v>9</v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7">
        <v>10.0</v>
      </c>
      <c r="C37" s="32"/>
      <c r="D37" s="32"/>
      <c r="E37" s="32"/>
      <c r="F37" s="32">
        <f t="shared" si="1"/>
        <v>10</v>
      </c>
      <c r="G37" s="33">
        <f t="shared" si="2"/>
        <v>10</v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36">
        <v>8.5</v>
      </c>
      <c r="C38" s="27"/>
      <c r="D38" s="27"/>
      <c r="E38" s="27"/>
      <c r="F38" s="27">
        <f t="shared" si="1"/>
        <v>8.5</v>
      </c>
      <c r="G38" s="28">
        <f t="shared" si="2"/>
        <v>8.5</v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7">
        <v>7.0</v>
      </c>
      <c r="C39" s="32"/>
      <c r="D39" s="32"/>
      <c r="E39" s="32"/>
      <c r="F39" s="32">
        <f t="shared" si="1"/>
        <v>7</v>
      </c>
      <c r="G39" s="33">
        <f t="shared" si="2"/>
        <v>7</v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36">
        <v>8.5</v>
      </c>
      <c r="C40" s="27"/>
      <c r="D40" s="27"/>
      <c r="E40" s="27"/>
      <c r="F40" s="27">
        <f t="shared" si="1"/>
        <v>8.5</v>
      </c>
      <c r="G40" s="28">
        <f t="shared" si="2"/>
        <v>8.5</v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7">
        <v>7.0</v>
      </c>
      <c r="C41" s="32"/>
      <c r="D41" s="32"/>
      <c r="E41" s="32"/>
      <c r="F41" s="32">
        <f t="shared" si="1"/>
        <v>7</v>
      </c>
      <c r="G41" s="33">
        <f t="shared" si="2"/>
        <v>7</v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36">
        <v>8.5</v>
      </c>
      <c r="C42" s="27"/>
      <c r="D42" s="27"/>
      <c r="E42" s="27"/>
      <c r="F42" s="27">
        <f t="shared" si="1"/>
        <v>8.5</v>
      </c>
      <c r="G42" s="28">
        <f t="shared" si="2"/>
        <v>8.5</v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B46" s="18"/>
      <c r="C46" s="18"/>
      <c r="D46" s="18"/>
      <c r="E46" s="18"/>
      <c r="F46" s="18"/>
      <c r="G46" s="18"/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1"/>
      <c r="R83" s="11"/>
      <c r="S83" s="11"/>
      <c r="T83" s="11"/>
      <c r="U83" s="11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8"/>
      <c r="R24" s="18"/>
      <c r="S24" s="18"/>
      <c r="T24" s="18"/>
      <c r="U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8"/>
      <c r="R25" s="18"/>
      <c r="S25" s="18"/>
      <c r="T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T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8"/>
      <c r="R27" s="18"/>
      <c r="S27" s="18"/>
      <c r="T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8"/>
      <c r="R28" s="18"/>
      <c r="S28" s="18"/>
      <c r="T28" s="18"/>
      <c r="AA28" s="18"/>
      <c r="AB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8"/>
      <c r="R30" s="18"/>
      <c r="S30" s="18"/>
      <c r="T30" s="18"/>
      <c r="U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8"/>
      <c r="R78" s="18"/>
      <c r="S78" s="18"/>
      <c r="T78" s="18"/>
      <c r="U78" s="18"/>
      <c r="V78" s="18"/>
      <c r="W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8"/>
      <c r="R79" s="18"/>
      <c r="S79" s="18"/>
      <c r="T79" s="18"/>
      <c r="U79" s="18"/>
      <c r="V79" s="18"/>
      <c r="W79" s="18"/>
      <c r="X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8"/>
      <c r="R80" s="18"/>
      <c r="S80" s="18"/>
      <c r="T80" s="18"/>
      <c r="U80" s="18"/>
      <c r="V80" s="18"/>
      <c r="W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8"/>
      <c r="R82" s="18"/>
      <c r="S82" s="18"/>
      <c r="T82" s="18"/>
      <c r="U82" s="18"/>
      <c r="V82" s="18"/>
      <c r="W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8"/>
      <c r="R84" s="18"/>
      <c r="S84" s="18"/>
      <c r="T84" s="18"/>
      <c r="U84" s="18"/>
      <c r="V84" s="18"/>
      <c r="W84" s="18"/>
      <c r="X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67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1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1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1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1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7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7"/>
      <c r="AF31" s="17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7"/>
      <c r="AF32" s="17"/>
      <c r="AG32" s="17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7"/>
      <c r="AF33" s="17"/>
      <c r="AG33" s="17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68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B47" s="18"/>
      <c r="C47" s="18"/>
      <c r="D47" s="18"/>
      <c r="E47" s="18"/>
      <c r="F47" s="18"/>
      <c r="G47" s="18"/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69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38" t="s">
        <v>44</v>
      </c>
      <c r="C3" s="38" t="s">
        <v>45</v>
      </c>
      <c r="D3" s="38" t="s">
        <v>46</v>
      </c>
      <c r="E3" s="38" t="s">
        <v>47</v>
      </c>
      <c r="F3" s="38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7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7"/>
      <c r="T84" s="11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7"/>
      <c r="U85" s="11"/>
      <c r="V85" s="11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7"/>
      <c r="U86" s="11"/>
      <c r="V86" s="11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39"/>
      <c r="P94" s="39"/>
      <c r="Q94" s="39"/>
      <c r="R94" s="39"/>
      <c r="S94" s="39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39"/>
      <c r="P95" s="39"/>
      <c r="Q95" s="39"/>
      <c r="R95" s="39"/>
      <c r="S95" s="39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39"/>
      <c r="P96" s="39"/>
      <c r="Q96" s="39"/>
      <c r="R96" s="39"/>
      <c r="S96" s="39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39"/>
      <c r="P97" s="39"/>
      <c r="Q97" s="39"/>
      <c r="R97" s="39"/>
      <c r="S97" s="39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39"/>
      <c r="P98" s="39"/>
      <c r="Q98" s="39"/>
      <c r="R98" s="39"/>
      <c r="S98" s="39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39"/>
      <c r="P99" s="39"/>
      <c r="Q99" s="39"/>
      <c r="R99" s="39"/>
      <c r="S99" s="39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39"/>
      <c r="P100" s="39"/>
      <c r="Q100" s="39"/>
      <c r="R100" s="39"/>
      <c r="S100" s="39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39"/>
      <c r="P101" s="39"/>
      <c r="Q101" s="39"/>
      <c r="R101" s="39"/>
      <c r="S101" s="39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39"/>
      <c r="P102" s="39"/>
      <c r="Q102" s="39"/>
      <c r="R102" s="39"/>
      <c r="S102" s="39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39"/>
      <c r="P103" s="39"/>
      <c r="Q103" s="39"/>
      <c r="R103" s="39"/>
      <c r="S103" s="39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39"/>
      <c r="P104" s="39"/>
      <c r="Q104" s="39"/>
      <c r="R104" s="39"/>
      <c r="S104" s="39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39"/>
      <c r="P105" s="39"/>
      <c r="Q105" s="39"/>
      <c r="R105" s="39"/>
      <c r="S105" s="39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39"/>
      <c r="P106" s="39"/>
      <c r="Q106" s="39"/>
      <c r="R106" s="39"/>
      <c r="S106" s="39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39"/>
      <c r="P107" s="39"/>
      <c r="Q107" s="39"/>
      <c r="R107" s="39"/>
      <c r="S107" s="39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39"/>
      <c r="P108" s="39"/>
      <c r="Q108" s="39"/>
      <c r="R108" s="39"/>
      <c r="S108" s="39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39"/>
      <c r="P109" s="39"/>
      <c r="Q109" s="39"/>
      <c r="R109" s="39"/>
      <c r="S109" s="39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39"/>
      <c r="P110" s="39"/>
      <c r="Q110" s="39"/>
      <c r="R110" s="39"/>
      <c r="S110" s="39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39"/>
      <c r="P111" s="39"/>
      <c r="Q111" s="39"/>
      <c r="R111" s="39"/>
      <c r="S111" s="39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39"/>
      <c r="P112" s="39"/>
      <c r="Q112" s="39"/>
      <c r="R112" s="39"/>
      <c r="S112" s="39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39"/>
      <c r="P113" s="39"/>
      <c r="Q113" s="39"/>
      <c r="R113" s="39"/>
      <c r="S113" s="39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39"/>
      <c r="P114" s="39"/>
      <c r="Q114" s="39"/>
      <c r="R114" s="39"/>
      <c r="S114" s="39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39"/>
      <c r="P115" s="39"/>
      <c r="Q115" s="39"/>
      <c r="R115" s="39"/>
      <c r="S115" s="39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39"/>
      <c r="P116" s="39"/>
      <c r="Q116" s="39"/>
      <c r="R116" s="39"/>
      <c r="S116" s="39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39"/>
      <c r="P117" s="39"/>
      <c r="Q117" s="39"/>
      <c r="R117" s="39"/>
      <c r="S117" s="39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39"/>
      <c r="P118" s="39"/>
      <c r="Q118" s="39"/>
      <c r="R118" s="39"/>
      <c r="S118" s="39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39"/>
      <c r="P119" s="39"/>
      <c r="Q119" s="39"/>
      <c r="R119" s="39"/>
      <c r="S119" s="39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39"/>
      <c r="P120" s="39"/>
      <c r="Q120" s="39"/>
      <c r="R120" s="39"/>
      <c r="S120" s="39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39"/>
      <c r="P121" s="39"/>
      <c r="Q121" s="39"/>
      <c r="R121" s="39"/>
      <c r="S121" s="39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39"/>
      <c r="P122" s="39"/>
      <c r="Q122" s="39"/>
      <c r="R122" s="39"/>
      <c r="S122" s="39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39"/>
      <c r="P123" s="39"/>
      <c r="Q123" s="39"/>
      <c r="R123" s="39"/>
      <c r="S123" s="39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39"/>
      <c r="P124" s="39"/>
      <c r="Q124" s="39"/>
      <c r="R124" s="39"/>
      <c r="S124" s="39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39"/>
      <c r="P125" s="39"/>
      <c r="Q125" s="39"/>
      <c r="R125" s="39"/>
      <c r="S125" s="39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39"/>
      <c r="P126" s="39"/>
      <c r="Q126" s="39"/>
      <c r="R126" s="39"/>
      <c r="S126" s="39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39"/>
      <c r="P127" s="39"/>
      <c r="Q127" s="39"/>
      <c r="R127" s="39"/>
      <c r="S127" s="39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39"/>
      <c r="P128" s="39"/>
      <c r="Q128" s="39"/>
      <c r="R128" s="39"/>
      <c r="S128" s="39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39"/>
      <c r="P129" s="39"/>
      <c r="Q129" s="39"/>
      <c r="R129" s="39"/>
      <c r="S129" s="39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39"/>
      <c r="P130" s="39"/>
      <c r="Q130" s="39"/>
      <c r="R130" s="39"/>
      <c r="S130" s="39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39"/>
      <c r="P131" s="39"/>
      <c r="Q131" s="39"/>
      <c r="R131" s="39"/>
      <c r="S131" s="39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39"/>
      <c r="P132" s="39"/>
      <c r="Q132" s="39"/>
      <c r="R132" s="39"/>
      <c r="S132" s="39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39"/>
      <c r="P133" s="39"/>
      <c r="Q133" s="39"/>
      <c r="R133" s="39"/>
      <c r="S133" s="39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39"/>
      <c r="P134" s="39"/>
      <c r="Q134" s="39"/>
      <c r="R134" s="39"/>
      <c r="S134" s="39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39"/>
      <c r="P135" s="39"/>
      <c r="Q135" s="39"/>
      <c r="R135" s="39"/>
      <c r="S135" s="39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39"/>
      <c r="P136" s="39"/>
      <c r="Q136" s="39"/>
      <c r="R136" s="39"/>
      <c r="S136" s="39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39"/>
      <c r="P137" s="39"/>
      <c r="Q137" s="39"/>
      <c r="R137" s="39"/>
      <c r="S137" s="39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39"/>
      <c r="P138" s="39"/>
      <c r="Q138" s="39"/>
      <c r="R138" s="39"/>
      <c r="S138" s="39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39"/>
      <c r="P139" s="39"/>
      <c r="Q139" s="39"/>
      <c r="R139" s="39"/>
      <c r="S139" s="39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39"/>
      <c r="P140" s="39"/>
      <c r="Q140" s="39"/>
      <c r="R140" s="39"/>
      <c r="S140" s="39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39"/>
      <c r="P141" s="39"/>
      <c r="Q141" s="39"/>
      <c r="R141" s="39"/>
      <c r="S141" s="39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39"/>
      <c r="P142" s="39"/>
      <c r="Q142" s="39"/>
      <c r="R142" s="39"/>
      <c r="S142" s="39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39"/>
      <c r="P143" s="39"/>
      <c r="Q143" s="39"/>
      <c r="R143" s="39"/>
      <c r="S143" s="39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39"/>
      <c r="P144" s="39"/>
      <c r="Q144" s="39"/>
      <c r="R144" s="39"/>
      <c r="S144" s="39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39"/>
      <c r="P145" s="39"/>
      <c r="Q145" s="39"/>
      <c r="R145" s="39"/>
      <c r="S145" s="39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39"/>
      <c r="P146" s="39"/>
      <c r="Q146" s="39"/>
      <c r="R146" s="39"/>
      <c r="S146" s="39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39"/>
      <c r="P147" s="39"/>
      <c r="Q147" s="39"/>
      <c r="R147" s="39"/>
      <c r="S147" s="39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39"/>
      <c r="P148" s="39"/>
      <c r="Q148" s="39"/>
      <c r="R148" s="39"/>
      <c r="S148" s="39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39"/>
      <c r="P149" s="39"/>
      <c r="Q149" s="39"/>
      <c r="R149" s="39"/>
      <c r="S149" s="39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39"/>
      <c r="P150" s="39"/>
      <c r="Q150" s="39"/>
      <c r="R150" s="39"/>
      <c r="S150" s="39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39"/>
      <c r="P151" s="39"/>
      <c r="Q151" s="39"/>
      <c r="R151" s="39"/>
      <c r="S151" s="39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39"/>
      <c r="P152" s="39"/>
      <c r="Q152" s="39"/>
      <c r="R152" s="39"/>
      <c r="S152" s="39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39"/>
      <c r="P153" s="39"/>
      <c r="Q153" s="39"/>
      <c r="R153" s="39"/>
      <c r="S153" s="39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39"/>
      <c r="P154" s="39"/>
      <c r="Q154" s="39"/>
      <c r="R154" s="39"/>
      <c r="S154" s="39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39"/>
      <c r="P155" s="39"/>
      <c r="Q155" s="39"/>
      <c r="R155" s="39"/>
      <c r="S155" s="39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39"/>
      <c r="P156" s="39"/>
      <c r="Q156" s="39"/>
      <c r="R156" s="39"/>
      <c r="S156" s="39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39"/>
      <c r="P157" s="39"/>
      <c r="Q157" s="39"/>
      <c r="R157" s="39"/>
      <c r="S157" s="39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39"/>
      <c r="P158" s="39"/>
      <c r="Q158" s="39"/>
      <c r="R158" s="39"/>
      <c r="S158" s="39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39"/>
      <c r="P159" s="39"/>
      <c r="Q159" s="39"/>
      <c r="R159" s="39"/>
      <c r="S159" s="39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39"/>
      <c r="P160" s="39"/>
      <c r="Q160" s="39"/>
      <c r="R160" s="39"/>
      <c r="S160" s="39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39"/>
      <c r="P161" s="39"/>
      <c r="Q161" s="39"/>
      <c r="R161" s="39"/>
      <c r="S161" s="39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39"/>
      <c r="P162" s="39"/>
      <c r="Q162" s="39"/>
      <c r="R162" s="39"/>
      <c r="S162" s="39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39"/>
      <c r="P163" s="39"/>
      <c r="Q163" s="39"/>
      <c r="R163" s="39"/>
      <c r="S163" s="39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39"/>
      <c r="P164" s="39"/>
      <c r="Q164" s="39"/>
      <c r="R164" s="39"/>
      <c r="S164" s="39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39"/>
      <c r="P165" s="39"/>
      <c r="Q165" s="39"/>
      <c r="R165" s="39"/>
      <c r="S165" s="39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39"/>
      <c r="P166" s="39"/>
      <c r="Q166" s="39"/>
      <c r="R166" s="39"/>
      <c r="S166" s="39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39"/>
      <c r="P167" s="39"/>
      <c r="Q167" s="39"/>
      <c r="R167" s="39"/>
      <c r="S167" s="39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39"/>
      <c r="P168" s="39"/>
      <c r="Q168" s="39"/>
      <c r="R168" s="39"/>
      <c r="S168" s="39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39"/>
      <c r="P169" s="39"/>
      <c r="Q169" s="39"/>
      <c r="R169" s="39"/>
      <c r="S169" s="39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39"/>
      <c r="P170" s="39"/>
      <c r="Q170" s="39"/>
      <c r="R170" s="39"/>
      <c r="S170" s="39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39"/>
      <c r="P171" s="39"/>
      <c r="Q171" s="39"/>
      <c r="R171" s="39"/>
      <c r="S171" s="39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39"/>
      <c r="P172" s="39"/>
      <c r="Q172" s="39"/>
      <c r="R172" s="39"/>
      <c r="S172" s="39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39"/>
      <c r="P173" s="39"/>
      <c r="Q173" s="39"/>
      <c r="R173" s="39"/>
      <c r="S173" s="39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39"/>
      <c r="P174" s="39"/>
      <c r="Q174" s="39"/>
      <c r="R174" s="39"/>
      <c r="S174" s="39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39"/>
      <c r="P175" s="39"/>
      <c r="Q175" s="39"/>
      <c r="R175" s="39"/>
      <c r="S175" s="39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39"/>
      <c r="P176" s="39"/>
      <c r="Q176" s="39"/>
      <c r="R176" s="39"/>
      <c r="S176" s="39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39"/>
      <c r="P177" s="39"/>
      <c r="Q177" s="39"/>
      <c r="R177" s="39"/>
      <c r="S177" s="39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39"/>
      <c r="P178" s="39"/>
      <c r="Q178" s="39"/>
      <c r="R178" s="39"/>
      <c r="S178" s="39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39"/>
      <c r="P179" s="39"/>
      <c r="Q179" s="39"/>
      <c r="R179" s="39"/>
      <c r="S179" s="39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39"/>
      <c r="P180" s="39"/>
      <c r="Q180" s="39"/>
      <c r="R180" s="39"/>
      <c r="S180" s="39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39"/>
      <c r="P181" s="39"/>
      <c r="Q181" s="39"/>
      <c r="R181" s="39"/>
      <c r="S181" s="39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39"/>
      <c r="P182" s="39"/>
      <c r="Q182" s="39"/>
      <c r="R182" s="39"/>
      <c r="S182" s="39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39"/>
      <c r="P183" s="39"/>
      <c r="Q183" s="39"/>
      <c r="R183" s="39"/>
      <c r="S183" s="39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39"/>
      <c r="P184" s="39"/>
      <c r="Q184" s="39"/>
      <c r="R184" s="39"/>
      <c r="S184" s="39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39"/>
      <c r="P185" s="39"/>
      <c r="Q185" s="39"/>
      <c r="R185" s="39"/>
      <c r="S185" s="39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39"/>
      <c r="P186" s="39"/>
      <c r="Q186" s="39"/>
      <c r="R186" s="39"/>
      <c r="S186" s="39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39"/>
      <c r="P187" s="39"/>
      <c r="Q187" s="39"/>
      <c r="R187" s="39"/>
      <c r="S187" s="39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39"/>
      <c r="P188" s="39"/>
      <c r="Q188" s="39"/>
      <c r="R188" s="39"/>
      <c r="S188" s="39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39"/>
      <c r="P189" s="39"/>
      <c r="Q189" s="39"/>
      <c r="R189" s="39"/>
      <c r="S189" s="39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39"/>
      <c r="P190" s="39"/>
      <c r="Q190" s="39"/>
      <c r="R190" s="39"/>
      <c r="S190" s="39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39"/>
      <c r="P191" s="39"/>
      <c r="Q191" s="39"/>
      <c r="R191" s="39"/>
      <c r="S191" s="39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39"/>
      <c r="P192" s="39"/>
      <c r="Q192" s="39"/>
      <c r="R192" s="39"/>
      <c r="S192" s="39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39"/>
      <c r="P193" s="39"/>
      <c r="Q193" s="39"/>
      <c r="R193" s="39"/>
      <c r="S193" s="39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39"/>
      <c r="P194" s="39"/>
      <c r="Q194" s="39"/>
      <c r="R194" s="39"/>
      <c r="S194" s="39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39"/>
      <c r="P195" s="39"/>
      <c r="Q195" s="39"/>
      <c r="R195" s="39"/>
      <c r="S195" s="39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39"/>
      <c r="P196" s="39"/>
      <c r="Q196" s="39"/>
      <c r="R196" s="39"/>
      <c r="S196" s="39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39"/>
      <c r="P197" s="39"/>
      <c r="Q197" s="39"/>
      <c r="R197" s="39"/>
      <c r="S197" s="39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39"/>
      <c r="P198" s="39"/>
      <c r="Q198" s="39"/>
      <c r="R198" s="39"/>
      <c r="S198" s="39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39"/>
      <c r="P199" s="39"/>
      <c r="Q199" s="39"/>
      <c r="R199" s="39"/>
      <c r="S199" s="39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39"/>
      <c r="P200" s="39"/>
      <c r="Q200" s="39"/>
      <c r="R200" s="39"/>
      <c r="S200" s="39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39"/>
      <c r="P201" s="39"/>
      <c r="Q201" s="39"/>
      <c r="R201" s="39"/>
      <c r="S201" s="39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39"/>
      <c r="P202" s="39"/>
      <c r="Q202" s="39"/>
      <c r="R202" s="39"/>
      <c r="S202" s="39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39"/>
      <c r="P203" s="39"/>
      <c r="Q203" s="39"/>
      <c r="R203" s="39"/>
      <c r="S203" s="39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39"/>
      <c r="P204" s="39"/>
      <c r="Q204" s="39"/>
      <c r="R204" s="39"/>
      <c r="S204" s="39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39"/>
      <c r="P205" s="39"/>
      <c r="Q205" s="39"/>
      <c r="R205" s="39"/>
      <c r="S205" s="39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39"/>
      <c r="P206" s="39"/>
      <c r="Q206" s="39"/>
      <c r="R206" s="39"/>
      <c r="S206" s="39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39"/>
      <c r="P207" s="39"/>
      <c r="Q207" s="39"/>
      <c r="R207" s="39"/>
      <c r="S207" s="39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39"/>
      <c r="P208" s="39"/>
      <c r="Q208" s="39"/>
      <c r="R208" s="39"/>
      <c r="S208" s="39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39"/>
      <c r="P209" s="39"/>
      <c r="Q209" s="39"/>
      <c r="R209" s="39"/>
      <c r="S209" s="39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39"/>
      <c r="P210" s="39"/>
      <c r="Q210" s="39"/>
      <c r="R210" s="39"/>
      <c r="S210" s="39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39"/>
      <c r="P211" s="39"/>
      <c r="Q211" s="39"/>
      <c r="R211" s="39"/>
      <c r="S211" s="39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39"/>
      <c r="P212" s="39"/>
      <c r="Q212" s="39"/>
      <c r="R212" s="39"/>
      <c r="S212" s="39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39"/>
      <c r="P213" s="39"/>
      <c r="Q213" s="39"/>
      <c r="R213" s="39"/>
      <c r="S213" s="39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39"/>
      <c r="P214" s="39"/>
      <c r="Q214" s="39"/>
      <c r="R214" s="39"/>
      <c r="S214" s="39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39"/>
      <c r="P215" s="39"/>
      <c r="Q215" s="39"/>
      <c r="R215" s="39"/>
      <c r="S215" s="39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39"/>
      <c r="P216" s="39"/>
      <c r="Q216" s="39"/>
      <c r="R216" s="39"/>
      <c r="S216" s="39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39"/>
      <c r="P217" s="39"/>
      <c r="Q217" s="39"/>
      <c r="R217" s="39"/>
      <c r="S217" s="39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39"/>
      <c r="P218" s="39"/>
      <c r="Q218" s="39"/>
      <c r="R218" s="39"/>
      <c r="S218" s="39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39"/>
      <c r="P219" s="39"/>
      <c r="Q219" s="39"/>
      <c r="R219" s="39"/>
      <c r="S219" s="39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39"/>
      <c r="P220" s="39"/>
      <c r="Q220" s="39"/>
      <c r="R220" s="39"/>
      <c r="S220" s="39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39"/>
      <c r="P221" s="39"/>
      <c r="Q221" s="39"/>
      <c r="R221" s="39"/>
      <c r="S221" s="39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39"/>
      <c r="P222" s="39"/>
      <c r="Q222" s="39"/>
      <c r="R222" s="39"/>
      <c r="S222" s="39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39"/>
      <c r="P223" s="39"/>
      <c r="Q223" s="39"/>
      <c r="R223" s="39"/>
      <c r="S223" s="39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39"/>
      <c r="P224" s="39"/>
      <c r="Q224" s="39"/>
      <c r="R224" s="39"/>
      <c r="S224" s="39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39"/>
      <c r="P225" s="39"/>
      <c r="Q225" s="39"/>
      <c r="R225" s="39"/>
      <c r="S225" s="39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39"/>
      <c r="P226" s="39"/>
      <c r="Q226" s="39"/>
      <c r="R226" s="39"/>
      <c r="S226" s="39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39"/>
      <c r="P227" s="39"/>
      <c r="Q227" s="39"/>
      <c r="R227" s="39"/>
      <c r="S227" s="39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39"/>
      <c r="P228" s="39"/>
      <c r="Q228" s="39"/>
      <c r="R228" s="39"/>
      <c r="S228" s="39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39"/>
      <c r="P229" s="39"/>
      <c r="Q229" s="39"/>
      <c r="R229" s="39"/>
      <c r="S229" s="39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70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7"/>
      <c r="V23" s="17"/>
      <c r="W23" s="17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7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1"/>
      <c r="P28" s="11"/>
      <c r="Q28" s="11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1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7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7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7"/>
      <c r="AC37" s="17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1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7"/>
      <c r="AA49" s="11"/>
      <c r="AB49" s="11"/>
      <c r="AC49" s="11"/>
      <c r="AD49" s="11"/>
      <c r="AE49" s="11"/>
      <c r="AF49" s="11"/>
      <c r="AG49" s="11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7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7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7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7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7"/>
      <c r="AF85" s="17"/>
      <c r="AG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7"/>
      <c r="AF86" s="17"/>
      <c r="AG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7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7"/>
      <c r="AC88" s="17"/>
      <c r="AD88" s="17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7"/>
      <c r="AC89" s="17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42</v>
      </c>
      <c r="B1" s="14" t="s">
        <v>71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7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7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1"/>
      <c r="Z24" s="17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1"/>
      <c r="Z25" s="17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42</v>
      </c>
      <c r="B1" s="40" t="s">
        <v>72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7"/>
    </row>
    <row r="4">
      <c r="A4" s="26" t="str">
        <f>ALNS!A4</f>
        <v>Ana Beatriz Candido Costa </v>
      </c>
      <c r="B4" s="36">
        <v>10.0</v>
      </c>
      <c r="C4" s="36"/>
      <c r="D4" s="36"/>
      <c r="E4" s="36"/>
      <c r="F4" s="27">
        <f t="shared" ref="F4:F42" si="1">IF(A4&lt;&gt;"",SUM(B4:E4), )</f>
        <v>10</v>
      </c>
      <c r="G4" s="28">
        <f t="shared" ref="G4:G42" si="2">IFERROR(IF(F4&gt;=0,AVERAGE(B4:E4),""),"")</f>
        <v>10</v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7"/>
    </row>
    <row r="5">
      <c r="A5" s="31" t="str">
        <f>ALNS!A5</f>
        <v>Camila Nascimento Cândido</v>
      </c>
      <c r="B5" s="36">
        <v>10.0</v>
      </c>
      <c r="C5" s="32"/>
      <c r="D5" s="32"/>
      <c r="E5" s="32"/>
      <c r="F5" s="32">
        <f t="shared" si="1"/>
        <v>10</v>
      </c>
      <c r="G5" s="33">
        <f t="shared" si="2"/>
        <v>10</v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</row>
    <row r="6">
      <c r="A6" s="26" t="str">
        <f>ALNS!A6</f>
        <v>Cauet José Vieira Feijó</v>
      </c>
      <c r="B6" s="36">
        <v>10.0</v>
      </c>
      <c r="C6" s="27"/>
      <c r="D6" s="27"/>
      <c r="E6" s="27"/>
      <c r="F6" s="27">
        <f t="shared" si="1"/>
        <v>10</v>
      </c>
      <c r="G6" s="28">
        <f t="shared" si="2"/>
        <v>10</v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</row>
    <row r="7">
      <c r="A7" s="31" t="str">
        <f>ALNS!A7</f>
        <v>Clara Beatriz Gonçalves Silva</v>
      </c>
      <c r="B7" s="36">
        <v>10.0</v>
      </c>
      <c r="C7" s="32"/>
      <c r="D7" s="32"/>
      <c r="E7" s="32"/>
      <c r="F7" s="32">
        <f t="shared" si="1"/>
        <v>10</v>
      </c>
      <c r="G7" s="33">
        <f t="shared" si="2"/>
        <v>10</v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</row>
    <row r="8">
      <c r="A8" s="26" t="str">
        <f>ALNS!A8</f>
        <v>Daniel Farias Gonçalves</v>
      </c>
      <c r="B8" s="36">
        <v>10.0</v>
      </c>
      <c r="C8" s="27"/>
      <c r="D8" s="27"/>
      <c r="E8" s="27"/>
      <c r="F8" s="27">
        <f t="shared" si="1"/>
        <v>10</v>
      </c>
      <c r="G8" s="28">
        <f t="shared" si="2"/>
        <v>10</v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</row>
    <row r="9">
      <c r="A9" s="31" t="str">
        <f>ALNS!A9</f>
        <v>Eufrasio Arruda Neto</v>
      </c>
      <c r="B9" s="36">
        <v>10.0</v>
      </c>
      <c r="C9" s="32"/>
      <c r="D9" s="32"/>
      <c r="E9" s="32"/>
      <c r="F9" s="32">
        <f t="shared" si="1"/>
        <v>10</v>
      </c>
      <c r="G9" s="33">
        <f t="shared" si="2"/>
        <v>10</v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</row>
    <row r="10">
      <c r="A10" s="26" t="str">
        <f>ALNS!A10</f>
        <v>Giullia Palmeira de Souza Seabra</v>
      </c>
      <c r="B10" s="36">
        <v>10.0</v>
      </c>
      <c r="C10" s="27"/>
      <c r="D10" s="27"/>
      <c r="E10" s="27"/>
      <c r="F10" s="27">
        <f t="shared" si="1"/>
        <v>10</v>
      </c>
      <c r="G10" s="28">
        <f t="shared" si="2"/>
        <v>10</v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</row>
    <row r="11">
      <c r="A11" s="31" t="str">
        <f>ALNS!A11</f>
        <v>Ismênia Rebeca Pereira Barbosa</v>
      </c>
      <c r="B11" s="36">
        <v>10.0</v>
      </c>
      <c r="C11" s="32"/>
      <c r="D11" s="32"/>
      <c r="E11" s="32"/>
      <c r="F11" s="32">
        <f t="shared" si="1"/>
        <v>10</v>
      </c>
      <c r="G11" s="33">
        <f t="shared" si="2"/>
        <v>10</v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</row>
    <row r="12">
      <c r="A12" s="26" t="str">
        <f>ALNS!A12</f>
        <v>Ivnny Maria de Oliveira Albuqueque</v>
      </c>
      <c r="B12" s="36">
        <v>10.0</v>
      </c>
      <c r="C12" s="27"/>
      <c r="D12" s="27"/>
      <c r="E12" s="27"/>
      <c r="F12" s="27">
        <f t="shared" si="1"/>
        <v>10</v>
      </c>
      <c r="G12" s="28">
        <f t="shared" si="2"/>
        <v>10</v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</row>
    <row r="13">
      <c r="A13" s="31" t="str">
        <f>ALNS!A13</f>
        <v>Joshua Lucas Clementino Oliveira</v>
      </c>
      <c r="B13" s="36">
        <v>10.0</v>
      </c>
      <c r="C13" s="32"/>
      <c r="D13" s="32"/>
      <c r="E13" s="32"/>
      <c r="F13" s="32">
        <f t="shared" si="1"/>
        <v>10</v>
      </c>
      <c r="G13" s="33">
        <f t="shared" si="2"/>
        <v>10</v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</row>
    <row r="14">
      <c r="A14" s="26" t="str">
        <f>ALNS!A14</f>
        <v>Júlia Laurian dos Santos Lima</v>
      </c>
      <c r="B14" s="36">
        <v>10.0</v>
      </c>
      <c r="C14" s="27"/>
      <c r="D14" s="27"/>
      <c r="E14" s="27"/>
      <c r="F14" s="27">
        <f t="shared" si="1"/>
        <v>10</v>
      </c>
      <c r="G14" s="28">
        <f t="shared" si="2"/>
        <v>10</v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</row>
    <row r="15">
      <c r="A15" s="31" t="str">
        <f>ALNS!A15</f>
        <v>Kauê Iago Queiroz Oliveira</v>
      </c>
      <c r="B15" s="36">
        <v>10.0</v>
      </c>
      <c r="C15" s="32"/>
      <c r="D15" s="32"/>
      <c r="E15" s="32"/>
      <c r="F15" s="32">
        <f t="shared" si="1"/>
        <v>10</v>
      </c>
      <c r="G15" s="33">
        <f t="shared" si="2"/>
        <v>10</v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</row>
    <row r="16">
      <c r="A16" s="26" t="str">
        <f>ALNS!A16</f>
        <v>Larissa Gonçalves Pereira</v>
      </c>
      <c r="B16" s="36">
        <v>10.0</v>
      </c>
      <c r="C16" s="27"/>
      <c r="D16" s="27"/>
      <c r="E16" s="27"/>
      <c r="F16" s="27">
        <f t="shared" si="1"/>
        <v>10</v>
      </c>
      <c r="G16" s="28">
        <f t="shared" si="2"/>
        <v>10</v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</row>
    <row r="17">
      <c r="A17" s="31" t="str">
        <f>ALNS!A17</f>
        <v>Laura Oliveira Rodrigues</v>
      </c>
      <c r="B17" s="36">
        <v>10.0</v>
      </c>
      <c r="C17" s="32"/>
      <c r="D17" s="32"/>
      <c r="E17" s="32"/>
      <c r="F17" s="32">
        <f t="shared" si="1"/>
        <v>10</v>
      </c>
      <c r="G17" s="33">
        <f t="shared" si="2"/>
        <v>10</v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</row>
    <row r="18" ht="15.75" customHeight="1">
      <c r="A18" s="26" t="str">
        <f>ALNS!A18</f>
        <v>Letícia Isabely Cavalcanti dos Anjos</v>
      </c>
      <c r="B18" s="36">
        <v>10.0</v>
      </c>
      <c r="C18" s="27"/>
      <c r="D18" s="27"/>
      <c r="E18" s="27"/>
      <c r="F18" s="27">
        <f t="shared" si="1"/>
        <v>10</v>
      </c>
      <c r="G18" s="28">
        <f t="shared" si="2"/>
        <v>10</v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</row>
    <row r="19" ht="15.75" customHeight="1">
      <c r="A19" s="31" t="str">
        <f>ALNS!A19</f>
        <v>Lívia gonçalves Pereira</v>
      </c>
      <c r="B19" s="36">
        <v>10.0</v>
      </c>
      <c r="C19" s="32"/>
      <c r="D19" s="32"/>
      <c r="E19" s="32"/>
      <c r="F19" s="32">
        <f t="shared" si="1"/>
        <v>10</v>
      </c>
      <c r="G19" s="33">
        <f t="shared" si="2"/>
        <v>10</v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</row>
    <row r="20" ht="15.75" customHeight="1">
      <c r="A20" s="26" t="str">
        <f>ALNS!A20</f>
        <v>Lívia Pereira dos Santos</v>
      </c>
      <c r="B20" s="36">
        <v>10.0</v>
      </c>
      <c r="C20" s="27"/>
      <c r="D20" s="27"/>
      <c r="E20" s="27"/>
      <c r="F20" s="27">
        <f t="shared" si="1"/>
        <v>10</v>
      </c>
      <c r="G20" s="28">
        <f t="shared" si="2"/>
        <v>10</v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</row>
    <row r="21" ht="15.75" customHeight="1">
      <c r="A21" s="31" t="str">
        <f>ALNS!A21</f>
        <v>Lorena Cavalcanti Candido</v>
      </c>
      <c r="B21" s="36">
        <v>10.0</v>
      </c>
      <c r="C21" s="32"/>
      <c r="D21" s="32"/>
      <c r="E21" s="32"/>
      <c r="F21" s="32">
        <f t="shared" si="1"/>
        <v>10</v>
      </c>
      <c r="G21" s="33">
        <f t="shared" si="2"/>
        <v>10</v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</row>
    <row r="22" ht="15.75" customHeight="1">
      <c r="A22" s="26" t="str">
        <f>ALNS!A22</f>
        <v>Lyandra Sophya Gonçalves da Silva</v>
      </c>
      <c r="B22" s="36">
        <v>10.0</v>
      </c>
      <c r="C22" s="27"/>
      <c r="D22" s="27"/>
      <c r="E22" s="27"/>
      <c r="F22" s="27">
        <f t="shared" si="1"/>
        <v>10</v>
      </c>
      <c r="G22" s="28">
        <f t="shared" si="2"/>
        <v>10</v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</row>
    <row r="23" ht="15.75" customHeight="1">
      <c r="A23" s="31" t="str">
        <f>ALNS!A23</f>
        <v>Maria Alice Alves Caitano</v>
      </c>
      <c r="B23" s="36">
        <v>10.0</v>
      </c>
      <c r="C23" s="32"/>
      <c r="D23" s="32"/>
      <c r="E23" s="32"/>
      <c r="F23" s="32">
        <f t="shared" si="1"/>
        <v>10</v>
      </c>
      <c r="G23" s="33">
        <f t="shared" si="2"/>
        <v>10</v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</row>
    <row r="24" ht="15.75" customHeight="1">
      <c r="A24" s="26" t="str">
        <f>ALNS!A24</f>
        <v>Maria Clara  Nascimento Lourenço</v>
      </c>
      <c r="B24" s="36">
        <v>10.0</v>
      </c>
      <c r="C24" s="27"/>
      <c r="D24" s="27"/>
      <c r="E24" s="27"/>
      <c r="F24" s="27">
        <f t="shared" si="1"/>
        <v>10</v>
      </c>
      <c r="G24" s="28">
        <f t="shared" si="2"/>
        <v>10</v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1"/>
      <c r="Z24" s="17"/>
    </row>
    <row r="25" ht="15.75" customHeight="1">
      <c r="A25" s="31" t="str">
        <f>ALNS!A25</f>
        <v>Maria Clara Machado Santos</v>
      </c>
      <c r="B25" s="36">
        <v>10.0</v>
      </c>
      <c r="C25" s="32"/>
      <c r="D25" s="32"/>
      <c r="E25" s="32"/>
      <c r="F25" s="32">
        <f t="shared" si="1"/>
        <v>10</v>
      </c>
      <c r="G25" s="33">
        <f t="shared" si="2"/>
        <v>10</v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1"/>
      <c r="Z25" s="17"/>
    </row>
    <row r="26" ht="15.75" customHeight="1">
      <c r="A26" s="26" t="str">
        <f>ALNS!A26</f>
        <v>Maria Eduarda da Silva Alves</v>
      </c>
      <c r="B26" s="36">
        <v>10.0</v>
      </c>
      <c r="C26" s="27"/>
      <c r="D26" s="27"/>
      <c r="E26" s="27"/>
      <c r="F26" s="27">
        <f t="shared" si="1"/>
        <v>10</v>
      </c>
      <c r="G26" s="28">
        <f t="shared" si="2"/>
        <v>10</v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15.75" customHeight="1">
      <c r="A27" s="31" t="str">
        <f>ALNS!A27</f>
        <v>Maria Eduarda Vieira Araújo</v>
      </c>
      <c r="B27" s="36">
        <v>10.0</v>
      </c>
      <c r="C27" s="32"/>
      <c r="D27" s="32"/>
      <c r="E27" s="32"/>
      <c r="F27" s="32">
        <f t="shared" si="1"/>
        <v>10</v>
      </c>
      <c r="G27" s="33">
        <f t="shared" si="2"/>
        <v>10</v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26" t="str">
        <f>ALNS!A28</f>
        <v>Maria Luiza Batista Nunes</v>
      </c>
      <c r="B28" s="36">
        <v>10.0</v>
      </c>
      <c r="C28" s="27"/>
      <c r="D28" s="27"/>
      <c r="E28" s="27"/>
      <c r="F28" s="27">
        <f t="shared" si="1"/>
        <v>10</v>
      </c>
      <c r="G28" s="28">
        <f t="shared" si="2"/>
        <v>10</v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15.75" customHeight="1">
      <c r="A29" s="31" t="str">
        <f>ALNS!A29</f>
        <v>Maria Luiza Rufino Ferreira</v>
      </c>
      <c r="B29" s="36">
        <v>10.0</v>
      </c>
      <c r="C29" s="32"/>
      <c r="D29" s="32"/>
      <c r="E29" s="32"/>
      <c r="F29" s="32">
        <f t="shared" si="1"/>
        <v>10</v>
      </c>
      <c r="G29" s="33">
        <f t="shared" si="2"/>
        <v>10</v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26" t="str">
        <f>ALNS!A30</f>
        <v>Nicolas Caio da Silva Santos</v>
      </c>
      <c r="B30" s="36">
        <v>10.0</v>
      </c>
      <c r="C30" s="27"/>
      <c r="D30" s="27"/>
      <c r="E30" s="27"/>
      <c r="F30" s="27">
        <f t="shared" si="1"/>
        <v>10</v>
      </c>
      <c r="G30" s="28">
        <f t="shared" si="2"/>
        <v>10</v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31" t="str">
        <f>ALNS!A31</f>
        <v>Pâmela Jeniffer de Oliveira Freitas</v>
      </c>
      <c r="B31" s="36">
        <v>10.0</v>
      </c>
      <c r="C31" s="32"/>
      <c r="D31" s="32"/>
      <c r="E31" s="32"/>
      <c r="F31" s="32">
        <f t="shared" si="1"/>
        <v>10</v>
      </c>
      <c r="G31" s="33">
        <f t="shared" si="2"/>
        <v>10</v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15.75" customHeight="1">
      <c r="A32" s="26" t="str">
        <f>ALNS!A32</f>
        <v>Pierre Yves Silva Maciel</v>
      </c>
      <c r="B32" s="36">
        <v>10.0</v>
      </c>
      <c r="C32" s="27"/>
      <c r="D32" s="27"/>
      <c r="E32" s="27"/>
      <c r="F32" s="27">
        <f t="shared" si="1"/>
        <v>10</v>
      </c>
      <c r="G32" s="28">
        <f t="shared" si="2"/>
        <v>10</v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31" t="str">
        <f>ALNS!A33</f>
        <v>Samuel Ramos Salustiano</v>
      </c>
      <c r="B33" s="36">
        <v>10.0</v>
      </c>
      <c r="C33" s="32"/>
      <c r="D33" s="32"/>
      <c r="E33" s="32"/>
      <c r="F33" s="32">
        <f t="shared" si="1"/>
        <v>10</v>
      </c>
      <c r="G33" s="33">
        <f t="shared" si="2"/>
        <v>10</v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26" t="str">
        <f>ALNS!A34</f>
        <v>Sarah Fontes Lima</v>
      </c>
      <c r="B34" s="36">
        <v>10.0</v>
      </c>
      <c r="C34" s="27"/>
      <c r="D34" s="27"/>
      <c r="E34" s="27"/>
      <c r="F34" s="27">
        <f t="shared" si="1"/>
        <v>10</v>
      </c>
      <c r="G34" s="28">
        <f t="shared" si="2"/>
        <v>10</v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31" t="str">
        <f>ALNS!A35</f>
        <v>Sarah Rivicka Martins Alexandrino</v>
      </c>
      <c r="B35" s="36">
        <v>10.0</v>
      </c>
      <c r="C35" s="32"/>
      <c r="D35" s="32"/>
      <c r="E35" s="32"/>
      <c r="F35" s="32">
        <f t="shared" si="1"/>
        <v>10</v>
      </c>
      <c r="G35" s="33">
        <f t="shared" si="2"/>
        <v>10</v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26" t="str">
        <f>ALNS!A36</f>
        <v>Tainá Yasmin Silva Soares</v>
      </c>
      <c r="B36" s="36">
        <v>10.0</v>
      </c>
      <c r="C36" s="27"/>
      <c r="D36" s="27"/>
      <c r="E36" s="27"/>
      <c r="F36" s="27">
        <f t="shared" si="1"/>
        <v>10</v>
      </c>
      <c r="G36" s="28">
        <f t="shared" si="2"/>
        <v>10</v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31" t="str">
        <f>ALNS!A37</f>
        <v>Thássya Thalya de Negreiros Gomes</v>
      </c>
      <c r="B37" s="36">
        <v>10.0</v>
      </c>
      <c r="C37" s="32"/>
      <c r="D37" s="32"/>
      <c r="E37" s="32"/>
      <c r="F37" s="32">
        <f t="shared" si="1"/>
        <v>10</v>
      </c>
      <c r="G37" s="33">
        <f t="shared" si="2"/>
        <v>10</v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26" t="str">
        <f>ALNS!A38</f>
        <v>Victor Lucas Montini dos Santos Ribeiro</v>
      </c>
      <c r="B38" s="36">
        <v>10.0</v>
      </c>
      <c r="C38" s="27"/>
      <c r="D38" s="27"/>
      <c r="E38" s="27"/>
      <c r="F38" s="27">
        <f t="shared" si="1"/>
        <v>10</v>
      </c>
      <c r="G38" s="28">
        <f t="shared" si="2"/>
        <v>10</v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31" t="str">
        <f>ALNS!A39</f>
        <v>Vinícius Gabriel da Costa Agostinho</v>
      </c>
      <c r="B39" s="36">
        <v>10.0</v>
      </c>
      <c r="C39" s="32"/>
      <c r="D39" s="32"/>
      <c r="E39" s="32"/>
      <c r="F39" s="32">
        <f t="shared" si="1"/>
        <v>10</v>
      </c>
      <c r="G39" s="33">
        <f t="shared" si="2"/>
        <v>10</v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26" t="str">
        <f>ALNS!A40</f>
        <v>Vitoria Schafer Araujo</v>
      </c>
      <c r="B40" s="36">
        <v>10.0</v>
      </c>
      <c r="C40" s="27"/>
      <c r="D40" s="27"/>
      <c r="E40" s="27"/>
      <c r="F40" s="27">
        <f t="shared" si="1"/>
        <v>10</v>
      </c>
      <c r="G40" s="28">
        <f t="shared" si="2"/>
        <v>10</v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31" t="str">
        <f>ALNS!A41</f>
        <v>Weslley Iury Santos Gomes</v>
      </c>
      <c r="B41" s="36">
        <v>10.0</v>
      </c>
      <c r="C41" s="32"/>
      <c r="D41" s="32"/>
      <c r="E41" s="32"/>
      <c r="F41" s="32">
        <f t="shared" si="1"/>
        <v>10</v>
      </c>
      <c r="G41" s="33">
        <f t="shared" si="2"/>
        <v>10</v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customHeight="1">
      <c r="A42" s="26" t="str">
        <f>ALNS!A42</f>
        <v>Yasmin Vitória Santos de Oliveira</v>
      </c>
      <c r="B42" s="36">
        <v>10.0</v>
      </c>
      <c r="C42" s="27"/>
      <c r="D42" s="27"/>
      <c r="E42" s="27"/>
      <c r="F42" s="27">
        <f t="shared" si="1"/>
        <v>10</v>
      </c>
      <c r="G42" s="28">
        <f t="shared" si="2"/>
        <v>10</v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3" t="s">
        <v>42</v>
      </c>
      <c r="B1" s="14" t="s">
        <v>73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7"/>
      <c r="Y1" s="17"/>
      <c r="Z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7"/>
      <c r="Y2" s="17"/>
      <c r="Z2" s="17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7"/>
      <c r="Z3" s="17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7"/>
      <c r="Y4" s="17"/>
      <c r="Z4" s="17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7"/>
      <c r="Z5" s="17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7"/>
      <c r="Z6" s="17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7"/>
      <c r="Z7" s="17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7"/>
      <c r="Z8" s="17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7"/>
      <c r="Z9" s="17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7"/>
      <c r="Z10" s="17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7"/>
      <c r="Z11" s="17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7"/>
      <c r="Z12" s="17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7"/>
      <c r="Z13" s="17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7"/>
      <c r="Z14" s="17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7"/>
      <c r="Z15" s="17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7"/>
      <c r="Z16" s="17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7"/>
      <c r="Z17" s="17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7"/>
      <c r="Z18" s="17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7"/>
      <c r="Z19" s="17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7"/>
      <c r="Z20" s="17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7"/>
      <c r="Z21" s="17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7"/>
      <c r="Z22" s="17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7"/>
      <c r="Z23" s="17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1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1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1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1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42</v>
      </c>
      <c r="B1" s="14" t="s">
        <v>74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7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7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1"/>
      <c r="Z24" s="17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1"/>
      <c r="Z25" s="17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1"/>
      <c r="N30" s="11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hidden="1" customHeight="1"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hidden="1" customHeight="1"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hidden="1" customHeight="1"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hidden="1" customHeight="1"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hidden="1" customHeight="1"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hidden="1" customHeight="1"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hidden="1" customHeight="1"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hidden="1" customHeight="1"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hidden="1" customHeight="1"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hidden="1" customHeight="1"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hidden="1" customHeight="1"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hidden="1" customHeight="1"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hidden="1" customHeight="1"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hidden="1" customHeight="1"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hidden="1" customHeight="1"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hidden="1" customHeight="1"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hidden="1" customHeight="1"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hidden="1" customHeight="1"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hidden="1" customHeight="1"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hidden="1" customHeight="1"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hidden="1" customHeight="1"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42</v>
      </c>
      <c r="B1" s="40" t="s">
        <v>75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7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7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1"/>
      <c r="Z24" s="17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1"/>
      <c r="Z25" s="17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1"/>
      <c r="N30" s="11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hidden="1" customHeight="1"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hidden="1" customHeight="1"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hidden="1" customHeight="1"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hidden="1" customHeight="1"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hidden="1" customHeight="1"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hidden="1" customHeight="1"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hidden="1" customHeight="1"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hidden="1" customHeight="1"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hidden="1" customHeight="1"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hidden="1" customHeight="1"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hidden="1" customHeight="1"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hidden="1" customHeight="1"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hidden="1" customHeight="1"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hidden="1" customHeight="1"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hidden="1" customHeight="1"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hidden="1" customHeight="1"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hidden="1" customHeight="1"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hidden="1" customHeight="1"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hidden="1" customHeight="1"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hidden="1" customHeight="1"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hidden="1" customHeight="1"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76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41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7"/>
      <c r="Q24" s="17"/>
      <c r="R24" s="17"/>
      <c r="S24" s="11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7"/>
      <c r="P25" s="17"/>
      <c r="Q25" s="17"/>
      <c r="R25" s="17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7"/>
      <c r="O26" s="17"/>
      <c r="P26" s="17"/>
      <c r="Q26" s="17"/>
      <c r="R26" s="17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7"/>
      <c r="P27" s="17"/>
      <c r="Q27" s="17"/>
      <c r="R27" s="17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1"/>
      <c r="O28" s="17"/>
      <c r="P28" s="17"/>
      <c r="Q28" s="17"/>
      <c r="R28" s="17"/>
      <c r="S28" s="11"/>
      <c r="T28" s="17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7"/>
      <c r="P29" s="17"/>
      <c r="Q29" s="17"/>
      <c r="R29" s="17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7"/>
      <c r="P30" s="17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1"/>
      <c r="O31" s="11"/>
      <c r="P31" s="11"/>
      <c r="Q31" s="11"/>
      <c r="R31" s="11"/>
      <c r="S31" s="11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1"/>
      <c r="O32" s="11"/>
      <c r="P32" s="11"/>
      <c r="Q32" s="11"/>
      <c r="R32" s="11"/>
      <c r="S32" s="11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1"/>
      <c r="O33" s="11"/>
      <c r="P33" s="11"/>
      <c r="Q33" s="11"/>
      <c r="R33" s="11"/>
      <c r="S33" s="11"/>
      <c r="T33" s="17"/>
      <c r="U33" s="17"/>
      <c r="V33" s="17"/>
      <c r="W33" s="17"/>
      <c r="X33" s="17"/>
      <c r="Y33" s="17"/>
      <c r="Z33" s="17"/>
      <c r="AA33" s="17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1"/>
      <c r="O34" s="11"/>
      <c r="P34" s="11"/>
      <c r="Q34" s="11"/>
      <c r="R34" s="11"/>
      <c r="S34" s="11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7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7"/>
      <c r="N83" s="11"/>
      <c r="O83" s="11"/>
      <c r="P83" s="11"/>
      <c r="Q83" s="11"/>
      <c r="R83" s="11"/>
      <c r="S83" s="11"/>
      <c r="T83" s="11"/>
      <c r="U83" s="11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7"/>
      <c r="N84" s="11"/>
      <c r="O84" s="11"/>
      <c r="P84" s="11"/>
      <c r="Q84" s="11"/>
      <c r="R84" s="11"/>
      <c r="S84" s="11"/>
      <c r="T84" s="11"/>
      <c r="U84" s="11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77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7">
        <v>9.0</v>
      </c>
      <c r="C5" s="32"/>
      <c r="D5" s="32"/>
      <c r="E5" s="32"/>
      <c r="F5" s="32">
        <f t="shared" si="1"/>
        <v>9</v>
      </c>
      <c r="G5" s="33">
        <f t="shared" si="2"/>
        <v>9</v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36">
        <v>4.5</v>
      </c>
      <c r="C6" s="27"/>
      <c r="D6" s="27"/>
      <c r="E6" s="27"/>
      <c r="F6" s="27">
        <f t="shared" si="1"/>
        <v>4.5</v>
      </c>
      <c r="G6" s="28">
        <f t="shared" si="2"/>
        <v>4.5</v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7">
        <v>9.0</v>
      </c>
      <c r="C7" s="32"/>
      <c r="D7" s="32"/>
      <c r="E7" s="32"/>
      <c r="F7" s="32">
        <f t="shared" si="1"/>
        <v>9</v>
      </c>
      <c r="G7" s="33">
        <f t="shared" si="2"/>
        <v>9</v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36">
        <v>5.5</v>
      </c>
      <c r="C8" s="27"/>
      <c r="D8" s="27"/>
      <c r="E8" s="27"/>
      <c r="F8" s="27">
        <f t="shared" si="1"/>
        <v>5.5</v>
      </c>
      <c r="G8" s="28">
        <f t="shared" si="2"/>
        <v>5.5</v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7">
        <v>8.0</v>
      </c>
      <c r="C9" s="32"/>
      <c r="D9" s="32"/>
      <c r="E9" s="32"/>
      <c r="F9" s="32">
        <f t="shared" si="1"/>
        <v>8</v>
      </c>
      <c r="G9" s="33">
        <f t="shared" si="2"/>
        <v>8</v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36">
        <v>5.5</v>
      </c>
      <c r="C10" s="27"/>
      <c r="D10" s="27"/>
      <c r="E10" s="27"/>
      <c r="F10" s="27">
        <f t="shared" si="1"/>
        <v>5.5</v>
      </c>
      <c r="G10" s="28">
        <f t="shared" si="2"/>
        <v>5.5</v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7">
        <v>8.0</v>
      </c>
      <c r="C11" s="32"/>
      <c r="D11" s="32"/>
      <c r="E11" s="32"/>
      <c r="F11" s="32">
        <f t="shared" si="1"/>
        <v>8</v>
      </c>
      <c r="G11" s="33">
        <f t="shared" si="2"/>
        <v>8</v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36">
        <v>3.5</v>
      </c>
      <c r="C12" s="27"/>
      <c r="D12" s="27"/>
      <c r="E12" s="27"/>
      <c r="F12" s="27">
        <f t="shared" si="1"/>
        <v>3.5</v>
      </c>
      <c r="G12" s="28">
        <f t="shared" si="2"/>
        <v>3.5</v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7">
        <v>7.0</v>
      </c>
      <c r="C13" s="32"/>
      <c r="D13" s="32"/>
      <c r="E13" s="32"/>
      <c r="F13" s="32">
        <f t="shared" si="1"/>
        <v>7</v>
      </c>
      <c r="G13" s="33">
        <f t="shared" si="2"/>
        <v>7</v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36">
        <v>5.5</v>
      </c>
      <c r="C14" s="27"/>
      <c r="D14" s="27"/>
      <c r="E14" s="27"/>
      <c r="F14" s="27">
        <f t="shared" si="1"/>
        <v>5.5</v>
      </c>
      <c r="G14" s="28">
        <f t="shared" si="2"/>
        <v>5.5</v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7">
        <v>7.0</v>
      </c>
      <c r="C15" s="32"/>
      <c r="D15" s="32"/>
      <c r="E15" s="32"/>
      <c r="F15" s="32">
        <f t="shared" si="1"/>
        <v>7</v>
      </c>
      <c r="G15" s="33">
        <f t="shared" si="2"/>
        <v>7</v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36">
        <v>5.5</v>
      </c>
      <c r="C16" s="27"/>
      <c r="D16" s="27"/>
      <c r="E16" s="27"/>
      <c r="F16" s="27">
        <f t="shared" si="1"/>
        <v>5.5</v>
      </c>
      <c r="G16" s="28">
        <f t="shared" si="2"/>
        <v>5.5</v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7">
        <v>7.0</v>
      </c>
      <c r="C17" s="32"/>
      <c r="D17" s="32"/>
      <c r="E17" s="32"/>
      <c r="F17" s="32">
        <f t="shared" si="1"/>
        <v>7</v>
      </c>
      <c r="G17" s="33">
        <f t="shared" si="2"/>
        <v>7</v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36">
        <v>9.0</v>
      </c>
      <c r="C18" s="27"/>
      <c r="D18" s="27"/>
      <c r="E18" s="27"/>
      <c r="F18" s="27">
        <f t="shared" si="1"/>
        <v>9</v>
      </c>
      <c r="G18" s="28">
        <f t="shared" si="2"/>
        <v>9</v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7">
        <v>8.0</v>
      </c>
      <c r="C19" s="32"/>
      <c r="D19" s="32"/>
      <c r="E19" s="32"/>
      <c r="F19" s="32">
        <f t="shared" si="1"/>
        <v>8</v>
      </c>
      <c r="G19" s="33">
        <f t="shared" si="2"/>
        <v>8</v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36">
        <v>8.0</v>
      </c>
      <c r="C20" s="27"/>
      <c r="D20" s="27"/>
      <c r="E20" s="27"/>
      <c r="F20" s="27">
        <f t="shared" si="1"/>
        <v>8</v>
      </c>
      <c r="G20" s="28">
        <f t="shared" si="2"/>
        <v>8</v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7">
        <v>9.0</v>
      </c>
      <c r="C21" s="32"/>
      <c r="D21" s="32"/>
      <c r="E21" s="32"/>
      <c r="F21" s="32">
        <f t="shared" si="1"/>
        <v>9</v>
      </c>
      <c r="G21" s="33">
        <f t="shared" si="2"/>
        <v>9</v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36">
        <v>8.0</v>
      </c>
      <c r="C22" s="27"/>
      <c r="D22" s="27"/>
      <c r="E22" s="27"/>
      <c r="F22" s="27">
        <f t="shared" si="1"/>
        <v>8</v>
      </c>
      <c r="G22" s="28">
        <f t="shared" si="2"/>
        <v>8</v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7">
        <v>2.5</v>
      </c>
      <c r="C23" s="32"/>
      <c r="D23" s="32"/>
      <c r="E23" s="32"/>
      <c r="F23" s="32">
        <f t="shared" si="1"/>
        <v>2.5</v>
      </c>
      <c r="G23" s="33">
        <f t="shared" si="2"/>
        <v>2.5</v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36">
        <v>4.5</v>
      </c>
      <c r="C24" s="27"/>
      <c r="D24" s="27"/>
      <c r="E24" s="27"/>
      <c r="F24" s="27">
        <f t="shared" si="1"/>
        <v>4.5</v>
      </c>
      <c r="G24" s="28">
        <f t="shared" si="2"/>
        <v>4.5</v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7">
        <v>10.0</v>
      </c>
      <c r="C25" s="32"/>
      <c r="D25" s="32"/>
      <c r="E25" s="32"/>
      <c r="F25" s="32">
        <f t="shared" si="1"/>
        <v>10</v>
      </c>
      <c r="G25" s="33">
        <f t="shared" si="2"/>
        <v>10</v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36">
        <v>8.0</v>
      </c>
      <c r="C26" s="27"/>
      <c r="D26" s="27"/>
      <c r="E26" s="27"/>
      <c r="F26" s="27">
        <f t="shared" si="1"/>
        <v>8</v>
      </c>
      <c r="G26" s="28">
        <f t="shared" si="2"/>
        <v>8</v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7">
        <v>9.0</v>
      </c>
      <c r="C27" s="32"/>
      <c r="D27" s="32"/>
      <c r="E27" s="32"/>
      <c r="F27" s="32">
        <f t="shared" si="1"/>
        <v>9</v>
      </c>
      <c r="G27" s="33">
        <f t="shared" si="2"/>
        <v>9</v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36">
        <v>5.5</v>
      </c>
      <c r="C28" s="27"/>
      <c r="D28" s="27"/>
      <c r="E28" s="27"/>
      <c r="F28" s="27">
        <f t="shared" si="1"/>
        <v>5.5</v>
      </c>
      <c r="G28" s="28">
        <f t="shared" si="2"/>
        <v>5.5</v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7">
        <v>9.0</v>
      </c>
      <c r="C29" s="32"/>
      <c r="D29" s="32"/>
      <c r="E29" s="32"/>
      <c r="F29" s="32">
        <f t="shared" si="1"/>
        <v>9</v>
      </c>
      <c r="G29" s="33">
        <f t="shared" si="2"/>
        <v>9</v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36">
        <v>5.5</v>
      </c>
      <c r="C30" s="27"/>
      <c r="D30" s="27"/>
      <c r="E30" s="27"/>
      <c r="F30" s="27">
        <f t="shared" si="1"/>
        <v>5.5</v>
      </c>
      <c r="G30" s="28">
        <f t="shared" si="2"/>
        <v>5.5</v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7">
        <v>9.0</v>
      </c>
      <c r="C31" s="32"/>
      <c r="D31" s="32"/>
      <c r="E31" s="32"/>
      <c r="F31" s="32">
        <f t="shared" si="1"/>
        <v>9</v>
      </c>
      <c r="G31" s="33">
        <f t="shared" si="2"/>
        <v>9</v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36">
        <v>7.0</v>
      </c>
      <c r="C32" s="27"/>
      <c r="D32" s="27"/>
      <c r="E32" s="27"/>
      <c r="F32" s="27">
        <f t="shared" si="1"/>
        <v>7</v>
      </c>
      <c r="G32" s="28">
        <f t="shared" si="2"/>
        <v>7</v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7">
        <v>8.0</v>
      </c>
      <c r="C33" s="32"/>
      <c r="D33" s="32"/>
      <c r="E33" s="32"/>
      <c r="F33" s="32">
        <f t="shared" si="1"/>
        <v>8</v>
      </c>
      <c r="G33" s="33">
        <f t="shared" si="2"/>
        <v>8</v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36">
        <v>9.0</v>
      </c>
      <c r="C34" s="27"/>
      <c r="D34" s="27"/>
      <c r="E34" s="27"/>
      <c r="F34" s="27">
        <f t="shared" si="1"/>
        <v>9</v>
      </c>
      <c r="G34" s="28">
        <f t="shared" si="2"/>
        <v>9</v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7">
        <v>9.0</v>
      </c>
      <c r="C35" s="32"/>
      <c r="D35" s="32"/>
      <c r="E35" s="32"/>
      <c r="F35" s="32">
        <f t="shared" si="1"/>
        <v>9</v>
      </c>
      <c r="G35" s="33">
        <f t="shared" si="2"/>
        <v>9</v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36">
        <v>8.0</v>
      </c>
      <c r="C36" s="27"/>
      <c r="D36" s="27"/>
      <c r="E36" s="27"/>
      <c r="F36" s="27">
        <f t="shared" si="1"/>
        <v>8</v>
      </c>
      <c r="G36" s="28">
        <f t="shared" si="2"/>
        <v>8</v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7">
        <v>9.0</v>
      </c>
      <c r="C37" s="32"/>
      <c r="D37" s="32"/>
      <c r="E37" s="32"/>
      <c r="F37" s="32">
        <f t="shared" si="1"/>
        <v>9</v>
      </c>
      <c r="G37" s="33">
        <f t="shared" si="2"/>
        <v>9</v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36">
        <v>10.0</v>
      </c>
      <c r="C38" s="27"/>
      <c r="D38" s="27"/>
      <c r="E38" s="27"/>
      <c r="F38" s="27">
        <f t="shared" si="1"/>
        <v>10</v>
      </c>
      <c r="G38" s="28">
        <f t="shared" si="2"/>
        <v>10</v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7">
        <v>8.0</v>
      </c>
      <c r="C39" s="32"/>
      <c r="D39" s="32"/>
      <c r="E39" s="32"/>
      <c r="F39" s="32">
        <f t="shared" si="1"/>
        <v>8</v>
      </c>
      <c r="G39" s="33">
        <f t="shared" si="2"/>
        <v>8</v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36">
        <v>5.5</v>
      </c>
      <c r="C40" s="27"/>
      <c r="D40" s="27"/>
      <c r="E40" s="27"/>
      <c r="F40" s="27">
        <f t="shared" si="1"/>
        <v>5.5</v>
      </c>
      <c r="G40" s="28">
        <f t="shared" si="2"/>
        <v>5.5</v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7">
        <v>3.5</v>
      </c>
      <c r="C41" s="32"/>
      <c r="D41" s="32"/>
      <c r="E41" s="32"/>
      <c r="F41" s="32">
        <f t="shared" si="1"/>
        <v>3.5</v>
      </c>
      <c r="G41" s="33">
        <f t="shared" si="2"/>
        <v>3.5</v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36">
        <v>1.5</v>
      </c>
      <c r="C42" s="27"/>
      <c r="D42" s="27"/>
      <c r="E42" s="27"/>
      <c r="F42" s="27">
        <f t="shared" si="1"/>
        <v>1.5</v>
      </c>
      <c r="G42" s="28">
        <f t="shared" si="2"/>
        <v>1.5</v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1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1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7"/>
      <c r="U84" s="17"/>
      <c r="V84" s="17"/>
      <c r="W84" s="17"/>
      <c r="X84" s="11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78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1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1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1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7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1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7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7"/>
      <c r="N84" s="11"/>
      <c r="O84" s="11"/>
      <c r="P84" s="11"/>
      <c r="Q84" s="11"/>
      <c r="R84" s="11"/>
      <c r="S84" s="11"/>
      <c r="T84" s="17"/>
      <c r="U84" s="17"/>
      <c r="V84" s="17"/>
      <c r="W84" s="17"/>
      <c r="X84" s="11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7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7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L87" s="17"/>
      <c r="M87" s="17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7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L89" s="17"/>
      <c r="M89" s="17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3:G45">
    <cfRule type="cellIs" dxfId="0" priority="1" operator="lessThan">
      <formula>7</formula>
    </cfRule>
  </conditionalFormatting>
  <conditionalFormatting sqref="G43:G45">
    <cfRule type="cellIs" dxfId="1" priority="2" operator="greaterThanOrEqual">
      <formula>7</formula>
    </cfRule>
  </conditionalFormatting>
  <conditionalFormatting sqref="G4:G42">
    <cfRule type="cellIs" dxfId="0" priority="3" operator="lessThan">
      <formula>7</formula>
    </cfRule>
  </conditionalFormatting>
  <conditionalFormatting sqref="G4:G42">
    <cfRule type="cellIs" dxfId="1" priority="4" operator="greaterThanOrEqual">
      <formula>7</formula>
    </cfRule>
  </conditionalFormatting>
  <conditionalFormatting sqref="B4:E42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79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7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7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7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7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7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L87" s="17"/>
      <c r="M87" s="17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7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L89" s="17"/>
      <c r="M89" s="17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80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</row>
    <row r="43" ht="15.75" hidden="1" customHeight="1">
      <c r="L43" s="17"/>
      <c r="M43" s="17"/>
      <c r="N43" s="11"/>
      <c r="O43" s="17"/>
      <c r="P43" s="17"/>
    </row>
    <row r="44" ht="15.75" hidden="1" customHeight="1">
      <c r="L44" s="17"/>
      <c r="M44" s="17"/>
      <c r="N44" s="11"/>
      <c r="O44" s="17"/>
      <c r="P44" s="17"/>
    </row>
    <row r="45" ht="15.75" hidden="1" customHeight="1">
      <c r="L45" s="17"/>
      <c r="M45" s="17"/>
      <c r="N45" s="11"/>
      <c r="O45" s="17"/>
      <c r="P45" s="17"/>
    </row>
    <row r="46" ht="15.75" hidden="1" customHeight="1">
      <c r="L46" s="17"/>
      <c r="M46" s="17"/>
      <c r="N46" s="11"/>
      <c r="O46" s="17"/>
      <c r="P46" s="17"/>
    </row>
    <row r="47" ht="15.75" hidden="1" customHeight="1">
      <c r="L47" s="17"/>
      <c r="M47" s="17"/>
      <c r="N47" s="11"/>
      <c r="O47" s="17"/>
      <c r="P47" s="17"/>
    </row>
    <row r="48" ht="15.75" hidden="1" customHeight="1">
      <c r="L48" s="17"/>
      <c r="M48" s="17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L51" s="17"/>
      <c r="M51" s="17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L52" s="17"/>
      <c r="M52" s="17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L53" s="17"/>
      <c r="M53" s="17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17"/>
      <c r="M54" s="17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17"/>
      <c r="M55" s="17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17"/>
      <c r="M56" s="17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17"/>
      <c r="M57" s="17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17"/>
      <c r="M58" s="17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17"/>
      <c r="M59" s="17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17"/>
      <c r="M60" s="17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17"/>
      <c r="M61" s="17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17"/>
      <c r="M62" s="17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17"/>
      <c r="M63" s="17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17"/>
      <c r="M64" s="17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17"/>
      <c r="M65" s="17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17"/>
      <c r="M66" s="17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17"/>
      <c r="M67" s="17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L68" s="17"/>
      <c r="M68" s="17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L69" s="17"/>
      <c r="M69" s="17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L70" s="17"/>
      <c r="M70" s="17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L71" s="17"/>
      <c r="M71" s="17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L72" s="17"/>
      <c r="M72" s="17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L73" s="17"/>
      <c r="M73" s="17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L74" s="17"/>
      <c r="M74" s="17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L75" s="17"/>
      <c r="M75" s="17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L76" s="17"/>
      <c r="M76" s="17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L77" s="17"/>
      <c r="M77" s="17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L78" s="17"/>
      <c r="M78" s="17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L79" s="17"/>
      <c r="M79" s="17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L80" s="17"/>
      <c r="M80" s="17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L81" s="17"/>
      <c r="M81" s="17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L82" s="17"/>
      <c r="M82" s="17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L83" s="17"/>
      <c r="M83" s="17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L84" s="17"/>
      <c r="M84" s="17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L85" s="17"/>
      <c r="M85" s="17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L86" s="17"/>
      <c r="M86" s="17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L87" s="17"/>
      <c r="M87" s="17"/>
      <c r="N87" s="11"/>
      <c r="O87" s="11"/>
      <c r="P87" s="11"/>
      <c r="AA87" s="18"/>
      <c r="AB87" s="18"/>
      <c r="AC87" s="18"/>
      <c r="AD87" s="18"/>
    </row>
    <row r="88" ht="15.75" hidden="1" customHeight="1">
      <c r="L88" s="17"/>
      <c r="M88" s="17"/>
      <c r="N88" s="11"/>
      <c r="O88" s="11"/>
      <c r="P88" s="11"/>
      <c r="AA88" s="18"/>
      <c r="AB88" s="18"/>
      <c r="AC88" s="18"/>
      <c r="AD88" s="18"/>
    </row>
    <row r="89" ht="15.75" hidden="1" customHeight="1">
      <c r="L89" s="17"/>
      <c r="M89" s="17"/>
      <c r="N89" s="11"/>
      <c r="O89" s="11"/>
      <c r="P89" s="17"/>
      <c r="AA89" s="18"/>
      <c r="AB89" s="18"/>
      <c r="AC89" s="18"/>
    </row>
    <row r="90" ht="15.75" hidden="1" customHeight="1">
      <c r="L90" s="17"/>
      <c r="M90" s="17"/>
      <c r="N90" s="17"/>
      <c r="O90" s="17"/>
      <c r="P90" s="17"/>
      <c r="AA90" s="18"/>
    </row>
    <row r="91" ht="15.75" hidden="1" customHeight="1">
      <c r="L91" s="17"/>
      <c r="M91" s="17"/>
      <c r="N91" s="17"/>
      <c r="O91" s="17"/>
      <c r="P91" s="17"/>
      <c r="AA91" s="18"/>
    </row>
    <row r="92" ht="15.75" hidden="1" customHeight="1">
      <c r="L92" s="17"/>
      <c r="M92" s="17"/>
      <c r="N92" s="17"/>
      <c r="O92" s="17"/>
      <c r="P92" s="17"/>
      <c r="AA92" s="18"/>
    </row>
    <row r="93" ht="15.75" hidden="1" customHeight="1">
      <c r="L93" s="17"/>
      <c r="M93" s="17"/>
      <c r="N93" s="17"/>
      <c r="O93" s="17"/>
      <c r="P93" s="17"/>
      <c r="AA93" s="18"/>
    </row>
    <row r="94" ht="15.75" hidden="1" customHeight="1">
      <c r="L94" s="17"/>
      <c r="M94" s="17"/>
      <c r="N94" s="17"/>
      <c r="O94" s="17"/>
      <c r="P94" s="17"/>
    </row>
    <row r="95" ht="15.75" hidden="1" customHeight="1">
      <c r="L95" s="17"/>
      <c r="M95" s="17"/>
      <c r="N95" s="17"/>
      <c r="O95" s="17"/>
      <c r="P95" s="17"/>
    </row>
    <row r="96" ht="15.75" hidden="1" customHeight="1">
      <c r="L96" s="17"/>
      <c r="M96" s="17"/>
      <c r="N96" s="17"/>
      <c r="O96" s="17"/>
      <c r="P96" s="17"/>
    </row>
    <row r="97" ht="15.75" hidden="1" customHeight="1">
      <c r="L97" s="17"/>
      <c r="M97" s="17"/>
      <c r="N97" s="17"/>
      <c r="O97" s="17"/>
      <c r="P97" s="17"/>
    </row>
    <row r="98" ht="15.75" hidden="1" customHeight="1">
      <c r="L98" s="17"/>
      <c r="M98" s="17"/>
      <c r="N98" s="17"/>
      <c r="O98" s="17"/>
      <c r="P98" s="17"/>
    </row>
    <row r="99" ht="15.75" hidden="1" customHeight="1">
      <c r="L99" s="17"/>
      <c r="M99" s="17"/>
      <c r="N99" s="17"/>
      <c r="O99" s="17"/>
      <c r="P99" s="17"/>
    </row>
    <row r="100" ht="15.75" hidden="1" customHeight="1">
      <c r="L100" s="17"/>
      <c r="M100" s="17"/>
      <c r="N100" s="17"/>
      <c r="O100" s="17"/>
      <c r="P100" s="17"/>
    </row>
    <row r="101" ht="15.75" hidden="1" customHeight="1">
      <c r="L101" s="17"/>
      <c r="M101" s="17"/>
      <c r="N101" s="17"/>
      <c r="O101" s="17"/>
      <c r="P101" s="17"/>
    </row>
    <row r="102" ht="15.75" hidden="1" customHeight="1">
      <c r="L102" s="17"/>
      <c r="M102" s="17"/>
      <c r="N102" s="17"/>
      <c r="O102" s="17"/>
      <c r="P102" s="17"/>
    </row>
    <row r="103" ht="15.75" hidden="1" customHeight="1">
      <c r="L103" s="17"/>
      <c r="M103" s="17"/>
      <c r="N103" s="17"/>
      <c r="O103" s="17"/>
      <c r="P103" s="17"/>
    </row>
    <row r="104" ht="15.75" hidden="1" customHeight="1">
      <c r="L104" s="17"/>
      <c r="M104" s="17"/>
      <c r="N104" s="17"/>
      <c r="O104" s="17"/>
      <c r="P104" s="17"/>
    </row>
    <row r="105" ht="15.75" hidden="1" customHeight="1">
      <c r="L105" s="17"/>
      <c r="M105" s="17"/>
      <c r="N105" s="17"/>
      <c r="O105" s="17"/>
      <c r="P105" s="17"/>
    </row>
    <row r="106" ht="15.75" hidden="1" customHeight="1">
      <c r="L106" s="17"/>
      <c r="M106" s="17"/>
      <c r="N106" s="17"/>
      <c r="O106" s="17"/>
      <c r="P106" s="17"/>
    </row>
    <row r="107" ht="15.75" hidden="1" customHeight="1">
      <c r="L107" s="17"/>
      <c r="M107" s="17"/>
      <c r="N107" s="17"/>
      <c r="O107" s="17"/>
      <c r="P107" s="17"/>
    </row>
    <row r="108" ht="15.75" hidden="1" customHeight="1">
      <c r="L108" s="17"/>
      <c r="M108" s="17"/>
      <c r="N108" s="17"/>
      <c r="O108" s="17"/>
      <c r="P108" s="17"/>
    </row>
    <row r="109" ht="15.75" hidden="1" customHeight="1">
      <c r="L109" s="17"/>
      <c r="M109" s="17"/>
      <c r="N109" s="17"/>
      <c r="O109" s="17"/>
      <c r="P109" s="17"/>
    </row>
    <row r="110" ht="15.75" hidden="1" customHeight="1">
      <c r="L110" s="17"/>
      <c r="M110" s="17"/>
      <c r="N110" s="17"/>
      <c r="O110" s="17"/>
      <c r="P110" s="17"/>
    </row>
    <row r="111" ht="15.75" hidden="1" customHeight="1">
      <c r="L111" s="17"/>
      <c r="M111" s="17"/>
      <c r="N111" s="17"/>
      <c r="O111" s="17"/>
      <c r="P111" s="17"/>
    </row>
    <row r="112" ht="15.75" hidden="1" customHeight="1">
      <c r="L112" s="17"/>
      <c r="M112" s="17"/>
      <c r="N112" s="17"/>
      <c r="O112" s="17"/>
      <c r="P112" s="17"/>
    </row>
    <row r="113" ht="15.75" hidden="1" customHeight="1">
      <c r="L113" s="17"/>
      <c r="M113" s="17"/>
      <c r="N113" s="17"/>
      <c r="O113" s="17"/>
      <c r="P113" s="17"/>
    </row>
    <row r="114" ht="15.75" hidden="1" customHeight="1">
      <c r="L114" s="17"/>
      <c r="M114" s="17"/>
      <c r="N114" s="17"/>
      <c r="O114" s="17"/>
      <c r="P114" s="17"/>
    </row>
    <row r="115" ht="15.75" hidden="1" customHeight="1">
      <c r="L115" s="17"/>
      <c r="M115" s="17"/>
      <c r="N115" s="17"/>
      <c r="O115" s="17"/>
      <c r="P115" s="17"/>
    </row>
    <row r="116" ht="15.75" hidden="1" customHeight="1">
      <c r="L116" s="17"/>
      <c r="M116" s="17"/>
      <c r="N116" s="17"/>
      <c r="O116" s="17"/>
      <c r="P116" s="17"/>
    </row>
    <row r="117" ht="15.75" hidden="1" customHeight="1">
      <c r="L117" s="17"/>
      <c r="M117" s="17"/>
      <c r="N117" s="17"/>
      <c r="O117" s="17"/>
      <c r="P117" s="17"/>
    </row>
    <row r="118" ht="15.75" hidden="1" customHeight="1">
      <c r="L118" s="17"/>
      <c r="M118" s="17"/>
      <c r="N118" s="17"/>
      <c r="O118" s="17"/>
      <c r="P118" s="17"/>
    </row>
    <row r="119" ht="15.75" hidden="1" customHeight="1">
      <c r="L119" s="17"/>
      <c r="M119" s="17"/>
      <c r="N119" s="17"/>
      <c r="O119" s="17"/>
      <c r="P119" s="17"/>
    </row>
    <row r="120" ht="15.75" hidden="1" customHeight="1">
      <c r="L120" s="17"/>
      <c r="M120" s="17"/>
      <c r="N120" s="17"/>
      <c r="O120" s="17"/>
      <c r="P120" s="17"/>
    </row>
    <row r="121" ht="15.75" hidden="1" customHeight="1">
      <c r="L121" s="17"/>
      <c r="M121" s="17"/>
      <c r="N121" s="17"/>
      <c r="O121" s="17"/>
      <c r="P121" s="17"/>
    </row>
    <row r="122" ht="15.75" hidden="1" customHeight="1">
      <c r="L122" s="17"/>
      <c r="M122" s="17"/>
      <c r="N122" s="17"/>
      <c r="O122" s="17"/>
      <c r="P122" s="17"/>
    </row>
    <row r="123" ht="15.75" hidden="1" customHeight="1">
      <c r="L123" s="17"/>
      <c r="M123" s="17"/>
      <c r="N123" s="17"/>
      <c r="O123" s="17"/>
      <c r="P123" s="17"/>
    </row>
    <row r="124" ht="15.75" hidden="1" customHeight="1">
      <c r="L124" s="17"/>
      <c r="M124" s="17"/>
      <c r="N124" s="17"/>
      <c r="O124" s="17"/>
      <c r="P124" s="17"/>
    </row>
    <row r="125" ht="15.75" hidden="1" customHeight="1">
      <c r="L125" s="17"/>
      <c r="M125" s="17"/>
      <c r="N125" s="17"/>
      <c r="O125" s="17"/>
      <c r="P125" s="17"/>
    </row>
    <row r="126" ht="15.75" hidden="1" customHeight="1">
      <c r="L126" s="17"/>
      <c r="M126" s="17"/>
      <c r="N126" s="17"/>
      <c r="O126" s="17"/>
      <c r="P126" s="17"/>
    </row>
    <row r="127" ht="15.75" hidden="1" customHeight="1">
      <c r="L127" s="17"/>
      <c r="M127" s="17"/>
      <c r="N127" s="17"/>
      <c r="O127" s="17"/>
      <c r="P127" s="17"/>
    </row>
    <row r="128" ht="15.75" hidden="1" customHeight="1">
      <c r="L128" s="17"/>
      <c r="M128" s="17"/>
      <c r="N128" s="17"/>
      <c r="O128" s="17"/>
      <c r="P128" s="17"/>
    </row>
    <row r="129" ht="15.75" hidden="1" customHeight="1">
      <c r="L129" s="17"/>
      <c r="M129" s="17"/>
      <c r="N129" s="17"/>
      <c r="O129" s="17"/>
      <c r="P129" s="17"/>
    </row>
    <row r="130" ht="15.75" hidden="1" customHeight="1">
      <c r="L130" s="17"/>
      <c r="M130" s="17"/>
      <c r="N130" s="17"/>
      <c r="O130" s="17"/>
      <c r="P130" s="17"/>
    </row>
    <row r="131" ht="15.75" hidden="1" customHeight="1">
      <c r="L131" s="17"/>
      <c r="M131" s="17"/>
      <c r="N131" s="17"/>
      <c r="O131" s="17"/>
      <c r="P131" s="17"/>
    </row>
    <row r="132" ht="15.75" hidden="1" customHeight="1">
      <c r="L132" s="17"/>
      <c r="M132" s="17"/>
      <c r="N132" s="17"/>
      <c r="O132" s="17"/>
      <c r="P132" s="17"/>
    </row>
    <row r="133" ht="15.75" hidden="1" customHeight="1">
      <c r="L133" s="17"/>
      <c r="M133" s="17"/>
      <c r="N133" s="17"/>
      <c r="O133" s="17"/>
      <c r="P133" s="17"/>
    </row>
    <row r="134" ht="15.75" hidden="1" customHeight="1">
      <c r="L134" s="17"/>
      <c r="M134" s="17"/>
      <c r="N134" s="17"/>
      <c r="O134" s="17"/>
      <c r="P134" s="17"/>
    </row>
    <row r="135" ht="15.75" hidden="1" customHeight="1">
      <c r="L135" s="17"/>
      <c r="M135" s="17"/>
      <c r="N135" s="17"/>
      <c r="O135" s="17"/>
      <c r="P135" s="17"/>
    </row>
    <row r="136" ht="15.75" hidden="1" customHeight="1">
      <c r="L136" s="17"/>
      <c r="M136" s="17"/>
      <c r="N136" s="17"/>
      <c r="O136" s="17"/>
      <c r="P136" s="17"/>
    </row>
    <row r="137" ht="15.75" hidden="1" customHeight="1">
      <c r="L137" s="17"/>
      <c r="M137" s="17"/>
      <c r="N137" s="17"/>
      <c r="O137" s="17"/>
      <c r="P137" s="17"/>
    </row>
    <row r="138" ht="15.75" hidden="1" customHeight="1">
      <c r="L138" s="17"/>
      <c r="M138" s="17"/>
      <c r="N138" s="17"/>
      <c r="O138" s="17"/>
      <c r="P138" s="17"/>
    </row>
    <row r="139" ht="15.75" hidden="1" customHeight="1">
      <c r="L139" s="17"/>
      <c r="M139" s="17"/>
      <c r="N139" s="17"/>
      <c r="O139" s="17"/>
      <c r="P139" s="17"/>
    </row>
    <row r="140" ht="15.75" hidden="1" customHeight="1">
      <c r="L140" s="17"/>
      <c r="M140" s="17"/>
      <c r="N140" s="17"/>
      <c r="O140" s="17"/>
      <c r="P140" s="17"/>
    </row>
    <row r="141" ht="15.75" hidden="1" customHeight="1">
      <c r="L141" s="17"/>
      <c r="M141" s="17"/>
      <c r="N141" s="17"/>
      <c r="O141" s="17"/>
      <c r="P141" s="17"/>
    </row>
    <row r="142" ht="15.75" hidden="1" customHeight="1">
      <c r="L142" s="17"/>
      <c r="M142" s="17"/>
      <c r="N142" s="17"/>
      <c r="O142" s="17"/>
      <c r="P142" s="17"/>
    </row>
    <row r="143" ht="15.75" hidden="1" customHeight="1">
      <c r="L143" s="17"/>
      <c r="M143" s="17"/>
      <c r="N143" s="17"/>
      <c r="O143" s="17"/>
      <c r="P143" s="17"/>
    </row>
    <row r="144" ht="15.75" hidden="1" customHeight="1">
      <c r="L144" s="17"/>
      <c r="M144" s="17"/>
      <c r="N144" s="17"/>
      <c r="O144" s="17"/>
      <c r="P144" s="17"/>
    </row>
    <row r="145" ht="15.75" hidden="1" customHeight="1">
      <c r="L145" s="17"/>
      <c r="M145" s="17"/>
      <c r="N145" s="17"/>
      <c r="O145" s="17"/>
      <c r="P145" s="17"/>
    </row>
    <row r="146" ht="15.75" hidden="1" customHeight="1">
      <c r="L146" s="17"/>
      <c r="M146" s="17"/>
      <c r="N146" s="17"/>
      <c r="O146" s="17"/>
      <c r="P146" s="17"/>
    </row>
    <row r="147" ht="15.75" hidden="1" customHeight="1">
      <c r="L147" s="17"/>
      <c r="M147" s="17"/>
      <c r="N147" s="17"/>
      <c r="O147" s="17"/>
      <c r="P147" s="17"/>
    </row>
    <row r="148" ht="15.75" hidden="1" customHeight="1">
      <c r="L148" s="17"/>
      <c r="M148" s="17"/>
      <c r="N148" s="17"/>
      <c r="O148" s="17"/>
      <c r="P148" s="17"/>
    </row>
    <row r="149" ht="15.75" hidden="1" customHeight="1">
      <c r="L149" s="17"/>
      <c r="M149" s="17"/>
      <c r="N149" s="17"/>
      <c r="O149" s="17"/>
      <c r="P149" s="17"/>
    </row>
    <row r="150" ht="15.75" hidden="1" customHeight="1">
      <c r="L150" s="17"/>
      <c r="M150" s="17"/>
      <c r="N150" s="17"/>
      <c r="O150" s="17"/>
      <c r="P150" s="17"/>
    </row>
    <row r="151" ht="15.75" hidden="1" customHeight="1">
      <c r="L151" s="17"/>
      <c r="M151" s="17"/>
      <c r="N151" s="17"/>
      <c r="O151" s="17"/>
      <c r="P151" s="17"/>
    </row>
    <row r="152" ht="15.75" hidden="1" customHeight="1">
      <c r="L152" s="17"/>
      <c r="M152" s="17"/>
      <c r="N152" s="17"/>
      <c r="O152" s="17"/>
      <c r="P152" s="17"/>
    </row>
    <row r="153" ht="15.75" hidden="1" customHeight="1">
      <c r="L153" s="17"/>
      <c r="M153" s="17"/>
      <c r="N153" s="17"/>
      <c r="O153" s="17"/>
      <c r="P153" s="17"/>
    </row>
    <row r="154" ht="15.75" hidden="1" customHeight="1">
      <c r="L154" s="17"/>
      <c r="M154" s="17"/>
      <c r="N154" s="17"/>
      <c r="O154" s="17"/>
      <c r="P154" s="17"/>
    </row>
    <row r="155" ht="15.75" hidden="1" customHeight="1">
      <c r="L155" s="17"/>
      <c r="M155" s="17"/>
      <c r="N155" s="17"/>
      <c r="O155" s="17"/>
      <c r="P155" s="17"/>
    </row>
    <row r="156" ht="15.75" hidden="1" customHeight="1"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7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7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7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7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7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L87" s="17"/>
      <c r="M87" s="17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7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L89" s="17"/>
      <c r="M89" s="17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87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88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</row>
    <row r="43" ht="15.75" hidden="1" customHeight="1">
      <c r="L43" s="17"/>
      <c r="M43" s="17"/>
      <c r="N43" s="11"/>
      <c r="O43" s="17"/>
      <c r="P43" s="17"/>
    </row>
    <row r="44" ht="15.75" hidden="1" customHeight="1">
      <c r="L44" s="17"/>
      <c r="M44" s="17"/>
      <c r="N44" s="11"/>
      <c r="O44" s="17"/>
      <c r="P44" s="17"/>
    </row>
    <row r="45" ht="15.75" hidden="1" customHeight="1">
      <c r="L45" s="17"/>
      <c r="M45" s="17"/>
      <c r="N45" s="11"/>
      <c r="O45" s="17"/>
      <c r="P45" s="17"/>
    </row>
    <row r="46" ht="15.75" hidden="1" customHeight="1">
      <c r="L46" s="17"/>
      <c r="M46" s="17"/>
      <c r="N46" s="11"/>
      <c r="O46" s="17"/>
      <c r="P46" s="17"/>
    </row>
    <row r="47" ht="15.75" hidden="1" customHeight="1">
      <c r="L47" s="17"/>
      <c r="M47" s="17"/>
      <c r="N47" s="11"/>
      <c r="O47" s="17"/>
      <c r="P47" s="17"/>
    </row>
    <row r="48" ht="15.75" hidden="1" customHeight="1">
      <c r="L48" s="17"/>
      <c r="M48" s="17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L51" s="17"/>
      <c r="M51" s="17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L52" s="17"/>
      <c r="M52" s="17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L53" s="17"/>
      <c r="M53" s="17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17"/>
      <c r="M54" s="17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17"/>
      <c r="M55" s="17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17"/>
      <c r="M56" s="17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17"/>
      <c r="M57" s="17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17"/>
      <c r="M58" s="17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17"/>
      <c r="M59" s="17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17"/>
      <c r="M60" s="17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17"/>
      <c r="M61" s="17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17"/>
      <c r="M62" s="17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17"/>
      <c r="M63" s="17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17"/>
      <c r="M64" s="17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17"/>
      <c r="M65" s="17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17"/>
      <c r="M66" s="17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17"/>
      <c r="M67" s="17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L68" s="17"/>
      <c r="M68" s="17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L69" s="17"/>
      <c r="M69" s="17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L70" s="17"/>
      <c r="M70" s="17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L71" s="17"/>
      <c r="M71" s="17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L72" s="17"/>
      <c r="M72" s="17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L73" s="17"/>
      <c r="M73" s="17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L74" s="17"/>
      <c r="M74" s="17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L75" s="17"/>
      <c r="M75" s="17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L76" s="17"/>
      <c r="M76" s="17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L77" s="17"/>
      <c r="M77" s="17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L78" s="17"/>
      <c r="M78" s="17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L79" s="17"/>
      <c r="M79" s="17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89</v>
      </c>
      <c r="C1" s="15"/>
      <c r="D1" s="15"/>
      <c r="E1" s="15"/>
      <c r="F1" s="15"/>
      <c r="G1" s="15"/>
      <c r="H1" s="15"/>
      <c r="I1" s="15"/>
      <c r="J1" s="15"/>
      <c r="K1" s="16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M3" s="25" t="s">
        <v>54</v>
      </c>
      <c r="N3" s="18"/>
      <c r="O3" s="18"/>
      <c r="P3" s="18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M4" s="30" t="s">
        <v>55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M5" s="25" t="s">
        <v>56</v>
      </c>
      <c r="N5" s="18"/>
      <c r="O5" s="18"/>
      <c r="P5" s="18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M6" s="35" t="s">
        <v>57</v>
      </c>
      <c r="N6" s="18"/>
      <c r="O6" s="18"/>
      <c r="P6" s="18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M7" s="30" t="s">
        <v>58</v>
      </c>
      <c r="N7" s="18"/>
      <c r="O7" s="18"/>
      <c r="P7" s="18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M8" s="30" t="s">
        <v>59</v>
      </c>
      <c r="N8" s="18"/>
      <c r="O8" s="18"/>
      <c r="P8" s="18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 ht="15.75" customHeight="1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M23" s="18"/>
      <c r="P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M24" s="18"/>
      <c r="O24" s="18"/>
      <c r="P24" s="18"/>
      <c r="Q24" s="18"/>
      <c r="R24" s="18"/>
      <c r="S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M25" s="18"/>
      <c r="N25" s="18"/>
      <c r="O25" s="18"/>
      <c r="P25" s="18"/>
      <c r="Q25" s="18"/>
      <c r="R25" s="18"/>
      <c r="S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M26" s="18"/>
      <c r="O26" s="18"/>
      <c r="P26" s="18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M27" s="18"/>
      <c r="O27" s="18"/>
      <c r="P27" s="18"/>
      <c r="R27" s="18"/>
      <c r="S27" s="18"/>
      <c r="AA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M28" s="18"/>
      <c r="O28" s="18"/>
      <c r="P28" s="18"/>
      <c r="Q28" s="18"/>
      <c r="R28" s="18"/>
      <c r="S28" s="18"/>
      <c r="AA28" s="18"/>
      <c r="AB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O29" s="18"/>
      <c r="P29" s="18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AA33" s="18"/>
      <c r="AB33" s="18"/>
      <c r="AC33" s="18"/>
      <c r="AD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AA36" s="18"/>
      <c r="AB36" s="18"/>
      <c r="AC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AA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</row>
    <row r="43" ht="15.75" hidden="1" customHeight="1"/>
    <row r="44" ht="15.75" hidden="1" customHeight="1"/>
    <row r="45" ht="15.75" hidden="1" customHeight="1"/>
    <row r="46" ht="15.75" hidden="1" customHeight="1"/>
    <row r="47" ht="15.75" hidden="1" customHeight="1"/>
    <row r="48" ht="15.75" hidden="1" customHeight="1"/>
    <row r="49" ht="15.75" hidden="1" customHeight="1"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AA49" s="18"/>
      <c r="AB49" s="18"/>
      <c r="AC49" s="18"/>
      <c r="AD49" s="18"/>
      <c r="AE49" s="18"/>
      <c r="AF49" s="18"/>
      <c r="AG49" s="18"/>
    </row>
    <row r="50" ht="15.75" hidden="1" customHeight="1"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O51" s="18"/>
      <c r="P51" s="18"/>
      <c r="Q51" s="18"/>
      <c r="R51" s="18"/>
      <c r="S51" s="18"/>
      <c r="T51" s="18"/>
      <c r="U51" s="18"/>
      <c r="V51" s="18"/>
      <c r="W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O53" s="18"/>
      <c r="P53" s="18"/>
      <c r="Q53" s="18"/>
      <c r="R53" s="18"/>
      <c r="S53" s="18"/>
      <c r="T53" s="18"/>
      <c r="U53" s="18"/>
      <c r="V53" s="18"/>
      <c r="W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O54" s="18"/>
      <c r="P54" s="18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O55" s="18"/>
      <c r="P55" s="18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O56" s="18"/>
      <c r="P56" s="18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O57" s="18"/>
      <c r="P57" s="18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O58" s="18"/>
      <c r="P58" s="18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O59" s="18"/>
      <c r="P59" s="18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O60" s="18"/>
      <c r="P60" s="18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O61" s="18"/>
      <c r="P61" s="18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O62" s="18"/>
      <c r="P62" s="18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O63" s="18"/>
      <c r="P63" s="18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O64" s="18"/>
      <c r="P64" s="18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O65" s="18"/>
      <c r="P65" s="18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O66" s="18"/>
      <c r="P66" s="18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O67" s="18"/>
      <c r="P67" s="18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O68" s="18"/>
      <c r="P68" s="18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O69" s="18"/>
      <c r="P69" s="18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O70" s="18"/>
      <c r="P70" s="18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O71" s="18"/>
      <c r="P71" s="18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O72" s="18"/>
      <c r="P72" s="18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O73" s="18"/>
      <c r="P73" s="18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O74" s="18"/>
      <c r="P74" s="18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O75" s="18"/>
      <c r="P75" s="18"/>
      <c r="Q75" s="18"/>
      <c r="R75" s="18"/>
      <c r="S75" s="18"/>
      <c r="T75" s="18"/>
      <c r="U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O76" s="18"/>
      <c r="P76" s="18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O77" s="18"/>
      <c r="P77" s="18"/>
      <c r="Q77" s="18"/>
      <c r="R77" s="18"/>
      <c r="S77" s="18"/>
      <c r="T77" s="18"/>
      <c r="U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O78" s="18"/>
      <c r="P78" s="18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O79" s="18"/>
      <c r="P79" s="18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O80" s="18"/>
      <c r="P80" s="18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O81" s="18"/>
      <c r="P81" s="18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O82" s="18"/>
      <c r="P82" s="18"/>
      <c r="S82" s="18"/>
      <c r="T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O83" s="18"/>
      <c r="P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O84" s="18"/>
      <c r="P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O85" s="18"/>
      <c r="P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O86" s="18"/>
      <c r="P86" s="18"/>
      <c r="AA86" s="18"/>
      <c r="AB86" s="18"/>
      <c r="AC86" s="18"/>
      <c r="AD86" s="18"/>
    </row>
    <row r="87" ht="15.75" hidden="1" customHeight="1">
      <c r="O87" s="18"/>
      <c r="P87" s="18"/>
      <c r="AA87" s="18"/>
      <c r="AB87" s="18"/>
      <c r="AC87" s="18"/>
      <c r="AD87" s="18"/>
    </row>
    <row r="88" ht="15.75" hidden="1" customHeight="1">
      <c r="O88" s="18"/>
      <c r="AA88" s="18"/>
      <c r="AB88" s="18"/>
      <c r="AC88" s="18"/>
    </row>
    <row r="89" ht="15.75" hidden="1" customHeight="1">
      <c r="AA89" s="18"/>
    </row>
    <row r="90" ht="15.75" hidden="1" customHeight="1">
      <c r="AA90" s="18"/>
    </row>
    <row r="91" ht="15.75" hidden="1" customHeight="1">
      <c r="AA91" s="18"/>
    </row>
    <row r="92" ht="15.75" hidden="1" customHeight="1">
      <c r="AA92" s="18"/>
    </row>
    <row r="93" ht="15.75" hidden="1" customHeight="1"/>
    <row r="94" ht="15.75" hidden="1" customHeight="1"/>
    <row r="95" ht="15.75" hidden="1" customHeight="1"/>
    <row r="96" ht="15.75" hidden="1" customHeight="1"/>
    <row r="97" ht="15.75" hidden="1" customHeight="1"/>
    <row r="98" ht="15.75" hidden="1" customHeight="1"/>
    <row r="99" ht="15.75" hidden="1" customHeight="1"/>
    <row r="100" ht="15.75" hidden="1" customHeight="1"/>
    <row r="101" ht="15.75" hidden="1" customHeight="1"/>
    <row r="102" ht="15.75" hidden="1" customHeight="1"/>
    <row r="103" ht="15.75" hidden="1" customHeight="1"/>
    <row r="104" ht="15.75" hidden="1" customHeight="1"/>
    <row r="105" ht="15.75" hidden="1" customHeight="1"/>
    <row r="106" ht="15.75" hidden="1" customHeight="1"/>
    <row r="107" ht="15.75" hidden="1" customHeight="1"/>
    <row r="108" ht="15.75" hidden="1" customHeight="1"/>
    <row r="109" ht="15.75" hidden="1" customHeight="1"/>
    <row r="110" ht="15.75" hidden="1" customHeight="1"/>
    <row r="111" ht="15.75" hidden="1" customHeight="1"/>
    <row r="112" ht="15.75" hidden="1" customHeight="1"/>
    <row r="113" ht="15.75" hidden="1" customHeight="1"/>
    <row r="114" ht="15.75" hidden="1" customHeight="1"/>
    <row r="115" ht="15.75" hidden="1" customHeight="1"/>
    <row r="116" ht="15.75" hidden="1" customHeight="1"/>
    <row r="117" ht="15.75" hidden="1" customHeight="1"/>
    <row r="118" ht="15.75" hidden="1" customHeight="1"/>
    <row r="119" ht="15.75" hidden="1" customHeight="1"/>
    <row r="120" ht="15.75" hidden="1" customHeight="1"/>
    <row r="121" ht="15.75" hidden="1" customHeight="1"/>
    <row r="122" ht="15.75" hidden="1" customHeight="1"/>
    <row r="123" ht="15.75" hidden="1" customHeight="1"/>
    <row r="124" ht="15.75" hidden="1" customHeight="1"/>
    <row r="125" ht="15.75" hidden="1" customHeight="1"/>
    <row r="126" ht="15.75" hidden="1" customHeight="1"/>
    <row r="127" ht="15.75" hidden="1" customHeight="1"/>
    <row r="128" ht="15.75" hidden="1" customHeight="1"/>
    <row r="129" ht="15.75" hidden="1" customHeight="1"/>
    <row r="130" ht="15.75" hidden="1" customHeight="1"/>
    <row r="131" ht="15.75" hidden="1" customHeight="1"/>
    <row r="132" ht="15.75" hidden="1" customHeight="1"/>
    <row r="133" ht="15.75" hidden="1" customHeight="1"/>
    <row r="134" ht="15.75" hidden="1" customHeight="1"/>
    <row r="135" ht="15.75" hidden="1" customHeight="1"/>
    <row r="136" ht="15.75" hidden="1" customHeight="1"/>
    <row r="137" ht="15.75" hidden="1" customHeight="1"/>
    <row r="138" ht="15.75" hidden="1" customHeight="1"/>
    <row r="139" ht="15.75" hidden="1" customHeight="1"/>
    <row r="140" ht="15.75" hidden="1" customHeight="1"/>
    <row r="141" ht="15.75" hidden="1" customHeight="1"/>
    <row r="142" ht="15.75" hidden="1" customHeight="1"/>
    <row r="143" ht="15.75" hidden="1" customHeight="1"/>
    <row r="144" ht="15.75" hidden="1" customHeight="1"/>
    <row r="145" ht="15.75" hidden="1" customHeight="1"/>
    <row r="146" ht="15.75" hidden="1" customHeight="1"/>
    <row r="147" ht="15.75" hidden="1" customHeight="1"/>
    <row r="148" ht="15.75" hidden="1" customHeight="1"/>
    <row r="149" ht="15.75" hidden="1" customHeight="1"/>
    <row r="150" ht="15.75" hidden="1" customHeight="1"/>
    <row r="151" ht="15.75" hidden="1" customHeight="1">
      <c r="A151" s="18"/>
      <c r="B151" s="18"/>
      <c r="C151" s="18"/>
      <c r="D151" s="18"/>
      <c r="E151" s="18"/>
      <c r="F151" s="18"/>
      <c r="G151" s="18"/>
    </row>
    <row r="152" ht="15.75" hidden="1" customHeight="1">
      <c r="A152" s="18"/>
      <c r="B152" s="18"/>
      <c r="C152" s="18"/>
      <c r="D152" s="18"/>
      <c r="E152" s="18"/>
      <c r="F152" s="18"/>
      <c r="G152" s="18"/>
    </row>
    <row r="153" ht="15.75" hidden="1" customHeight="1">
      <c r="A153" s="18"/>
      <c r="B153" s="18"/>
      <c r="C153" s="18"/>
      <c r="D153" s="18"/>
      <c r="E153" s="18"/>
      <c r="F153" s="18"/>
      <c r="G153" s="18"/>
    </row>
    <row r="154" ht="15.75" hidden="1" customHeight="1">
      <c r="A154" s="18"/>
      <c r="B154" s="18"/>
      <c r="C154" s="18"/>
      <c r="D154" s="18"/>
      <c r="E154" s="18"/>
      <c r="F154" s="18"/>
      <c r="G154" s="18"/>
    </row>
    <row r="155" ht="15.75" hidden="1" customHeight="1">
      <c r="A155" s="18"/>
      <c r="B155" s="18"/>
      <c r="C155" s="18"/>
      <c r="D155" s="18"/>
      <c r="E155" s="18"/>
      <c r="F155" s="18"/>
      <c r="G155" s="18"/>
    </row>
    <row r="156" ht="15.75" hidden="1" customHeight="1">
      <c r="A156" s="18"/>
      <c r="B156" s="18"/>
      <c r="C156" s="18"/>
      <c r="D156" s="18"/>
      <c r="E156" s="18"/>
      <c r="F156" s="18"/>
      <c r="G156" s="18"/>
    </row>
    <row r="157" ht="15.75" hidden="1" customHeight="1">
      <c r="A157" s="18"/>
      <c r="B157" s="18"/>
      <c r="C157" s="18"/>
      <c r="D157" s="18"/>
      <c r="E157" s="18"/>
      <c r="F157" s="18"/>
      <c r="G157" s="18"/>
    </row>
    <row r="158" ht="15.75" hidden="1" customHeight="1">
      <c r="A158" s="18"/>
      <c r="B158" s="18"/>
      <c r="C158" s="18"/>
      <c r="D158" s="18"/>
      <c r="E158" s="18"/>
      <c r="F158" s="18"/>
      <c r="G158" s="18"/>
    </row>
    <row r="159" ht="15.75" hidden="1" customHeight="1">
      <c r="A159" s="18"/>
      <c r="B159" s="18"/>
      <c r="C159" s="18"/>
      <c r="D159" s="18"/>
      <c r="E159" s="18"/>
      <c r="F159" s="18"/>
      <c r="G159" s="18"/>
    </row>
    <row r="160" ht="15.75" hidden="1" customHeight="1">
      <c r="A160" s="18"/>
      <c r="B160" s="18"/>
      <c r="C160" s="18"/>
      <c r="D160" s="18"/>
      <c r="E160" s="18"/>
      <c r="F160" s="18"/>
      <c r="G160" s="18"/>
    </row>
    <row r="161" ht="15.75" hidden="1" customHeight="1">
      <c r="A161" s="18"/>
      <c r="B161" s="18"/>
      <c r="C161" s="18"/>
      <c r="D161" s="18"/>
      <c r="E161" s="18"/>
      <c r="F161" s="18"/>
      <c r="G161" s="18"/>
    </row>
    <row r="162" ht="15.75" hidden="1" customHeight="1">
      <c r="A162" s="18"/>
      <c r="B162" s="18"/>
      <c r="C162" s="18"/>
      <c r="D162" s="18"/>
      <c r="E162" s="18"/>
      <c r="F162" s="18"/>
      <c r="G162" s="18"/>
    </row>
    <row r="163" ht="15.75" hidden="1" customHeight="1">
      <c r="A163" s="18"/>
      <c r="B163" s="18"/>
      <c r="C163" s="18"/>
      <c r="D163" s="18"/>
      <c r="E163" s="18"/>
      <c r="F163" s="18"/>
      <c r="G163" s="18"/>
    </row>
    <row r="164" ht="15.75" hidden="1" customHeight="1">
      <c r="A164" s="18"/>
      <c r="B164" s="18"/>
      <c r="C164" s="18"/>
      <c r="D164" s="18"/>
      <c r="E164" s="18"/>
      <c r="F164" s="18"/>
      <c r="G164" s="18"/>
    </row>
    <row r="165" ht="15.75" hidden="1" customHeight="1">
      <c r="A165" s="18"/>
      <c r="B165" s="18"/>
      <c r="C165" s="18"/>
      <c r="D165" s="18"/>
      <c r="E165" s="18"/>
      <c r="F165" s="18"/>
      <c r="G165" s="18"/>
    </row>
    <row r="166" ht="15.75" hidden="1" customHeight="1">
      <c r="A166" s="18"/>
      <c r="B166" s="18"/>
      <c r="C166" s="18"/>
      <c r="D166" s="18"/>
      <c r="E166" s="18"/>
      <c r="F166" s="18"/>
      <c r="G166" s="18"/>
    </row>
    <row r="167" ht="15.75" hidden="1" customHeight="1">
      <c r="A167" s="18"/>
      <c r="B167" s="18"/>
      <c r="C167" s="18"/>
      <c r="D167" s="18"/>
      <c r="E167" s="18"/>
      <c r="F167" s="18"/>
      <c r="G167" s="18"/>
    </row>
    <row r="168" ht="15.75" hidden="1" customHeight="1">
      <c r="A168" s="18"/>
      <c r="B168" s="18"/>
      <c r="C168" s="18"/>
      <c r="D168" s="18"/>
      <c r="E168" s="18"/>
      <c r="F168" s="18"/>
      <c r="G168" s="18"/>
    </row>
    <row r="169" ht="15.75" hidden="1" customHeight="1">
      <c r="A169" s="18"/>
      <c r="B169" s="18"/>
      <c r="C169" s="18"/>
      <c r="D169" s="18"/>
      <c r="E169" s="18"/>
      <c r="F169" s="18"/>
      <c r="G169" s="18"/>
    </row>
    <row r="170" ht="15.75" hidden="1" customHeight="1">
      <c r="A170" s="18"/>
      <c r="B170" s="18"/>
      <c r="C170" s="18"/>
      <c r="D170" s="18"/>
      <c r="E170" s="18"/>
      <c r="F170" s="18"/>
      <c r="G170" s="18"/>
    </row>
    <row r="171" ht="15.75" hidden="1" customHeight="1">
      <c r="A171" s="18"/>
      <c r="B171" s="18"/>
      <c r="C171" s="18"/>
      <c r="D171" s="18"/>
      <c r="E171" s="18"/>
      <c r="F171" s="18"/>
      <c r="G171" s="18"/>
    </row>
    <row r="172" ht="15.75" hidden="1" customHeight="1">
      <c r="A172" s="18"/>
      <c r="B172" s="18"/>
      <c r="C172" s="18"/>
      <c r="D172" s="18"/>
      <c r="E172" s="18"/>
      <c r="F172" s="18"/>
      <c r="G172" s="18"/>
    </row>
    <row r="173" ht="15.75" hidden="1" customHeight="1">
      <c r="A173" s="18"/>
      <c r="B173" s="18"/>
      <c r="C173" s="18"/>
      <c r="D173" s="18"/>
      <c r="E173" s="18"/>
      <c r="F173" s="18"/>
      <c r="G173" s="18"/>
    </row>
    <row r="174" ht="15.75" hidden="1" customHeight="1">
      <c r="A174" s="18"/>
      <c r="B174" s="18"/>
      <c r="C174" s="18"/>
      <c r="D174" s="18"/>
      <c r="E174" s="18"/>
      <c r="F174" s="18"/>
      <c r="G174" s="18"/>
    </row>
    <row r="175" ht="15.75" hidden="1" customHeight="1">
      <c r="A175" s="18"/>
      <c r="B175" s="18"/>
      <c r="C175" s="18"/>
      <c r="D175" s="18"/>
      <c r="E175" s="18"/>
      <c r="F175" s="18"/>
      <c r="G175" s="18"/>
    </row>
    <row r="176" ht="15.75" hidden="1" customHeight="1">
      <c r="A176" s="18"/>
      <c r="B176" s="18"/>
      <c r="C176" s="18"/>
      <c r="D176" s="18"/>
      <c r="E176" s="18"/>
      <c r="F176" s="18"/>
      <c r="G176" s="18"/>
    </row>
    <row r="177" ht="15.75" hidden="1" customHeight="1">
      <c r="A177" s="18"/>
      <c r="B177" s="18"/>
      <c r="C177" s="18"/>
      <c r="D177" s="18"/>
      <c r="E177" s="18"/>
      <c r="F177" s="18"/>
      <c r="G177" s="18"/>
    </row>
    <row r="178" ht="15.75" hidden="1" customHeight="1">
      <c r="A178" s="18"/>
      <c r="B178" s="18"/>
      <c r="C178" s="18"/>
      <c r="D178" s="18"/>
      <c r="E178" s="18"/>
      <c r="F178" s="18"/>
      <c r="G178" s="18"/>
    </row>
    <row r="179" ht="15.75" hidden="1" customHeight="1">
      <c r="A179" s="18"/>
      <c r="B179" s="18"/>
      <c r="C179" s="18"/>
      <c r="D179" s="18"/>
      <c r="E179" s="18"/>
      <c r="F179" s="18"/>
      <c r="G179" s="18"/>
    </row>
    <row r="180" ht="15.75" hidden="1" customHeight="1">
      <c r="A180" s="18"/>
      <c r="B180" s="18"/>
      <c r="C180" s="18"/>
      <c r="D180" s="18"/>
      <c r="E180" s="18"/>
      <c r="F180" s="18"/>
      <c r="G180" s="18"/>
    </row>
    <row r="181" ht="15.75" hidden="1" customHeight="1">
      <c r="A181" s="18"/>
      <c r="B181" s="18"/>
      <c r="C181" s="18"/>
      <c r="D181" s="18"/>
      <c r="E181" s="18"/>
      <c r="F181" s="18"/>
      <c r="G181" s="18"/>
    </row>
    <row r="182" ht="15.75" hidden="1" customHeight="1">
      <c r="A182" s="18"/>
      <c r="B182" s="18"/>
      <c r="C182" s="18"/>
      <c r="D182" s="18"/>
      <c r="E182" s="18"/>
      <c r="F182" s="18"/>
      <c r="G182" s="18"/>
    </row>
    <row r="183" ht="15.75" hidden="1" customHeight="1">
      <c r="A183" s="18"/>
      <c r="B183" s="18"/>
      <c r="C183" s="18"/>
      <c r="D183" s="18"/>
      <c r="E183" s="18"/>
      <c r="F183" s="18"/>
      <c r="G183" s="18"/>
    </row>
    <row r="184" ht="15.75" hidden="1" customHeight="1">
      <c r="A184" s="18"/>
      <c r="B184" s="18"/>
      <c r="C184" s="18"/>
      <c r="D184" s="18"/>
      <c r="E184" s="18"/>
      <c r="F184" s="18"/>
      <c r="G184" s="18"/>
    </row>
    <row r="185" ht="15.75" hidden="1" customHeight="1">
      <c r="A185" s="18"/>
      <c r="B185" s="18"/>
      <c r="C185" s="18"/>
      <c r="D185" s="18"/>
      <c r="E185" s="18"/>
      <c r="F185" s="18"/>
      <c r="G185" s="18"/>
    </row>
    <row r="186" ht="15.75" hidden="1" customHeight="1">
      <c r="A186" s="18"/>
      <c r="B186" s="18"/>
      <c r="C186" s="18"/>
      <c r="D186" s="18"/>
      <c r="E186" s="18"/>
      <c r="F186" s="18"/>
      <c r="G186" s="18"/>
    </row>
    <row r="187" ht="15.75" hidden="1" customHeight="1">
      <c r="A187" s="18"/>
      <c r="B187" s="18"/>
      <c r="C187" s="18"/>
      <c r="D187" s="18"/>
      <c r="E187" s="18"/>
      <c r="F187" s="18"/>
      <c r="G187" s="18"/>
    </row>
    <row r="188" ht="15.75" hidden="1" customHeight="1">
      <c r="A188" s="18"/>
      <c r="B188" s="18"/>
      <c r="C188" s="18"/>
      <c r="D188" s="18"/>
      <c r="E188" s="18"/>
      <c r="F188" s="18"/>
      <c r="G188" s="18"/>
    </row>
    <row r="189" ht="15.75" hidden="1" customHeight="1">
      <c r="A189" s="18"/>
      <c r="B189" s="18"/>
      <c r="C189" s="18"/>
      <c r="D189" s="18"/>
      <c r="E189" s="18"/>
      <c r="F189" s="18"/>
      <c r="G189" s="18"/>
    </row>
    <row r="190" ht="15.75" hidden="1" customHeight="1">
      <c r="A190" s="18"/>
      <c r="B190" s="18"/>
      <c r="C190" s="18"/>
      <c r="D190" s="18"/>
      <c r="E190" s="18"/>
      <c r="F190" s="18"/>
      <c r="G190" s="18"/>
    </row>
    <row r="191" ht="15.75" hidden="1" customHeight="1">
      <c r="A191" s="18"/>
      <c r="B191" s="18"/>
      <c r="C191" s="18"/>
      <c r="D191" s="18"/>
      <c r="E191" s="18"/>
      <c r="F191" s="18"/>
      <c r="G191" s="18"/>
    </row>
    <row r="192" ht="15.75" hidden="1" customHeight="1">
      <c r="A192" s="18"/>
      <c r="B192" s="18"/>
      <c r="C192" s="18"/>
      <c r="D192" s="18"/>
      <c r="E192" s="18"/>
      <c r="F192" s="18"/>
      <c r="G192" s="18"/>
    </row>
    <row r="193" ht="15.75" hidden="1" customHeight="1">
      <c r="A193" s="18"/>
      <c r="B193" s="18"/>
      <c r="C193" s="18"/>
      <c r="D193" s="18"/>
      <c r="E193" s="18"/>
      <c r="F193" s="18"/>
      <c r="G193" s="18"/>
    </row>
    <row r="194" ht="15.75" hidden="1" customHeight="1">
      <c r="A194" s="18"/>
      <c r="B194" s="18"/>
      <c r="C194" s="18"/>
      <c r="D194" s="18"/>
      <c r="E194" s="18"/>
      <c r="F194" s="18"/>
      <c r="G194" s="18"/>
    </row>
    <row r="195" ht="15.75" hidden="1" customHeight="1">
      <c r="A195" s="18"/>
      <c r="B195" s="18"/>
      <c r="C195" s="18"/>
      <c r="D195" s="18"/>
      <c r="E195" s="18"/>
      <c r="F195" s="18"/>
      <c r="G195" s="18"/>
    </row>
    <row r="196" ht="15.75" hidden="1" customHeight="1">
      <c r="A196" s="18"/>
      <c r="B196" s="18"/>
      <c r="C196" s="18"/>
      <c r="D196" s="18"/>
      <c r="E196" s="18"/>
      <c r="F196" s="18"/>
      <c r="G196" s="18"/>
    </row>
    <row r="197" ht="15.75" hidden="1" customHeight="1">
      <c r="A197" s="18"/>
      <c r="B197" s="18"/>
      <c r="C197" s="18"/>
      <c r="D197" s="18"/>
      <c r="E197" s="18"/>
      <c r="F197" s="18"/>
      <c r="G197" s="18"/>
    </row>
    <row r="198" ht="15.75" hidden="1" customHeight="1">
      <c r="A198" s="18"/>
      <c r="B198" s="18"/>
      <c r="C198" s="18"/>
      <c r="D198" s="18"/>
      <c r="E198" s="18"/>
      <c r="F198" s="18"/>
      <c r="G198" s="18"/>
    </row>
    <row r="199" ht="15.75" hidden="1" customHeight="1">
      <c r="A199" s="18"/>
      <c r="B199" s="18"/>
      <c r="C199" s="18"/>
      <c r="D199" s="18"/>
      <c r="E199" s="18"/>
      <c r="F199" s="18"/>
      <c r="G199" s="18"/>
    </row>
    <row r="200" ht="15.75" hidden="1" customHeight="1">
      <c r="A200" s="18"/>
      <c r="B200" s="18"/>
      <c r="C200" s="18"/>
      <c r="D200" s="18"/>
      <c r="E200" s="18"/>
      <c r="F200" s="18"/>
      <c r="G200" s="18"/>
    </row>
    <row r="201" ht="15.75" hidden="1" customHeight="1">
      <c r="A201" s="18"/>
      <c r="B201" s="18"/>
      <c r="C201" s="18"/>
      <c r="D201" s="18"/>
      <c r="E201" s="18"/>
      <c r="F201" s="18"/>
      <c r="G201" s="18"/>
    </row>
    <row r="202" ht="15.75" hidden="1" customHeight="1">
      <c r="A202" s="18"/>
      <c r="B202" s="18"/>
      <c r="C202" s="18"/>
      <c r="D202" s="18"/>
      <c r="E202" s="18"/>
      <c r="F202" s="18"/>
      <c r="G202" s="18"/>
    </row>
    <row r="203" ht="15.75" hidden="1" customHeight="1">
      <c r="A203" s="18"/>
      <c r="B203" s="18"/>
      <c r="C203" s="18"/>
      <c r="D203" s="18"/>
      <c r="E203" s="18"/>
      <c r="F203" s="18"/>
      <c r="G203" s="18"/>
    </row>
    <row r="204" ht="15.75" hidden="1" customHeight="1">
      <c r="A204" s="18"/>
      <c r="B204" s="18"/>
      <c r="C204" s="18"/>
      <c r="D204" s="18"/>
      <c r="E204" s="18"/>
      <c r="F204" s="18"/>
      <c r="G204" s="18"/>
    </row>
    <row r="205" ht="15.75" hidden="1" customHeight="1">
      <c r="A205" s="18"/>
      <c r="B205" s="18"/>
      <c r="C205" s="18"/>
      <c r="D205" s="18"/>
      <c r="E205" s="18"/>
      <c r="F205" s="18"/>
      <c r="G205" s="18"/>
    </row>
    <row r="206" ht="15.75" hidden="1" customHeight="1">
      <c r="A206" s="18"/>
      <c r="B206" s="18"/>
      <c r="C206" s="18"/>
      <c r="D206" s="18"/>
      <c r="E206" s="18"/>
      <c r="F206" s="18"/>
      <c r="G206" s="18"/>
    </row>
    <row r="207" ht="15.75" hidden="1" customHeight="1">
      <c r="A207" s="18"/>
      <c r="B207" s="18"/>
      <c r="C207" s="18"/>
      <c r="D207" s="18"/>
      <c r="E207" s="18"/>
      <c r="F207" s="18"/>
      <c r="G207" s="18"/>
    </row>
    <row r="208" ht="15.75" hidden="1" customHeight="1">
      <c r="A208" s="18"/>
      <c r="B208" s="18"/>
      <c r="C208" s="18"/>
      <c r="D208" s="18"/>
      <c r="E208" s="18"/>
      <c r="F208" s="18"/>
      <c r="G208" s="18"/>
    </row>
    <row r="209" ht="15.75" hidden="1" customHeight="1">
      <c r="A209" s="18"/>
      <c r="B209" s="18"/>
      <c r="C209" s="18"/>
      <c r="D209" s="18"/>
      <c r="E209" s="18"/>
      <c r="F209" s="18"/>
      <c r="G209" s="18"/>
    </row>
    <row r="210" ht="15.75" hidden="1" customHeight="1">
      <c r="A210" s="18"/>
      <c r="B210" s="18"/>
      <c r="C210" s="18"/>
      <c r="D210" s="18"/>
      <c r="E210" s="18"/>
      <c r="F210" s="18"/>
      <c r="G210" s="18"/>
    </row>
    <row r="211" ht="15.75" hidden="1" customHeight="1">
      <c r="A211" s="18"/>
      <c r="B211" s="18"/>
      <c r="C211" s="18"/>
      <c r="D211" s="18"/>
      <c r="E211" s="18"/>
      <c r="F211" s="18"/>
      <c r="G211" s="18"/>
    </row>
    <row r="212" ht="15.75" hidden="1" customHeight="1">
      <c r="A212" s="18"/>
      <c r="B212" s="18"/>
      <c r="C212" s="18"/>
      <c r="D212" s="18"/>
      <c r="E212" s="18"/>
      <c r="F212" s="18"/>
      <c r="G212" s="18"/>
    </row>
    <row r="213" ht="15.75" hidden="1" customHeight="1">
      <c r="A213" s="18"/>
      <c r="B213" s="18"/>
      <c r="C213" s="18"/>
      <c r="D213" s="18"/>
      <c r="E213" s="18"/>
      <c r="F213" s="18"/>
      <c r="G213" s="18"/>
    </row>
    <row r="214" ht="15.75" hidden="1" customHeight="1">
      <c r="A214" s="18"/>
      <c r="B214" s="18"/>
      <c r="C214" s="18"/>
      <c r="D214" s="18"/>
      <c r="E214" s="18"/>
      <c r="F214" s="18"/>
      <c r="G214" s="18"/>
    </row>
    <row r="215" ht="15.75" hidden="1" customHeight="1">
      <c r="A215" s="18"/>
      <c r="B215" s="18"/>
      <c r="C215" s="18"/>
      <c r="D215" s="18"/>
      <c r="E215" s="18"/>
      <c r="F215" s="18"/>
      <c r="G215" s="18"/>
    </row>
    <row r="216" ht="15.75" hidden="1" customHeight="1">
      <c r="A216" s="18"/>
      <c r="B216" s="18"/>
      <c r="C216" s="18"/>
      <c r="D216" s="18"/>
      <c r="E216" s="18"/>
      <c r="F216" s="18"/>
      <c r="G216" s="18"/>
    </row>
    <row r="217" ht="15.75" hidden="1" customHeight="1">
      <c r="A217" s="18"/>
      <c r="B217" s="18"/>
      <c r="C217" s="18"/>
      <c r="D217" s="18"/>
      <c r="E217" s="18"/>
      <c r="F217" s="18"/>
      <c r="G217" s="18"/>
    </row>
    <row r="218" ht="15.75" hidden="1" customHeight="1">
      <c r="A218" s="18"/>
      <c r="B218" s="18"/>
      <c r="C218" s="18"/>
      <c r="D218" s="18"/>
      <c r="E218" s="18"/>
      <c r="F218" s="18"/>
      <c r="G218" s="18"/>
    </row>
    <row r="219" ht="15.75" hidden="1" customHeight="1">
      <c r="A219" s="18"/>
      <c r="B219" s="18"/>
      <c r="C219" s="18"/>
      <c r="D219" s="18"/>
      <c r="E219" s="18"/>
      <c r="F219" s="18"/>
      <c r="G219" s="18"/>
    </row>
    <row r="220" ht="15.75" hidden="1" customHeight="1">
      <c r="A220" s="18"/>
      <c r="B220" s="18"/>
      <c r="C220" s="18"/>
      <c r="D220" s="18"/>
      <c r="E220" s="18"/>
      <c r="F220" s="18"/>
      <c r="G220" s="18"/>
    </row>
    <row r="221" ht="15.75" hidden="1" customHeight="1">
      <c r="A221" s="18"/>
      <c r="B221" s="18"/>
      <c r="C221" s="18"/>
      <c r="D221" s="18"/>
      <c r="E221" s="18"/>
      <c r="F221" s="18"/>
      <c r="G221" s="18"/>
    </row>
    <row r="222" ht="15.75" hidden="1" customHeight="1"/>
    <row r="223" ht="15.75" hidden="1" customHeight="1"/>
    <row r="224" ht="15.75" hidden="1" customHeight="1"/>
    <row r="225" ht="15.75" hidden="1" customHeight="1"/>
    <row r="226" ht="15.75" hidden="1" customHeight="1"/>
    <row r="227" ht="15.75" hidden="1" customHeight="1"/>
    <row r="228" ht="15.75" hidden="1" customHeight="1"/>
    <row r="229" ht="15.75" hidden="1" customHeight="1"/>
    <row r="230" ht="15.75" hidden="1" customHeight="1"/>
    <row r="231" ht="15.75" hidden="1" customHeight="1"/>
    <row r="232" ht="15.75" hidden="1" customHeight="1"/>
    <row r="233" ht="15.75" hidden="1" customHeight="1"/>
    <row r="234" ht="15.75" hidden="1" customHeight="1"/>
    <row r="235" ht="15.75" hidden="1" customHeight="1"/>
    <row r="236" ht="15.75" hidden="1" customHeight="1"/>
    <row r="237" ht="15.75" hidden="1" customHeight="1"/>
    <row r="238" ht="15.75" hidden="1" customHeight="1"/>
    <row r="239" ht="15.75" hidden="1" customHeight="1"/>
    <row r="240" ht="15.75" hidden="1" customHeight="1"/>
    <row r="241" ht="15.75" hidden="1" customHeight="1"/>
    <row r="242" ht="15.75" hidden="1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90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7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7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7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7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7"/>
      <c r="N34" s="17"/>
      <c r="O34" s="17"/>
      <c r="P34" s="17"/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7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7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7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7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7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7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7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7"/>
      <c r="N42" s="11"/>
      <c r="O42" s="17"/>
      <c r="P42" s="17"/>
    </row>
    <row r="43" ht="15.75" hidden="1" customHeight="1">
      <c r="L43" s="17"/>
      <c r="M43" s="17"/>
      <c r="N43" s="11"/>
      <c r="O43" s="17"/>
      <c r="P43" s="17"/>
    </row>
    <row r="44" ht="15.75" hidden="1" customHeight="1">
      <c r="L44" s="17"/>
      <c r="M44" s="17"/>
      <c r="N44" s="11"/>
      <c r="O44" s="17"/>
      <c r="P44" s="17"/>
    </row>
    <row r="45" ht="15.75" hidden="1" customHeight="1">
      <c r="L45" s="17"/>
      <c r="M45" s="17"/>
      <c r="N45" s="11"/>
      <c r="O45" s="17"/>
      <c r="P45" s="17"/>
    </row>
    <row r="46" ht="15.75" hidden="1" customHeight="1">
      <c r="L46" s="17"/>
      <c r="M46" s="17"/>
      <c r="N46" s="11"/>
      <c r="O46" s="17"/>
      <c r="P46" s="17"/>
    </row>
    <row r="47" ht="15.75" hidden="1" customHeight="1">
      <c r="L47" s="17"/>
      <c r="M47" s="17"/>
      <c r="N47" s="11"/>
      <c r="O47" s="17"/>
      <c r="P47" s="17"/>
    </row>
    <row r="48" ht="15.75" hidden="1" customHeight="1">
      <c r="L48" s="17"/>
      <c r="M48" s="17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L51" s="17"/>
      <c r="M51" s="17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L52" s="17"/>
      <c r="M52" s="17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L53" s="17"/>
      <c r="M53" s="17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17"/>
      <c r="M54" s="17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17"/>
      <c r="M55" s="17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17"/>
      <c r="M56" s="17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17"/>
      <c r="M57" s="17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17"/>
      <c r="M58" s="17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7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38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 ht="15.75" customHeight="1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7"/>
      <c r="O23" s="17"/>
      <c r="P23" s="11"/>
      <c r="Q23" s="17"/>
      <c r="R23" s="17"/>
      <c r="S23" s="17"/>
      <c r="T23" s="17"/>
      <c r="U23" s="17"/>
      <c r="V23" s="17"/>
      <c r="W23" s="17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1"/>
      <c r="P24" s="11"/>
      <c r="Q24" s="11"/>
      <c r="R24" s="11"/>
      <c r="S24" s="11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7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7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7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7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1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1"/>
      <c r="M29" s="11"/>
      <c r="N29" s="11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7"/>
      <c r="AF33" s="17"/>
      <c r="AG33" s="17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7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7"/>
      <c r="AC37" s="17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1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42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42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42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42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42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42"/>
      <c r="E48" s="18"/>
      <c r="F48" s="18"/>
      <c r="G48" s="18"/>
      <c r="H48" s="18"/>
      <c r="I48" s="18"/>
      <c r="J48" s="18"/>
      <c r="K48" s="18"/>
      <c r="L48" s="11"/>
      <c r="M48" s="11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42"/>
      <c r="E49" s="18"/>
      <c r="F49" s="18"/>
      <c r="G49" s="18"/>
      <c r="H49" s="18"/>
      <c r="I49" s="18"/>
      <c r="J49" s="18"/>
      <c r="K49" s="18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7"/>
      <c r="AA49" s="11"/>
      <c r="AB49" s="11"/>
      <c r="AC49" s="11"/>
      <c r="AD49" s="11"/>
      <c r="AE49" s="11"/>
      <c r="AF49" s="11"/>
      <c r="AG49" s="11"/>
    </row>
    <row r="50" ht="15.75" hidden="1" customHeight="1">
      <c r="A50" s="18"/>
      <c r="B50" s="18"/>
      <c r="C50" s="18"/>
      <c r="D50" s="42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42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7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42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42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7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42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42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42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42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42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42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42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42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42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42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42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42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42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42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42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42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42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42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42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42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42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42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7"/>
      <c r="W75" s="17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42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42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7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7"/>
      <c r="R82" s="17"/>
      <c r="S82" s="11"/>
      <c r="T82" s="11"/>
      <c r="U82" s="17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7"/>
      <c r="AF86" s="17"/>
      <c r="AG86" s="17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7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7"/>
      <c r="AC89" s="17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1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1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1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1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1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1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1"/>
      <c r="M159" s="11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1"/>
      <c r="M160" s="11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1"/>
      <c r="M161" s="11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1"/>
      <c r="M162" s="11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1"/>
      <c r="M163" s="11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1"/>
      <c r="M164" s="11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1"/>
      <c r="M165" s="11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1"/>
      <c r="M166" s="11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1"/>
      <c r="M167" s="11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1"/>
      <c r="M168" s="11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1"/>
      <c r="M169" s="11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1"/>
      <c r="M170" s="11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1"/>
      <c r="M171" s="11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1"/>
      <c r="M172" s="11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1"/>
      <c r="M173" s="11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1"/>
      <c r="M174" s="11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1"/>
      <c r="M175" s="11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1"/>
      <c r="M176" s="11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1"/>
      <c r="M177" s="11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1"/>
      <c r="M178" s="11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1"/>
      <c r="M179" s="11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1"/>
      <c r="M180" s="11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1"/>
      <c r="M181" s="11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1"/>
      <c r="M182" s="11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1"/>
      <c r="M183" s="11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1"/>
      <c r="M184" s="11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1"/>
      <c r="M185" s="11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1"/>
      <c r="M186" s="11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1"/>
      <c r="M187" s="11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1"/>
      <c r="M188" s="11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1"/>
      <c r="M189" s="11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1"/>
      <c r="M190" s="11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1"/>
      <c r="M191" s="11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1"/>
      <c r="M192" s="11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1"/>
      <c r="O31" s="11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1"/>
      <c r="O32" s="11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1"/>
      <c r="O33" s="11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1"/>
      <c r="O34" s="11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1"/>
      <c r="O35" s="11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1"/>
      <c r="O36" s="11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1"/>
      <c r="O37" s="11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1"/>
      <c r="O38" s="11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1"/>
      <c r="O39" s="11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1"/>
      <c r="O40" s="11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1"/>
      <c r="O41" s="11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1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1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1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1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1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1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1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1"/>
      <c r="O49" s="11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1"/>
      <c r="O90" s="11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1"/>
      <c r="O91" s="11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1"/>
      <c r="O92" s="11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1"/>
      <c r="O93" s="11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1"/>
      <c r="O94" s="11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1"/>
      <c r="O95" s="11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1"/>
      <c r="O96" s="11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1"/>
      <c r="O97" s="11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1"/>
      <c r="O98" s="11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1"/>
      <c r="O99" s="11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1"/>
      <c r="O100" s="11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1"/>
      <c r="O101" s="11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1"/>
      <c r="O102" s="11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1"/>
      <c r="O103" s="11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1"/>
      <c r="O104" s="11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1"/>
      <c r="O105" s="11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1"/>
      <c r="O106" s="11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1"/>
      <c r="O107" s="11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1"/>
      <c r="O108" s="11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1"/>
      <c r="O109" s="11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1"/>
      <c r="O110" s="11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1"/>
      <c r="O111" s="11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1"/>
      <c r="O112" s="11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1"/>
      <c r="O113" s="11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1"/>
      <c r="O114" s="11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1"/>
      <c r="O115" s="11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1"/>
      <c r="O116" s="11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1"/>
      <c r="O117" s="11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AA34" s="18"/>
      <c r="AB34" s="18"/>
      <c r="AC34" s="18"/>
      <c r="AD34" s="18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AA38" s="18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AA39" s="18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AA40" s="18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AA41" s="18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7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1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hidden="1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42</v>
      </c>
      <c r="B1" s="14" t="s">
        <v>97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44</v>
      </c>
      <c r="C3" s="24" t="s">
        <v>45</v>
      </c>
      <c r="D3" s="24" t="s">
        <v>46</v>
      </c>
      <c r="E3" s="24" t="s">
        <v>47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17"/>
      <c r="M3" s="25" t="s">
        <v>54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Ana Beatriz Candido Costa </v>
      </c>
      <c r="B4" s="27"/>
      <c r="C4" s="27"/>
      <c r="D4" s="27"/>
      <c r="E4" s="27"/>
      <c r="F4" s="27">
        <f t="shared" ref="F4:F42" si="1">IF(A4&lt;&gt;"",SUM(B4:E4), )</f>
        <v>0</v>
      </c>
      <c r="G4" s="28" t="str">
        <f t="shared" ref="G4:G42" si="2">IFERROR(IF(F4&gt;=0,AVERAGE(B4:E4),""),"")</f>
        <v/>
      </c>
      <c r="H4" s="27" t="str">
        <f t="shared" ref="H4:H42" si="3">IF(AND(F4&gt;=10,F4&lt;28,G4&lt;7),ROUND((50-G4*6)/4,1),"")</f>
        <v/>
      </c>
      <c r="I4" s="29"/>
      <c r="J4" s="28" t="str">
        <f t="shared" ref="J4:J42" si="4">IF(AND(B4&lt;&gt;"",C4&lt;&gt;"",D4&lt;&gt;"",E4&lt;&gt;""),IF(OR(F4&gt;=28,F4&lt;10),G4,IF(I4=H4,5,((G4*6)+(I4*4))/10)), )</f>
        <v/>
      </c>
      <c r="K4" s="29" t="str">
        <f t="shared" ref="K4:K42" si="5">IF(AND(B4&lt;&gt;"",C4&lt;&gt;"",D4&lt;&gt;"",E4&lt;&gt;""),IF(J4&gt;=5,"A","R"), )</f>
        <v/>
      </c>
      <c r="L4" s="17"/>
      <c r="M4" s="30" t="s">
        <v>55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Camila Nascimento Cândido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56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Cauet José Vieira Feijó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57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Clara Beatriz Gonçalves Silva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58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Daniel Farias Gonçalves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Eufrasio Arruda Neto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60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Giullia Palmeira de Souza Seabra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Ismênia Rebeca Pereira Barbosa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29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Ivnny Maria de Oliveira Albuqueque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Joshua Lucas Clementino Oliveira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Júlia Laurian dos Santos Lima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Kauê Iago Queiroz Oliveira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Larissa Gonçalves Pereira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Laura Oliveira Rodrigues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26" t="str">
        <f>ALNS!A18</f>
        <v>Letícia Isabely Cavalcanti dos Anjos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Lívia gonçalves Pereira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Lívia Pereira dos Santos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Lorena Cavalcanti Candido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Lyandra Sophya Gonçalves da Silva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si="4"/>
        <v/>
      </c>
      <c r="K22" s="29" t="str">
        <f t="shared" si="5"/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1" t="str">
        <f>ALNS!A23</f>
        <v>Maria Alice Alves Caitano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3" t="str">
        <f t="shared" si="4"/>
        <v/>
      </c>
      <c r="K23" s="34" t="str">
        <f t="shared" si="5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26" t="str">
        <f>ALNS!A24</f>
        <v>Maria Clara  Nascimento Lourenço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28" t="str">
        <f t="shared" si="4"/>
        <v/>
      </c>
      <c r="K24" s="29" t="str">
        <f t="shared" si="5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1" t="str">
        <f>ALNS!A25</f>
        <v>Maria Clara Machado Santos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3" t="str">
        <f t="shared" si="4"/>
        <v/>
      </c>
      <c r="K25" s="34" t="str">
        <f t="shared" si="5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26" t="str">
        <f>ALNS!A26</f>
        <v>Maria Eduarda da Silva Alves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29"/>
      <c r="J26" s="28" t="str">
        <f t="shared" si="4"/>
        <v/>
      </c>
      <c r="K26" s="29" t="str">
        <f t="shared" si="5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1" t="str">
        <f>ALNS!A27</f>
        <v>Maria Eduarda Vieira Araújo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4"/>
      <c r="J27" s="33" t="str">
        <f t="shared" si="4"/>
        <v/>
      </c>
      <c r="K27" s="34" t="str">
        <f t="shared" si="5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26" t="str">
        <f>ALNS!A28</f>
        <v>Maria Luiza Batista Nunes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29"/>
      <c r="J28" s="28" t="str">
        <f t="shared" si="4"/>
        <v/>
      </c>
      <c r="K28" s="29" t="str">
        <f t="shared" si="5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1" t="str">
        <f>ALNS!A29</f>
        <v>Maria Luiza Rufino Ferreira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4"/>
      <c r="J29" s="33" t="str">
        <f t="shared" si="4"/>
        <v/>
      </c>
      <c r="K29" s="34" t="str">
        <f t="shared" si="5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26" t="str">
        <f>ALNS!A30</f>
        <v>Nicolas Caio da Silva Santos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29"/>
      <c r="J30" s="28" t="str">
        <f t="shared" si="4"/>
        <v/>
      </c>
      <c r="K30" s="29" t="str">
        <f t="shared" si="5"/>
        <v/>
      </c>
      <c r="L30" s="11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1" t="str">
        <f>ALNS!A31</f>
        <v>Pâmela Jeniffer de Oliveira Freitas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4"/>
      <c r="J31" s="33" t="str">
        <f t="shared" si="4"/>
        <v/>
      </c>
      <c r="K31" s="34" t="str">
        <f t="shared" si="5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26" t="str">
        <f>ALNS!A32</f>
        <v>Pierre Yves Silva Maciel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29"/>
      <c r="J32" s="28" t="str">
        <f t="shared" si="4"/>
        <v/>
      </c>
      <c r="K32" s="29" t="str">
        <f t="shared" si="5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1" t="str">
        <f>ALNS!A33</f>
        <v>Samuel Ramos Salustiano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4"/>
      <c r="J33" s="33" t="str">
        <f t="shared" si="4"/>
        <v/>
      </c>
      <c r="K33" s="34" t="str">
        <f t="shared" si="5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26" t="str">
        <f>ALNS!A34</f>
        <v>Sarah Fontes Lima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29"/>
      <c r="J34" s="28" t="str">
        <f t="shared" si="4"/>
        <v/>
      </c>
      <c r="K34" s="29" t="str">
        <f t="shared" si="5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1" t="str">
        <f>ALNS!A35</f>
        <v>Sarah Rivicka Martins Alexandrino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4"/>
      <c r="J35" s="33" t="str">
        <f t="shared" si="4"/>
        <v/>
      </c>
      <c r="K35" s="34" t="str">
        <f t="shared" si="5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26" t="str">
        <f>ALNS!A36</f>
        <v>Tainá Yasmin Silva Soares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29"/>
      <c r="J36" s="28" t="str">
        <f t="shared" si="4"/>
        <v/>
      </c>
      <c r="K36" s="29" t="str">
        <f t="shared" si="5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1" t="str">
        <f>ALNS!A37</f>
        <v>Thássya Thalya de Negreiros Gomes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4"/>
      <c r="J37" s="33" t="str">
        <f t="shared" si="4"/>
        <v/>
      </c>
      <c r="K37" s="34" t="str">
        <f t="shared" si="5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26" t="str">
        <f>ALNS!A38</f>
        <v>Victor Lucas Montini dos Santos Ribeiro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29"/>
      <c r="J38" s="28" t="str">
        <f t="shared" si="4"/>
        <v/>
      </c>
      <c r="K38" s="29" t="str">
        <f t="shared" si="5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1" t="str">
        <f>ALNS!A39</f>
        <v>Vinícius Gabriel da Costa Agostinho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4"/>
      <c r="J39" s="33" t="str">
        <f t="shared" si="4"/>
        <v/>
      </c>
      <c r="K39" s="34" t="str">
        <f t="shared" si="5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26" t="str">
        <f>ALNS!A40</f>
        <v>Vitoria Schafer Araujo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29"/>
      <c r="J40" s="28" t="str">
        <f t="shared" si="4"/>
        <v/>
      </c>
      <c r="K40" s="29" t="str">
        <f t="shared" si="5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1" t="str">
        <f>ALNS!A41</f>
        <v>Weslley Iury Santos Gomes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4"/>
      <c r="J41" s="33" t="str">
        <f t="shared" si="4"/>
        <v/>
      </c>
      <c r="K41" s="34" t="str">
        <f t="shared" si="5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customHeight="1">
      <c r="A42" s="26" t="str">
        <f>ALNS!A42</f>
        <v>Yasmin Vitória Santos de Oliveira</v>
      </c>
      <c r="B42" s="27"/>
      <c r="C42" s="27"/>
      <c r="D42" s="27"/>
      <c r="E42" s="27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29"/>
      <c r="J42" s="28" t="str">
        <f t="shared" si="4"/>
        <v/>
      </c>
      <c r="K42" s="29" t="str">
        <f t="shared" si="5"/>
        <v/>
      </c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1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1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1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1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1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1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hidden="1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2">
    <cfRule type="cellIs" dxfId="0" priority="1" operator="lessThan">
      <formula>7</formula>
    </cfRule>
  </conditionalFormatting>
  <conditionalFormatting sqref="G4:G42">
    <cfRule type="cellIs" dxfId="1" priority="2" operator="greaterThanOrEqual">
      <formula>7</formula>
    </cfRule>
  </conditionalFormatting>
  <conditionalFormatting sqref="B4:E42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57"/>
    <col customWidth="1" min="2" max="7" width="8.71"/>
  </cols>
  <sheetData>
    <row r="1" ht="15.0" customHeight="1">
      <c r="A1" s="43" t="s">
        <v>98</v>
      </c>
      <c r="B1" s="44"/>
      <c r="C1" s="44"/>
      <c r="D1" s="44"/>
      <c r="E1" s="44"/>
      <c r="F1" s="45"/>
      <c r="G1" s="46"/>
    </row>
    <row r="2" ht="45.75" customHeight="1">
      <c r="A2" s="47"/>
      <c r="B2" s="48"/>
      <c r="C2" s="48"/>
      <c r="D2" s="48"/>
      <c r="E2" s="48"/>
      <c r="F2" s="49"/>
      <c r="G2" s="46"/>
    </row>
    <row r="3" ht="18.75" customHeight="1">
      <c r="A3" s="50" t="s">
        <v>99</v>
      </c>
      <c r="B3" s="51">
        <v>4.0</v>
      </c>
      <c r="C3" s="52"/>
      <c r="D3" s="53"/>
      <c r="E3" s="53"/>
      <c r="F3" s="54"/>
    </row>
    <row r="4" ht="14.25" customHeight="1">
      <c r="A4" s="55" t="s">
        <v>100</v>
      </c>
      <c r="B4" s="53"/>
      <c r="C4" s="53"/>
      <c r="D4" s="53"/>
      <c r="E4" s="53"/>
      <c r="F4" s="54"/>
    </row>
    <row r="5" ht="18.75" customHeight="1">
      <c r="A5" s="56" t="str">
        <f>INDIRECT(CONCATENATE("ALNS!","A",B3))</f>
        <v>Ana Beatriz Candido Costa </v>
      </c>
      <c r="B5" s="53"/>
      <c r="C5" s="53"/>
      <c r="D5" s="53"/>
      <c r="E5" s="53"/>
      <c r="F5" s="54"/>
      <c r="G5" s="57"/>
    </row>
    <row r="6" ht="15.0" customHeight="1">
      <c r="A6" s="58" t="s">
        <v>101</v>
      </c>
      <c r="B6" s="58" t="s">
        <v>102</v>
      </c>
      <c r="C6" s="58" t="s">
        <v>103</v>
      </c>
      <c r="D6" s="58" t="s">
        <v>104</v>
      </c>
      <c r="E6" s="58" t="s">
        <v>105</v>
      </c>
      <c r="F6" s="58" t="s">
        <v>106</v>
      </c>
    </row>
    <row r="7" ht="15.0" customHeight="1">
      <c r="A7" s="59"/>
      <c r="B7" s="60" t="s">
        <v>107</v>
      </c>
      <c r="C7" s="60" t="s">
        <v>107</v>
      </c>
      <c r="D7" s="60" t="s">
        <v>107</v>
      </c>
      <c r="E7" s="60" t="s">
        <v>107</v>
      </c>
      <c r="F7" s="60" t="s">
        <v>107</v>
      </c>
    </row>
    <row r="8" ht="12.75" customHeight="1">
      <c r="A8" s="61" t="s">
        <v>108</v>
      </c>
      <c r="B8" s="62" t="str">
        <f>INDIRECT(CONCATENATE("LP!","B",$B3))</f>
        <v/>
      </c>
      <c r="C8" s="62" t="str">
        <f>INDIRECT(CONCATENATE("LP!","C",$B3))</f>
        <v/>
      </c>
      <c r="D8" s="62" t="str">
        <f>INDIRECT(CONCATENATE("LP!","D",$B3))</f>
        <v/>
      </c>
      <c r="E8" s="62" t="str">
        <f>INDIRECT(CONCATENATE("LP!","E",$B3))</f>
        <v/>
      </c>
      <c r="F8" s="62" t="str">
        <f t="shared" ref="F8:F45" si="1">MEDIAN(B8:E8)</f>
        <v>#NUM!</v>
      </c>
    </row>
    <row r="9" ht="12.75" customHeight="1">
      <c r="A9" s="61" t="s">
        <v>109</v>
      </c>
      <c r="B9" s="62" t="str">
        <f>INDIRECT(CONCATENATE("ART!","B",$B3))</f>
        <v/>
      </c>
      <c r="C9" s="62" t="str">
        <f>INDIRECT(CONCATENATE("ART!","C",$B3))</f>
        <v/>
      </c>
      <c r="D9" s="62" t="str">
        <f>INDIRECT(CONCATENATE("ART!","D",$B3))</f>
        <v/>
      </c>
      <c r="E9" s="62" t="str">
        <f>INDIRECT(CONCATENATE("ART!","E",$B3))</f>
        <v/>
      </c>
      <c r="F9" s="62" t="str">
        <f t="shared" si="1"/>
        <v>#NUM!</v>
      </c>
    </row>
    <row r="10" ht="12.75" customHeight="1">
      <c r="A10" s="61" t="s">
        <v>110</v>
      </c>
      <c r="B10" s="62" t="str">
        <f>INDIRECT(CONCATENATE("ED_FIS!","B",$B3))</f>
        <v/>
      </c>
      <c r="C10" s="62" t="str">
        <f>INDIRECT(CONCATENATE("ED_FIS!","C",$B3))</f>
        <v/>
      </c>
      <c r="D10" s="62" t="str">
        <f>INDIRECT(CONCATENATE("ED_FIS!","D",$B3))</f>
        <v/>
      </c>
      <c r="E10" s="62" t="str">
        <f>INDIRECT(CONCATENATE("ED_FIS!","E",$B3))</f>
        <v/>
      </c>
      <c r="F10" s="62" t="str">
        <f t="shared" si="1"/>
        <v>#NUM!</v>
      </c>
    </row>
    <row r="11" ht="12.75" customHeight="1">
      <c r="A11" s="61" t="s">
        <v>111</v>
      </c>
      <c r="B11" s="62" t="str">
        <f>INDIRECT(CONCATENATE("HIST!","B",$B3))</f>
        <v/>
      </c>
      <c r="C11" s="62" t="str">
        <f>INDIRECT(CONCATENATE("HIST!","C",$B3))</f>
        <v/>
      </c>
      <c r="D11" s="62" t="str">
        <f>INDIRECT(CONCATENATE("HIST!","D",$B3))</f>
        <v/>
      </c>
      <c r="E11" s="62" t="str">
        <f>INDIRECT(CONCATENATE("HIST!","E",$B3))</f>
        <v/>
      </c>
      <c r="F11" s="62" t="str">
        <f t="shared" si="1"/>
        <v>#NUM!</v>
      </c>
    </row>
    <row r="12" ht="12.75" customHeight="1">
      <c r="A12" s="61" t="s">
        <v>112</v>
      </c>
      <c r="B12" s="62" t="str">
        <f>INDIRECT(CONCATENATE("GEO!","B",$B3))</f>
        <v/>
      </c>
      <c r="C12" s="62" t="str">
        <f>INDIRECT(CONCATENATE("GEO!","C",$B3))</f>
        <v/>
      </c>
      <c r="D12" s="62" t="str">
        <f>INDIRECT(CONCATENATE("GEO!","D",$B3))</f>
        <v/>
      </c>
      <c r="E12" s="62" t="str">
        <f>INDIRECT(CONCATENATE("GEO!","E",$B3))</f>
        <v/>
      </c>
      <c r="F12" s="62" t="str">
        <f t="shared" si="1"/>
        <v>#NUM!</v>
      </c>
    </row>
    <row r="13" ht="12.75" customHeight="1">
      <c r="A13" s="61" t="s">
        <v>113</v>
      </c>
      <c r="B13" s="62">
        <f>INDIRECT(CONCATENATE("FIL!","B",$B3))</f>
        <v>7.5</v>
      </c>
      <c r="C13" s="62" t="str">
        <f>INDIRECT(CONCATENATE("FIL!","C",$B3))</f>
        <v/>
      </c>
      <c r="D13" s="62" t="str">
        <f>INDIRECT(CONCATENATE("FIL!","D",$B3))</f>
        <v/>
      </c>
      <c r="E13" s="62" t="str">
        <f>INDIRECT(CONCATENATE("FIL!","E",$B3))</f>
        <v/>
      </c>
      <c r="F13" s="62">
        <f t="shared" si="1"/>
        <v>7.5</v>
      </c>
    </row>
    <row r="14" ht="12.75" customHeight="1">
      <c r="A14" s="61" t="s">
        <v>114</v>
      </c>
      <c r="B14" s="62" t="str">
        <f>INDIRECT(CONCATENATE("SOC!","B",$B3))</f>
        <v/>
      </c>
      <c r="C14" s="62" t="str">
        <f>INDIRECT(CONCATENATE("SOC!","C",$B3))</f>
        <v/>
      </c>
      <c r="D14" s="62" t="str">
        <f>INDIRECT(CONCATENATE("SOC!","D",$B3))</f>
        <v/>
      </c>
      <c r="E14" s="62" t="str">
        <f>INDIRECT(CONCATENATE("SOC!","E",$B3))</f>
        <v/>
      </c>
      <c r="F14" s="62" t="str">
        <f t="shared" si="1"/>
        <v>#NUM!</v>
      </c>
    </row>
    <row r="15" ht="12.75" customHeight="1">
      <c r="A15" s="61" t="s">
        <v>115</v>
      </c>
      <c r="B15" s="62" t="str">
        <f>INDIRECT(CONCATENATE("QUI!","B",$B3))</f>
        <v/>
      </c>
      <c r="C15" s="62" t="str">
        <f>INDIRECT(CONCATENATE("QUI!","C",$B3))</f>
        <v/>
      </c>
      <c r="D15" s="62" t="str">
        <f>INDIRECT(CONCATENATE("QUI!","D",$B3))</f>
        <v/>
      </c>
      <c r="E15" s="62" t="str">
        <f>INDIRECT(CONCATENATE("QUI!","E",$B3))</f>
        <v/>
      </c>
      <c r="F15" s="62" t="str">
        <f t="shared" si="1"/>
        <v>#NUM!</v>
      </c>
    </row>
    <row r="16" ht="12.75" customHeight="1">
      <c r="A16" s="61" t="s">
        <v>116</v>
      </c>
      <c r="B16" s="62" t="str">
        <f>INDIRECT(CONCATENATE("FIS!","B",$B3))</f>
        <v/>
      </c>
      <c r="C16" s="62" t="str">
        <f>INDIRECT(CONCATENATE("FIS!","C",$B3))</f>
        <v/>
      </c>
      <c r="D16" s="62" t="str">
        <f>INDIRECT(CONCATENATE("FIS!","D",$B3))</f>
        <v/>
      </c>
      <c r="E16" s="62" t="str">
        <f>INDIRECT(CONCATENATE("FIS!","E",$B3))</f>
        <v/>
      </c>
      <c r="F16" s="62" t="str">
        <f t="shared" si="1"/>
        <v>#NUM!</v>
      </c>
    </row>
    <row r="17" ht="12.75" customHeight="1">
      <c r="A17" s="61" t="s">
        <v>117</v>
      </c>
      <c r="B17" s="62" t="str">
        <f>INDIRECT(CONCATENATE("BIO!","B",$B3))</f>
        <v/>
      </c>
      <c r="C17" s="62" t="str">
        <f>INDIRECT(CONCATENATE("BIO!","C",$B3))</f>
        <v/>
      </c>
      <c r="D17" s="62" t="str">
        <f>INDIRECT(CONCATENATE("BIO!","D",$B3))</f>
        <v/>
      </c>
      <c r="E17" s="62" t="str">
        <f>INDIRECT(CONCATENATE("BIO!","E",$B3))</f>
        <v/>
      </c>
      <c r="F17" s="62" t="str">
        <f t="shared" si="1"/>
        <v>#NUM!</v>
      </c>
    </row>
    <row r="18" ht="12.75" customHeight="1">
      <c r="A18" s="61" t="s">
        <v>118</v>
      </c>
      <c r="B18" s="62" t="str">
        <f>INDIRECT(CONCATENATE("MAT!","B",$B3))</f>
        <v/>
      </c>
      <c r="C18" s="62" t="str">
        <f>INDIRECT(CONCATENATE("MAT!","C",$B3))</f>
        <v/>
      </c>
      <c r="D18" s="62" t="str">
        <f>INDIRECT(CONCATENATE("MAT!","D",$B3))</f>
        <v/>
      </c>
      <c r="E18" s="62" t="str">
        <f>INDIRECT(CONCATENATE("MAT!","E",$B3))</f>
        <v/>
      </c>
      <c r="F18" s="62" t="str">
        <f t="shared" si="1"/>
        <v>#NUM!</v>
      </c>
    </row>
    <row r="19" ht="12.75" customHeight="1">
      <c r="A19" s="63" t="s">
        <v>119</v>
      </c>
      <c r="B19" s="62" t="str">
        <f>INDIRECT(CONCATENATE("EstudoOrientado!","B",$B3))</f>
        <v/>
      </c>
      <c r="C19" s="62" t="str">
        <f>INDIRECT(CONCATENATE("EstudoOrientado!","C",$B3))</f>
        <v/>
      </c>
      <c r="D19" s="62" t="str">
        <f>INDIRECT(CONCATENATE("EstudoOrientado!","D",$B3))</f>
        <v/>
      </c>
      <c r="E19" s="62" t="str">
        <f>INDIRECT(CONCATENATE("EstudoOrientado!","E",$B3))</f>
        <v/>
      </c>
      <c r="F19" s="62" t="str">
        <f t="shared" si="1"/>
        <v>#NUM!</v>
      </c>
    </row>
    <row r="20" ht="12.75" customHeight="1">
      <c r="A20" s="61" t="s">
        <v>120</v>
      </c>
      <c r="B20" s="62" t="str">
        <f>INDIRECT(CONCATENATE("ELET!","B",$B3))</f>
        <v/>
      </c>
      <c r="C20" s="62" t="str">
        <f>INDIRECT(CONCATENATE("ELET!","C",$B3))</f>
        <v/>
      </c>
      <c r="D20" s="62" t="str">
        <f>INDIRECT(CONCATENATE("ELET!","D",$B3))</f>
        <v/>
      </c>
      <c r="E20" s="62" t="str">
        <f>INDIRECT(CONCATENATE("ELET!","E",$B3))</f>
        <v/>
      </c>
      <c r="F20" s="62" t="str">
        <f t="shared" si="1"/>
        <v>#NUM!</v>
      </c>
    </row>
    <row r="21" ht="12.75" customHeight="1">
      <c r="A21" s="61" t="s">
        <v>121</v>
      </c>
      <c r="B21" s="62" t="str">
        <f>INDIRECT(CONCATENATE("Projeto_de_vida!","B",$B3))</f>
        <v/>
      </c>
      <c r="C21" s="62" t="str">
        <f>INDIRECT(CONCATENATE("Projeto_de_vida!","C",$B3))</f>
        <v/>
      </c>
      <c r="D21" s="62" t="str">
        <f>INDIRECT(CONCATENATE("Projeto_de_vida!","D",$B3))</f>
        <v/>
      </c>
      <c r="E21" s="62" t="str">
        <f>INDIRECT(CONCATENATE("Projeto_de_vida!","E",$B3))</f>
        <v/>
      </c>
      <c r="F21" s="62" t="str">
        <f t="shared" si="1"/>
        <v>#NUM!</v>
      </c>
    </row>
    <row r="22" ht="12.75" customHeight="1">
      <c r="A22" s="61" t="s">
        <v>122</v>
      </c>
      <c r="B22" s="62" t="str">
        <f>INDIRECT(CONCATENATE("ING!","B",$B3))</f>
        <v/>
      </c>
      <c r="C22" s="62" t="str">
        <f>INDIRECT(CONCATENATE("ING!","C",$B3))</f>
        <v/>
      </c>
      <c r="D22" s="62" t="str">
        <f>INDIRECT(CONCATENATE("ING!","D",$B3))</f>
        <v/>
      </c>
      <c r="E22" s="62" t="str">
        <f>INDIRECT(CONCATENATE("ING!","E",$B3))</f>
        <v/>
      </c>
      <c r="F22" s="62" t="str">
        <f t="shared" si="1"/>
        <v>#NUM!</v>
      </c>
    </row>
    <row r="23" ht="12.75" customHeight="1">
      <c r="A23" s="63" t="s">
        <v>123</v>
      </c>
      <c r="B23" s="62" t="str">
        <f>INDIRECT(CONCATENATE("ESP!","B",$B3))</f>
        <v/>
      </c>
      <c r="C23" s="62" t="str">
        <f>INDIRECT(CONCATENATE("ESP!","C",$B3))</f>
        <v/>
      </c>
      <c r="D23" s="62" t="str">
        <f>INDIRECT(CONCATENATE("ESP!","D",$B3))</f>
        <v/>
      </c>
      <c r="E23" s="62" t="str">
        <f>INDIRECT(CONCATENATE("ESP!","E",$B3))</f>
        <v/>
      </c>
      <c r="F23" s="62" t="str">
        <f t="shared" si="1"/>
        <v>#NUM!</v>
      </c>
    </row>
    <row r="24" ht="12.75" customHeight="1">
      <c r="A24" s="61" t="s">
        <v>124</v>
      </c>
      <c r="B24" s="62" t="str">
        <f>INDIRECT(CONCATENATE("Informatica!","B",$B3))</f>
        <v/>
      </c>
      <c r="C24" s="62" t="str">
        <f>INDIRECT(CONCATENATE("Informatica!","C",$B3))</f>
        <v/>
      </c>
      <c r="D24" s="62" t="str">
        <f>INDIRECT(CONCATENATE("Informatica!","D",$B3))</f>
        <v/>
      </c>
      <c r="E24" s="62" t="str">
        <f>INDIRECT(CONCATENATE("Informatica!","E",$B3))</f>
        <v/>
      </c>
      <c r="F24" s="62" t="str">
        <f t="shared" si="1"/>
        <v>#NUM!</v>
      </c>
    </row>
    <row r="25" ht="12.75" customHeight="1">
      <c r="A25" s="61" t="s">
        <v>79</v>
      </c>
      <c r="B25" s="62" t="str">
        <f>INDIRECT(CONCATENATE("intervcom!","B",$B3))</f>
        <v/>
      </c>
      <c r="C25" s="62" t="str">
        <f>INDIRECT(CONCATENATE("intervcom!","C",$B3))</f>
        <v/>
      </c>
      <c r="D25" s="64" t="str">
        <f>INDIRECT(CONCATENATE("intervcom!","D",$B3))</f>
        <v/>
      </c>
      <c r="E25" s="62" t="str">
        <f>INDIRECT(CONCATENATE("intervcom!","E",$B3))</f>
        <v/>
      </c>
      <c r="F25" s="62" t="str">
        <f t="shared" si="1"/>
        <v>#NUM!</v>
      </c>
    </row>
    <row r="26" ht="12.75" customHeight="1">
      <c r="A26" s="61" t="s">
        <v>125</v>
      </c>
      <c r="B26" s="62" t="str">
        <f t="shared" ref="B26:C26" si="2">INDIRECT(CONCATENATE("ISC!","B",$B3))</f>
        <v/>
      </c>
      <c r="C26" s="62" t="str">
        <f t="shared" si="2"/>
        <v/>
      </c>
      <c r="D26" s="64" t="str">
        <f>INDIRECT(CONCATENATE("ISC!","D",$B3))</f>
        <v/>
      </c>
      <c r="E26" s="62" t="str">
        <f>INDIRECT(CONCATENATE("ISC!","E",$B3))</f>
        <v/>
      </c>
      <c r="F26" s="62" t="str">
        <f t="shared" si="1"/>
        <v>#NUM!</v>
      </c>
    </row>
    <row r="27" ht="12.75" customHeight="1">
      <c r="A27" s="61" t="s">
        <v>126</v>
      </c>
      <c r="B27" s="62" t="str">
        <f>INDIRECT(CONCATENATE("EP!","B",$B3))</f>
        <v/>
      </c>
      <c r="C27" s="62" t="str">
        <f>INDIRECT(CONCATENATE("EP!","C",$B3))</f>
        <v/>
      </c>
      <c r="D27" s="62" t="str">
        <f>INDIRECT(CONCATENATE("EP!","D",$B3))</f>
        <v/>
      </c>
      <c r="E27" s="62" t="str">
        <f>INDIRECT(CONCATENATE("EP!","E",$B3))</f>
        <v/>
      </c>
      <c r="F27" s="62" t="str">
        <f t="shared" si="1"/>
        <v>#NUM!</v>
      </c>
    </row>
    <row r="28" ht="12.75" customHeight="1">
      <c r="A28" s="61" t="s">
        <v>82</v>
      </c>
      <c r="B28" s="62" t="str">
        <f>INDIRECT(CONCATENATE("Higie_Segu_trab!","B",$B3))</f>
        <v/>
      </c>
      <c r="C28" s="62" t="str">
        <f>INDIRECT(CONCATENATE("Higie_Segu_trab!","C",$B3))</f>
        <v/>
      </c>
      <c r="D28" s="64" t="str">
        <f>INDIRECT(CONCATENATE("Higie_Segu_trab!","D",$B3))</f>
        <v/>
      </c>
      <c r="E28" s="62" t="str">
        <f>INDIRECT(CONCATENATE("Higie_Segu_trab!","E",$B3))</f>
        <v/>
      </c>
      <c r="F28" s="62" t="str">
        <f t="shared" si="1"/>
        <v>#NUM!</v>
      </c>
    </row>
    <row r="29" ht="12.75" customHeight="1">
      <c r="A29" s="65" t="s">
        <v>127</v>
      </c>
      <c r="B29" s="62" t="str">
        <f>INDIRECT(CONCATENATE("Hist_cult_des!","B",$B3))</f>
        <v/>
      </c>
      <c r="C29" s="62" t="str">
        <f>INDIRECT(CONCATENATE("Hist_cult_des!","C",$B3))</f>
        <v/>
      </c>
      <c r="D29" s="64" t="str">
        <f>INDIRECT(CONCATENATE("Hist_cult_des!","D",$B3))</f>
        <v/>
      </c>
      <c r="E29" s="62" t="str">
        <f>INDIRECT(CONCATENATE("Hist_cult_des!","E",$B3))</f>
        <v/>
      </c>
      <c r="F29" s="62" t="str">
        <f t="shared" si="1"/>
        <v>#NUM!</v>
      </c>
    </row>
    <row r="30" ht="12.75" customHeight="1">
      <c r="A30" s="65" t="s">
        <v>128</v>
      </c>
      <c r="B30" s="62" t="str">
        <f>INDIRECT(CONCATENATE("Gest_logis_Inov!","B",$B3))</f>
        <v/>
      </c>
      <c r="C30" s="62" t="str">
        <f>INDIRECT(CONCATENATE("Gest_logis_Inov!","C",$B3))</f>
        <v/>
      </c>
      <c r="D30" s="64" t="str">
        <f t="shared" ref="D30:E30" si="3">INDIRECT(CONCATENATE("Gest_logis_Inov!","D",$B3))</f>
        <v/>
      </c>
      <c r="E30" s="62" t="str">
        <f t="shared" si="3"/>
        <v/>
      </c>
      <c r="F30" s="62" t="str">
        <f t="shared" si="1"/>
        <v>#NUM!</v>
      </c>
    </row>
    <row r="31" ht="12.75" customHeight="1">
      <c r="A31" s="65" t="s">
        <v>129</v>
      </c>
      <c r="B31" s="62" t="str">
        <f>INDIRECT(CONCATENATE("Funda_desenho!","B",$B3))</f>
        <v/>
      </c>
      <c r="C31" s="62" t="str">
        <f>INDIRECT(CONCATENATE("Funda_desenho!","C",$B3))</f>
        <v/>
      </c>
      <c r="D31" s="64" t="str">
        <f>INDIRECT(CONCATENATE("Funda_desenho!","D",$B3))</f>
        <v/>
      </c>
      <c r="E31" s="62" t="str">
        <f>INDIRECT(CONCATENATE("Funda_desenho!","E",$B3))</f>
        <v/>
      </c>
      <c r="F31" s="62" t="str">
        <f t="shared" si="1"/>
        <v>#NUM!</v>
      </c>
    </row>
    <row r="32" ht="12.75" customHeight="1">
      <c r="A32" s="65" t="s">
        <v>130</v>
      </c>
      <c r="B32" s="62" t="str">
        <f>INDIRECT(CONCATENATE("Desen_Pesq_Mercado!","B",$B3))</f>
        <v/>
      </c>
      <c r="C32" s="62" t="str">
        <f t="shared" ref="C32:D32" si="4">INDIRECT(CONCATENATE("Desen_Pesq_Mercado!","C",$B3))</f>
        <v/>
      </c>
      <c r="D32" s="64" t="str">
        <f t="shared" si="4"/>
        <v/>
      </c>
      <c r="E32" s="62" t="str">
        <f>INDIRECT(CONCATENATE("Desen_Pesq_Mercado!","E",$B3))</f>
        <v/>
      </c>
      <c r="F32" s="62" t="str">
        <f t="shared" si="1"/>
        <v>#NUM!</v>
      </c>
    </row>
    <row r="33" ht="12.75" customHeight="1">
      <c r="A33" s="65" t="s">
        <v>131</v>
      </c>
      <c r="B33" s="62" t="str">
        <f>INDIRECT(CONCATENATE("Modela_Graf_cal!","B",$B3))</f>
        <v/>
      </c>
      <c r="C33" s="62" t="str">
        <f>INDIRECT(CONCATENATE("Modela_Graf_cal!","C",$B3))</f>
        <v/>
      </c>
      <c r="D33" s="64" t="str">
        <f>INDIRECT(CONCATENATE("Modela_Graf_cal!","D",$B3))</f>
        <v/>
      </c>
      <c r="E33" s="62" t="str">
        <f>INDIRECT(CONCATENATE("Modela_Graf_cal!","E",$B3))</f>
        <v/>
      </c>
      <c r="F33" s="62" t="str">
        <f t="shared" si="1"/>
        <v>#NUM!</v>
      </c>
    </row>
    <row r="34" ht="12.75" customHeight="1">
      <c r="A34" s="65" t="s">
        <v>132</v>
      </c>
      <c r="B34" s="62" t="str">
        <f>INDIRECT(CONCATENATE("Profabdc!","B",$B3))</f>
        <v/>
      </c>
      <c r="C34" s="62" t="str">
        <f>INDIRECT(CONCATENATE("Profabdc!","C",$B3))</f>
        <v/>
      </c>
      <c r="D34" s="64" t="str">
        <f>INDIRECT(CONCATENATE("Profabdc!","D",$B3))</f>
        <v/>
      </c>
      <c r="E34" s="62" t="str">
        <f>INDIRECT(CONCATENATE("Profabdc!","E",$B3))</f>
        <v/>
      </c>
      <c r="F34" s="62" t="str">
        <f t="shared" si="1"/>
        <v>#NUM!</v>
      </c>
    </row>
    <row r="35" ht="12.75" customHeight="1">
      <c r="A35" s="65" t="s">
        <v>89</v>
      </c>
      <c r="B35" s="62" t="str">
        <f>INDIRECT(CONCATENATE("SustentMat!","B",$B3))</f>
        <v/>
      </c>
      <c r="C35" s="62" t="str">
        <f>INDIRECT(CONCATENATE("SustentMat!","C",$B3))</f>
        <v/>
      </c>
      <c r="D35" s="64" t="str">
        <f>INDIRECT(CONCATENATE("SustentMat!","D",$B3))</f>
        <v/>
      </c>
      <c r="E35" s="62" t="str">
        <f>INDIRECT(CONCATENATE("SustentMat!","E",$B3))</f>
        <v/>
      </c>
      <c r="F35" s="62" t="str">
        <f t="shared" si="1"/>
        <v>#NUM!</v>
      </c>
    </row>
    <row r="36" ht="12.75" customHeight="1">
      <c r="A36" s="65" t="s">
        <v>90</v>
      </c>
      <c r="B36" s="62" t="str">
        <f>INDIRECT(CONCATENATE("Modelagem_plana_Cal!","B",$B3))</f>
        <v/>
      </c>
      <c r="C36" s="62" t="str">
        <f>INDIRECT(CONCATENATE("Modelagem_plana_Cal!","C",$B3))</f>
        <v/>
      </c>
      <c r="D36" s="64" t="str">
        <f>INDIRECT(CONCATENATE("Modelagem_plana_Cal!","D",$B3))</f>
        <v/>
      </c>
      <c r="E36" s="62" t="str">
        <f>INDIRECT(CONCATENATE("Modelagem_plana_Cal!","E",$B3))</f>
        <v/>
      </c>
      <c r="F36" s="62" t="str">
        <f t="shared" si="1"/>
        <v>#NUM!</v>
      </c>
    </row>
    <row r="37" ht="12.75" customHeight="1">
      <c r="A37" s="65" t="s">
        <v>133</v>
      </c>
      <c r="B37" s="62" t="str">
        <f>INDIRECT(CONCATENATE("Proces_cria_designII!","B",$B3))</f>
        <v/>
      </c>
      <c r="C37" s="62" t="str">
        <f>INDIRECT(CONCATENATE("Proces_cria_designII!","C",$B3))</f>
        <v/>
      </c>
      <c r="D37" s="64" t="str">
        <f>INDIRECT(CONCATENATE("Proces_cria_designII!","D",$B3))</f>
        <v/>
      </c>
      <c r="E37" s="62" t="str">
        <f>INDIRECT(CONCATENATE("Proces_cria_designII!","E",$B3))</f>
        <v/>
      </c>
      <c r="F37" s="62" t="str">
        <f t="shared" si="1"/>
        <v>#NUM!</v>
      </c>
    </row>
    <row r="38" ht="12.75" customHeight="1">
      <c r="A38" s="65" t="s">
        <v>134</v>
      </c>
      <c r="B38" s="62" t="str">
        <f>INDIRECT(CONCATENATE("DesProjeto1!","B",$B3))</f>
        <v/>
      </c>
      <c r="C38" s="62" t="str">
        <f>INDIRECT(CONCATENATE("DesProjeto1!","C",$B3))</f>
        <v/>
      </c>
      <c r="D38" s="64" t="str">
        <f>INDIRECT(CONCATENATE("DesProjeto1!","D",$B3))</f>
        <v/>
      </c>
      <c r="E38" s="62" t="str">
        <f>INDIRECT(CONCATENATE("DesProjeto1!","E",$B3))</f>
        <v/>
      </c>
      <c r="F38" s="62" t="str">
        <f t="shared" si="1"/>
        <v>#NUM!</v>
      </c>
    </row>
    <row r="39" ht="12.75" customHeight="1">
      <c r="A39" s="65" t="s">
        <v>135</v>
      </c>
      <c r="B39" s="62" t="str">
        <f>INDIRECT(CONCATENATE("Modela_Cal_3D!","B",$B3))</f>
        <v/>
      </c>
      <c r="C39" s="62" t="str">
        <f>INDIRECT(CONCATENATE("Modela_Cal_3D!","C",$B3))</f>
        <v/>
      </c>
      <c r="D39" s="64" t="str">
        <f>INDIRECT(CONCATENATE("Modela_Cal_3D!","D",$B3))</f>
        <v/>
      </c>
      <c r="E39" s="62" t="str">
        <f>INDIRECT(CONCATENATE("Modela_Cal_3D!","E",$B3))</f>
        <v/>
      </c>
      <c r="F39" s="62" t="str">
        <f t="shared" si="1"/>
        <v>#NUM!</v>
      </c>
    </row>
    <row r="40" ht="12.75" customHeight="1">
      <c r="A40" s="65" t="s">
        <v>136</v>
      </c>
      <c r="B40" s="62" t="str">
        <f>INDIRECT(CONCATENATE("Desenv_de_Projeto2!","B",$B3))</f>
        <v/>
      </c>
      <c r="C40" s="62" t="str">
        <f>INDIRECT(CONCATENATE("Desenv_de_Projeto2!","C",$B3))</f>
        <v/>
      </c>
      <c r="D40" s="64" t="str">
        <f>INDIRECT(CONCATENATE("Desenv_de_Projeto2!","D",$B3))</f>
        <v/>
      </c>
      <c r="E40" s="62" t="str">
        <f>INDIRECT(CONCATENATE("Desenv_de_Projeto2!","E",$B3))</f>
        <v/>
      </c>
      <c r="F40" s="62" t="str">
        <f t="shared" si="1"/>
        <v>#NUM!</v>
      </c>
    </row>
    <row r="41" ht="12.75" customHeight="1">
      <c r="A41" s="65" t="s">
        <v>137</v>
      </c>
      <c r="B41" s="62" t="str">
        <f>INDIRECT(CONCATENATE("Gest_logis_Inov!","B",$B3))</f>
        <v/>
      </c>
      <c r="C41" s="62" t="str">
        <f>INDIRECT(CONCATENATE("Gest_logis_Inov!","C",$B3))</f>
        <v/>
      </c>
      <c r="D41" s="62" t="str">
        <f>INDIRECT(CONCATENATE("Gest_logis_Inov!","D",$B3))</f>
        <v/>
      </c>
      <c r="E41" s="62" t="str">
        <f>INDIRECT(CONCATENATE("Gest_logis_Inov!","E",$B3))</f>
        <v/>
      </c>
      <c r="F41" s="62" t="str">
        <f t="shared" si="1"/>
        <v>#NUM!</v>
      </c>
    </row>
    <row r="42" ht="12.75" customHeight="1">
      <c r="A42" s="65" t="s">
        <v>138</v>
      </c>
      <c r="B42" s="62" t="str">
        <f>INDIRECT(CONCATENATE("Metod_Cientif_design!","B",$B3))</f>
        <v/>
      </c>
      <c r="C42" s="62" t="str">
        <f>INDIRECT(CONCATENATE("Metod_Cientif_design!","C",$B3))</f>
        <v/>
      </c>
      <c r="D42" s="64" t="str">
        <f>INDIRECT(CONCATENATE("Metod_Cientif_design!","D",$B3))</f>
        <v/>
      </c>
      <c r="E42" s="62" t="str">
        <f>INDIRECT(CONCATENATE("Metod_Cientif_design!","E",$B3))</f>
        <v/>
      </c>
      <c r="F42" s="62" t="str">
        <f t="shared" si="1"/>
        <v>#NUM!</v>
      </c>
    </row>
    <row r="43" ht="12.75" customHeight="1">
      <c r="A43" s="65" t="s">
        <v>139</v>
      </c>
      <c r="B43" s="62" t="str">
        <f>INDIRECT(CONCATENATE("Plan_Contr_Prod_desig!","B",$B3))</f>
        <v/>
      </c>
      <c r="C43" s="62" t="str">
        <f>INDIRECT(CONCATENATE("Plan_Contr_Prod_desig!","C",$B3))</f>
        <v/>
      </c>
      <c r="D43" s="64" t="str">
        <f>INDIRECT(CONCATENATE("Plan_Contr_Prod_desig!","D",$B3))</f>
        <v/>
      </c>
      <c r="E43" s="62" t="str">
        <f>INDIRECT(CONCATENATE("Plan_Contr_Prod_desig!","E",$B3))</f>
        <v/>
      </c>
      <c r="F43" s="62" t="str">
        <f t="shared" si="1"/>
        <v>#NUM!</v>
      </c>
    </row>
    <row r="44" ht="15.75" customHeight="1">
      <c r="A44" s="66" t="s">
        <v>140</v>
      </c>
      <c r="B44" s="62">
        <f>INDIRECT(CONCATENATE("Prota_juvenil!","B",$B3))</f>
        <v>10</v>
      </c>
      <c r="C44" s="62" t="str">
        <f>INDIRECT(CONCATENATE("Prota_juvenil!","C",$B3))</f>
        <v/>
      </c>
      <c r="D44" s="64" t="str">
        <f>INDIRECT(CONCATENATE("Prota_juvenil!","D",$B3))</f>
        <v/>
      </c>
      <c r="E44" s="62" t="str">
        <f>INDIRECT(CONCATENATE("Prota_juvenil!","E",$B3))</f>
        <v/>
      </c>
      <c r="F44" s="62">
        <f t="shared" si="1"/>
        <v>10</v>
      </c>
    </row>
    <row r="45" ht="12.75" customHeight="1">
      <c r="A45" s="67" t="s">
        <v>141</v>
      </c>
      <c r="B45" s="62" t="str">
        <f>INDIRECT(CONCATENATE("Pratica_experi!","B",$B3))</f>
        <v/>
      </c>
      <c r="C45" s="62" t="str">
        <f>INDIRECT(CONCATENATE("Pratica_experi!","C",$B3))</f>
        <v/>
      </c>
      <c r="D45" s="64" t="str">
        <f>INDIRECT(CONCATENATE("Pratica_experi!","D",$B3))</f>
        <v/>
      </c>
      <c r="E45" s="62" t="str">
        <f>INDIRECT(CONCATENATE("Pratica_experi!","E",$B3))</f>
        <v/>
      </c>
      <c r="F45" s="62" t="str">
        <f t="shared" si="1"/>
        <v>#NUM!</v>
      </c>
    </row>
    <row r="46" ht="12.75" customHeight="1">
      <c r="A46" s="68" t="s">
        <v>142</v>
      </c>
      <c r="B46" s="69"/>
      <c r="C46" s="69"/>
      <c r="D46" s="69"/>
      <c r="E46" s="69"/>
      <c r="F46" s="70"/>
    </row>
    <row r="47" ht="12.75" customHeight="1">
      <c r="A47" s="71"/>
      <c r="B47" s="18"/>
      <c r="C47" s="18"/>
      <c r="D47" s="18"/>
      <c r="E47" s="18"/>
      <c r="F47" s="72"/>
    </row>
    <row r="48" ht="12.75" customHeight="1">
      <c r="A48" s="71"/>
      <c r="B48" s="18"/>
      <c r="C48" s="18"/>
      <c r="D48" s="18"/>
      <c r="E48" s="18"/>
      <c r="F48" s="72"/>
    </row>
    <row r="49" ht="12.75" customHeight="1">
      <c r="A49" s="73"/>
      <c r="B49" s="74"/>
      <c r="C49" s="74"/>
      <c r="D49" s="74"/>
      <c r="E49" s="74"/>
      <c r="F49" s="75"/>
    </row>
    <row r="50" ht="12.75" customHeight="1"/>
    <row r="51" ht="15.75" customHeight="1">
      <c r="A51" s="76" t="s">
        <v>143</v>
      </c>
      <c r="B51" s="44"/>
      <c r="C51" s="44"/>
      <c r="D51" s="44"/>
      <c r="E51" s="44"/>
      <c r="F51" s="44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1:F51"/>
  </mergeCells>
  <conditionalFormatting sqref="B8:F45">
    <cfRule type="cellIs" dxfId="1" priority="1" operator="greaterThanOrEqual">
      <formula>7</formula>
    </cfRule>
  </conditionalFormatting>
  <conditionalFormatting sqref="B8:F45">
    <cfRule type="cellIs" dxfId="3" priority="2" operator="lessThan">
      <formula>7</formula>
    </cfRule>
  </conditionalFormatting>
  <printOptions/>
  <pageMargins bottom="0.787401575" footer="0.0" header="0.0" left="0.511811024" right="0.511811024" top="0.787401575"/>
  <pageSetup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11.57"/>
    <col customWidth="1" min="3" max="3" width="14.0"/>
    <col customWidth="1" min="4" max="16" width="11.57"/>
  </cols>
  <sheetData>
    <row r="1">
      <c r="A1" s="77" t="s">
        <v>144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>
      <c r="A3" s="78" t="s">
        <v>145</v>
      </c>
      <c r="B3" s="79" t="s">
        <v>146</v>
      </c>
      <c r="C3" s="78" t="s">
        <v>147</v>
      </c>
      <c r="D3" s="79" t="s">
        <v>148</v>
      </c>
      <c r="E3" s="80" t="s">
        <v>149</v>
      </c>
      <c r="F3" s="81"/>
      <c r="G3" s="82"/>
      <c r="H3" s="79">
        <f>COUNTA(ALNS!A4:A43)</f>
        <v>40</v>
      </c>
      <c r="I3" s="83" t="s">
        <v>150</v>
      </c>
      <c r="J3" s="81"/>
      <c r="K3" s="81"/>
      <c r="L3" s="81"/>
      <c r="M3" s="81"/>
      <c r="N3" s="81"/>
      <c r="O3" s="81"/>
      <c r="P3" s="82"/>
    </row>
    <row r="4">
      <c r="A4" s="84" t="s">
        <v>151</v>
      </c>
      <c r="B4" s="15"/>
      <c r="C4" s="16"/>
      <c r="D4" s="85" t="s">
        <v>152</v>
      </c>
      <c r="E4" s="85" t="s">
        <v>153</v>
      </c>
      <c r="F4" s="85" t="s">
        <v>154</v>
      </c>
      <c r="G4" s="85" t="s">
        <v>155</v>
      </c>
      <c r="H4" s="85" t="s">
        <v>156</v>
      </c>
      <c r="I4" s="85" t="s">
        <v>157</v>
      </c>
      <c r="J4" s="85" t="s">
        <v>158</v>
      </c>
      <c r="K4" s="85" t="s">
        <v>159</v>
      </c>
      <c r="L4" s="85" t="s">
        <v>160</v>
      </c>
      <c r="M4" s="85" t="s">
        <v>161</v>
      </c>
      <c r="N4" s="85" t="s">
        <v>162</v>
      </c>
      <c r="O4" s="85" t="s">
        <v>163</v>
      </c>
      <c r="P4" s="85" t="s">
        <v>164</v>
      </c>
    </row>
    <row r="5">
      <c r="A5" s="20"/>
      <c r="B5" s="21"/>
      <c r="C5" s="22"/>
      <c r="D5" s="86" t="b">
        <v>1</v>
      </c>
      <c r="E5" s="86" t="b">
        <v>1</v>
      </c>
      <c r="F5" s="86" t="b">
        <v>1</v>
      </c>
      <c r="G5" s="86" t="b">
        <v>1</v>
      </c>
      <c r="H5" s="86" t="b">
        <v>1</v>
      </c>
      <c r="I5" s="86" t="b">
        <v>0</v>
      </c>
      <c r="J5" s="86" t="b">
        <v>0</v>
      </c>
      <c r="K5" s="86" t="b">
        <v>0</v>
      </c>
      <c r="L5" s="86" t="b">
        <v>0</v>
      </c>
      <c r="M5" s="86" t="b">
        <v>1</v>
      </c>
      <c r="N5" s="86" t="b">
        <v>1</v>
      </c>
      <c r="O5" s="86" t="b">
        <v>1</v>
      </c>
      <c r="P5" s="86" t="b">
        <v>1</v>
      </c>
    </row>
    <row r="6">
      <c r="A6" s="83"/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2"/>
    </row>
    <row r="7" ht="18.75" customHeight="1">
      <c r="A7" s="87" t="s">
        <v>165</v>
      </c>
      <c r="B7" s="81"/>
      <c r="C7" s="82"/>
      <c r="D7" s="88">
        <v>1.0</v>
      </c>
      <c r="E7" s="88">
        <v>2.0</v>
      </c>
      <c r="F7" s="88">
        <v>3.0</v>
      </c>
      <c r="G7" s="88">
        <v>4.0</v>
      </c>
      <c r="H7" s="88" t="s">
        <v>166</v>
      </c>
      <c r="I7" s="89" t="s">
        <v>167</v>
      </c>
      <c r="J7" s="15"/>
      <c r="K7" s="15"/>
      <c r="L7" s="16"/>
      <c r="M7" s="89" t="s">
        <v>168</v>
      </c>
      <c r="N7" s="15"/>
      <c r="O7" s="15"/>
      <c r="P7" s="16"/>
    </row>
    <row r="8" ht="18.75" customHeight="1">
      <c r="A8" s="90" t="s">
        <v>169</v>
      </c>
      <c r="B8" s="81"/>
      <c r="C8" s="82"/>
      <c r="D8" s="91">
        <f>IFERROR(AVERAGE(IF(D5=TRUE,ART!B4:B40),IF(E5=TRUE,BIO!B4:B40),IF(F5=TRUE,ED_FIS!B4:B40),IF(G5=TRUE,FIL!B4:B40),IF(H5=TRUE,FIS!B4:B40),IF(I5=TRUE,GEO!B4:B40),IF(J5=TRUE,HIST!B4:B40),IF(K5=TRUE,ESP!B4:B40),IF(L5=TRUE,ING!B4:B40),IF(M5=TRUE,LP!B4:B40),IF(N5=TRUE,MAT!B4:B39),IF(O5=TRUE,QUI!B4:B40),IF(P5=TRUE,SOC!B4:B40)), )</f>
        <v>8.556756757</v>
      </c>
      <c r="E8" s="91" t="str">
        <f>IFERROR(AVERAGE(IF(D5=TRUE,ART!C4:C40),IF(E5=TRUE,BIO!C4:C40),IF(F5=TRUE,ED_FIS!C4:C40),IF(G5=TRUE,FIL!C4:C40),IF(H5=TRUE,FIS!C4:C40),IF(I5=TRUE,GEO!C4:C40),IF(J5=TRUE,HIST!C4:C40),IF(K5=TRUE,ESP!C4:C40),IF(L5=TRUE,ING!C4:C40),IF(M5=TRUE,LP!C4:C40),IF(N5=TRUE,MAT!C4:C39),IF(O5=TRUE,QUI!C4:C40),IF(P5=TRUE,SOC!C4:C40)), )</f>
        <v/>
      </c>
      <c r="F8" s="91" t="str">
        <f>IFERROR(AVERAGE(IF(D5=TRUE,ART!D4:D40),IF(E5=TRUE,BIO!D4:D40),IF(F5=TRUE,ED_FIS!D4:D40),IF(G5=TRUE,FIL!D4:D40),IF(H5=TRUE,FIS!D4:D40),IF(I5=TRUE,GEO!D4:D40),IF(J5=TRUE,HIST!D4:D40),IF(K5=TRUE,ESP!D4:D40),IF(L5=TRUE,ING!D4:D40),IF(M5=TRUE,LP!D4:D40),IF(N5=TRUE,MAT!D4:D39),IF(O5=TRUE,QUI!D4:D40),IF(P5=TRUE,SOC!D4:D40)), )</f>
        <v/>
      </c>
      <c r="G8" s="91" t="str">
        <f>IFERROR(AVERAGE(IF(D5=TRUE,ART!E4:E40),IF(E5=TRUE,BIO!E4:E40),IF(F5=TRUE,ED_FIS!E4:E40),IF(G5=TRUE,FIL!E4:E40),IF(H5=TRUE,FIS!E4:E40),IF(I5=TRUE,GEO!E4:E40),IF(J5=TRUE,HIST!E4:E40),IF(K5=TRUE,ESP!E4:E40),IF(L5=TRUE,ING!E4:E40),IF(M5=TRUE,LP!E4:E40),IF(N5=TRUE,MAT!E4:E39),IF(O5=TRUE,QUI!E4:E40),IF(P5=TRUE,SOC!E4:E40)), )</f>
        <v/>
      </c>
      <c r="H8" s="91">
        <f>IFERROR(AVERAGE(D8:G8), )</f>
        <v>8.556756757</v>
      </c>
      <c r="I8" s="92"/>
      <c r="L8" s="93"/>
      <c r="M8" s="92"/>
      <c r="P8" s="93"/>
    </row>
    <row r="9" ht="18.75" customHeight="1">
      <c r="A9" s="94" t="str">
        <f>CONCATENATE("Nº de alunos com média maior ou igual a ",L16,":")</f>
        <v>Nº de alunos com média maior ou igual a 7:</v>
      </c>
      <c r="B9" s="81"/>
      <c r="C9" s="82"/>
      <c r="D9" s="95">
        <f>IF(D8&lt;&gt;"",H3-D10, )</f>
        <v>25</v>
      </c>
      <c r="E9" s="95" t="str">
        <f>IF(E8&lt;&gt;"",H3-E10, )</f>
        <v/>
      </c>
      <c r="F9" s="95" t="str">
        <f>IF(F8&lt;&gt;"",H3-F10, )</f>
        <v/>
      </c>
      <c r="G9" s="95" t="str">
        <f>IF(G8&lt;&gt;"",H3-G10, )</f>
        <v/>
      </c>
      <c r="H9" s="95">
        <f>IF(H8&lt;&gt;"",H3-H10, )</f>
        <v>25</v>
      </c>
      <c r="I9" s="92"/>
      <c r="L9" s="93"/>
      <c r="M9" s="92"/>
      <c r="P9" s="93"/>
    </row>
    <row r="10" ht="18.75" customHeight="1">
      <c r="A10" s="94" t="str">
        <f>CONCATENATE("Nº de alunos com média menor que ",L16,":")</f>
        <v>Nº de alunos com média menor que 7:</v>
      </c>
      <c r="B10" s="81"/>
      <c r="C10" s="82"/>
      <c r="D10" s="96">
        <v>15.0</v>
      </c>
      <c r="E10" s="96">
        <v>0.0</v>
      </c>
      <c r="F10" s="96">
        <v>0.0</v>
      </c>
      <c r="G10" s="96">
        <v>0.0</v>
      </c>
      <c r="H10" s="96">
        <v>15.0</v>
      </c>
      <c r="I10" s="92"/>
      <c r="L10" s="93"/>
      <c r="M10" s="92"/>
      <c r="P10" s="93"/>
    </row>
    <row r="11" ht="18.75" customHeight="1">
      <c r="A11" s="94" t="str">
        <f>CONCATENATE("% de alunos com média maior ou igual a ",L16,":")</f>
        <v>% de alunos com média maior ou igual a 7:</v>
      </c>
      <c r="B11" s="81"/>
      <c r="C11" s="82"/>
      <c r="D11" s="97">
        <f>IF(D8&lt;&gt;"",D9/H3, )</f>
        <v>0.625</v>
      </c>
      <c r="E11" s="97" t="str">
        <f>IF(E8&lt;&gt;"",E9/H3, )</f>
        <v/>
      </c>
      <c r="F11" s="97" t="str">
        <f>IF(F8&lt;&gt;"",F9/H3, )</f>
        <v/>
      </c>
      <c r="G11" s="97" t="str">
        <f>IF(G8&lt;&gt;"",G9/H3, )</f>
        <v/>
      </c>
      <c r="H11" s="97">
        <f>IF(H8&lt;&gt;"",H9/H3, )</f>
        <v>0.625</v>
      </c>
      <c r="I11" s="92"/>
      <c r="L11" s="93"/>
      <c r="M11" s="92"/>
      <c r="P11" s="93"/>
    </row>
    <row r="12" ht="18.75" customHeight="1">
      <c r="A12" s="94" t="str">
        <f>CONCATENATE("% de alunos com média menor que ",L16,":")</f>
        <v>% de alunos com média menor que 7:</v>
      </c>
      <c r="B12" s="81"/>
      <c r="C12" s="82"/>
      <c r="D12" s="97">
        <f t="shared" ref="D12:G12" si="1">IF(D8&lt;&gt;"",1-D11, )</f>
        <v>0.375</v>
      </c>
      <c r="E12" s="97" t="str">
        <f t="shared" si="1"/>
        <v/>
      </c>
      <c r="F12" s="97" t="str">
        <f t="shared" si="1"/>
        <v/>
      </c>
      <c r="G12" s="97" t="str">
        <f t="shared" si="1"/>
        <v/>
      </c>
      <c r="H12" s="97">
        <f>IF(H8&lt;&gt;"",H10/H3, )</f>
        <v>0.375</v>
      </c>
      <c r="I12" s="92"/>
      <c r="L12" s="93"/>
      <c r="M12" s="92"/>
      <c r="P12" s="93"/>
    </row>
    <row r="13" ht="18.75" customHeight="1">
      <c r="A13" s="98" t="str">
        <f>CONCATENATE("Nº de médias maiores ou iguais a ",5,":")</f>
        <v>Nº de médias maiores ou iguais a 5:</v>
      </c>
      <c r="B13" s="81"/>
      <c r="C13" s="82"/>
      <c r="D13" s="99">
        <f>IF(D8&lt;&gt;"",IFERROR(SUM(IF(D5=TRUE,COUNTIF(ART!B4:B40,CONCATENATE("&gt;=",5))),IF(E5=TRUE,COUNTIF(BIO!B4:B40,CONCATENATE("&gt;=",5))),IF(F5=TRUE,COUNTIF(ED_FIS!B4:B40,CONCATENATE("&gt;=",5))),IF(G5=TRUE,COUNTIF(FIL!B4:B40,CONCATENATE("&gt;=",5))),IF(H5=TRUE,COUNTIF(FIS!B4:B40,CONCATENATE("&gt;=",5))),IF(I5=TRUE,COUNTIF(GEO!B4:B40,CONCATENATE("&gt;=",5))),IF(J5=TRUE,COUNTIF(HIST!B4:B40,CONCATENATE("&gt;=",5))),IF(K5=TRUE,COUNTIF(ESP!B4:B40,CONCATENATE("&gt;=",5))),IF(L5=TRUE,COUNTIF(ING!B4:B40,CONCATENATE("&gt;=",5))),IF(M5=TRUE,COUNTIF(LP!B4:B40,CONCATENATE("&gt;=",5))),IF(N5=TRUE,COUNTIF(MAT!B4:B39,CONCATENATE("&gt;=",5))),IF(O5=TRUE,COUNTIF(QUI!B4:B40,CONCATENATE("&gt;=",5))),IF(P5=TRUE,COUNTIF(SOC!B4:B40,CONCATENATE("&gt;=",5)))), ), )</f>
        <v>37</v>
      </c>
      <c r="E13" s="99" t="str">
        <f>IF(E8&lt;&gt;"",IFERROR(SUM(IF(D5=TRUE,COUNTIF(ART!C4:C40,CONCATENATE("&gt;=",5))),IF(E5=TRUE,COUNTIF(BIO!C4:C40,CONCATENATE("&gt;=",5))),IF(F5=TRUE,COUNTIF(ED_FIS!C4:C40,CONCATENATE("&gt;=",5))),IF(G5=TRUE,COUNTIF(FIL!C4:C40,CONCATENATE("&gt;=",5))),IF(H5=TRUE,COUNTIF(FIS!C4:C40,CONCATENATE("&gt;=",5))),IF(I5=TRUE,COUNTIF(GEO!C4:C40,CONCATENATE("&gt;=",5))),IF(J5=TRUE,COUNTIF(HIST!C4:C40,CONCATENATE("&gt;=",5))),IF(K5=TRUE,COUNTIF(ESP!C4:C40,CONCATENATE("&gt;=",5))),IF(L5=TRUE,COUNTIF(ING!C4:C40,CONCATENATE("&gt;=",5))),IF(M5=TRUE,COUNTIF(LP!C4:C40,CONCATENATE("&gt;=",5))),IF(N5=TRUE,COUNTIF(MAT!C4:C39,CONCATENATE("&gt;=",5))),IF(O5=TRUE,COUNTIF(QUI!C4:C40,CONCATENATE("&gt;=",5))),IF(P5=TRUE,COUNTIF(SOC!C4:C40,CONCATENATE("&gt;=",5)))), ), )</f>
        <v/>
      </c>
      <c r="F13" s="99" t="str">
        <f>IF(F8&lt;&gt;"",IFERROR(SUM(IF(D5=TRUE,COUNTIF(ART!D4:D40,CONCATENATE("&gt;=",5))),IF(E5=TRUE,COUNTIF(BIO!D4:D40,CONCATENATE("&gt;=",5))),IF(F5=TRUE,COUNTIF(ED_FIS!D4:D40,CONCATENATE("&gt;=",5))),IF(G5=TRUE,COUNTIF(FIL!D4:D40,CONCATENATE("&gt;=",5))),IF(H5=TRUE,COUNTIF(FIS!D4:D40,CONCATENATE("&gt;=",5))),IF(I5=TRUE,COUNTIF(GEO!D4:D40,CONCATENATE("&gt;=",5))),IF(J5=TRUE,COUNTIF(HIST!D4:D40,CONCATENATE("&gt;=",5))),IF(K5=TRUE,COUNTIF(ESP!D4:D40,CONCATENATE("&gt;=",5))),IF(L5=TRUE,COUNTIF(ING!D4:D40,CONCATENATE("&gt;=",5))),IF(M5=TRUE,COUNTIF(LP!D4:D40,CONCATENATE("&gt;=",5))),IF(N5=TRUE,COUNTIF(MAT!D4:D39,CONCATENATE("&gt;=",5))),IF(O5=TRUE,COUNTIF(QUI!D4:D40,CONCATENATE("&gt;=",5))),IF(P5=TRUE,COUNTIF(SOC!D4:D40,CONCATENATE("&gt;=",5)))), ), )</f>
        <v/>
      </c>
      <c r="G13" s="99" t="str">
        <f>IF(G8&lt;&gt;"",IFERROR(SUM(IF(D5=TRUE,COUNTIF(ART!E4:E40,CONCATENATE("&gt;=",5))),IF(E5=TRUE,COUNTIF(BIO!E4:E40,CONCATENATE("&gt;=",5))),IF(F5=TRUE,COUNTIF(ED_FIS!E4:E40,CONCATENATE("&gt;=",5))),IF(G5=TRUE,COUNTIF(FIL!E4:E40,CONCATENATE("&gt;=",5))),IF(H5=TRUE,COUNTIF(FIS!E4:E40,CONCATENATE("&gt;=",5))),IF(I5=TRUE,COUNTIF(GEO!E4:E40,CONCATENATE("&gt;=",5))),IF(J5=TRUE,COUNTIF(HIST!E4:E40,CONCATENATE("&gt;=",5))),IF(K5=TRUE,COUNTIF(ESP!E4:E40,CONCATENATE("&gt;=",5))),IF(L5=TRUE,COUNTIF(ING!E4:E40,CONCATENATE("&gt;=",5))),IF(M5=TRUE,COUNTIF(LP!E4:E40,CONCATENATE("&gt;=",5))),IF(N5=TRUE,COUNTIF(MAT!E4:E39,CONCATENATE("&gt;=",5))),IF(O5=TRUE,COUNTIF(QUI!E4:E40,CONCATENATE("&gt;=",5))),IF(P5=TRUE,COUNTIF(SOC!E4:E40,CONCATENATE("&gt;=",5)))), ), )</f>
        <v/>
      </c>
      <c r="H13" s="99">
        <f t="shared" ref="H13:H14" si="2">SUM(D13:G13)</f>
        <v>37</v>
      </c>
      <c r="I13" s="92"/>
      <c r="L13" s="93"/>
      <c r="M13" s="92"/>
      <c r="P13" s="93"/>
    </row>
    <row r="14" ht="18.75" customHeight="1">
      <c r="A14" s="98" t="str">
        <f>CONCATENATE("Nº de médias menores que ",5,":")</f>
        <v>Nº de médias menores que 5:</v>
      </c>
      <c r="B14" s="81"/>
      <c r="C14" s="82"/>
      <c r="D14" s="99">
        <f>IF(D8&lt;&gt;"",IFERROR(SUM(IF(D5=TRUE,COUNTIF(ART!B4:B40,CONCATENATE("&lt;",5))),IF(E5=TRUE,COUNTIF(BIO!B4:B40,CONCATENATE("&lt;",5))),IF(F5=TRUE,COUNTIF(ED_FIS!B4:B40,CONCATENATE("&lt;",5))),IF(G5=TRUE,COUNTIF(FIL!B4:B40,CONCATENATE("&lt;",5))),IF(H5=TRUE,COUNTIF(FIS!B4:B40,CONCATENATE("&lt;",5))),IF(I5=TRUE,COUNTIF(GEO!B4:B40,CONCATENATE("&lt;",5))),IF(J5=TRUE,COUNTIF(HIST!B4:B40,CONCATENATE("&lt;",5))),IF(K5=TRUE,COUNTIF(ESP!B4:B40,CONCATENATE("&lt;",5))),IF(L5=TRUE,COUNTIF(ING!B4:B40,CONCATENATE("&lt;",5))),IF(M5=TRUE,COUNTIF(LP!B4:B40,CONCATENATE("&lt;",5))),IF(N5=TRUE,COUNTIF(MAT!B4:B39,CONCATENATE("&lt;",5))),IF(O5=TRUE,COUNTIF(QUI!B4:B40,CONCATENATE("&lt;",5))),IF(P5=TRUE,COUNTIF(SOC!B4:B40,CONCATENATE("&lt;",5)))), ), )</f>
        <v>0</v>
      </c>
      <c r="E14" s="99" t="str">
        <f>IF(E8&lt;&gt;"",IFERROR(SUM(IF(D5=TRUE,COUNTIF(ART!C4:C40,CONCATENATE("&lt;",5))),IF(E5=TRUE,COUNTIF(BIO!C4:C40,CONCATENATE("&lt;",5))),IF(F5=TRUE,COUNTIF(ED_FIS!C4:C40,CONCATENATE("&lt;",5))),IF(G5=TRUE,COUNTIF(FIL!C4:C40,CONCATENATE("&lt;",5))),IF(H5=TRUE,COUNTIF(FIS!C4:C40,CONCATENATE("&lt;",5))),IF(I5=TRUE,COUNTIF(GEO!C4:C40,CONCATENATE("&lt;",5))),IF(J5=TRUE,COUNTIF(HIST!C4:C40,CONCATENATE("&lt;",5))),IF(K5=TRUE,COUNTIF(ESP!C4:C40,CONCATENATE("&lt;",5))),IF(L5=TRUE,COUNTIF(ING!C4:C40,CONCATENATE("&lt;",5))),IF(M5=TRUE,COUNTIF(LP!C4:C40,CONCATENATE("&lt;",5))),IF(N5=TRUE,COUNTIF(MAT!C4:C39,CONCATENATE("&lt;",5))),IF(O5=TRUE,COUNTIF(QUI!C4:C40,CONCATENATE("&lt;",5))),IF(P5=TRUE,COUNTIF(SOC!C4:C40,CONCATENATE("&lt;",5)))), ), )</f>
        <v/>
      </c>
      <c r="F14" s="99" t="str">
        <f>IF(F8&lt;&gt;"",IFERROR(SUM(IF(D5=TRUE,COUNTIF(ART!D4:D40,CONCATENATE("&lt;",5))),IF(E5=TRUE,COUNTIF(BIO!D4:D40,CONCATENATE("&lt;",5))),IF(F5=TRUE,COUNTIF(ED_FIS!D4:D40,CONCATENATE("&lt;",5))),IF(G5=TRUE,COUNTIF(FIL!D4:D40,CONCATENATE("&lt;",5))),IF(H5=TRUE,COUNTIF(FIS!D4:D40,CONCATENATE("&lt;",5))),IF(I5=TRUE,COUNTIF(GEO!D4:D40,CONCATENATE("&lt;",5))),IF(J5=TRUE,COUNTIF(HIST!D4:D40,CONCATENATE("&lt;",5))),IF(K5=TRUE,COUNTIF(ESP!D4:D40,CONCATENATE("&lt;",5))),IF(L5=TRUE,COUNTIF(ING!D4:D40,CONCATENATE("&lt;",5))),IF(M5=TRUE,COUNTIF(LP!D4:D40,CONCATENATE("&lt;",5))),IF(N5=TRUE,COUNTIF(MAT!D4:D39,CONCATENATE("&lt;",5))),IF(O5=TRUE,COUNTIF(QUI!D4:D40,CONCATENATE("&lt;",5))),IF(P5=TRUE,COUNTIF(SOC!D4:D40,CONCATENATE("&lt;",5)))), ), )</f>
        <v/>
      </c>
      <c r="G14" s="99" t="str">
        <f>IF(G8&lt;&gt;"",IFERROR(SUM(IF(D5=TRUE,COUNTIF(ART!E4:E40,CONCATENATE("&lt;",5))),IF(E5=TRUE,COUNTIF(BIO!E4:E40,CONCATENATE("&lt;",5))),IF(F5=TRUE,COUNTIF(ED_FIS!E4:E40,CONCATENATE("&lt;",5))),IF(G5=TRUE,COUNTIF(FIL!E4:E40,CONCATENATE("&lt;",5))),IF(H5=TRUE,COUNTIF(FIS!E4:E40,CONCATENATE("&lt;",5))),IF(I5=TRUE,COUNTIF(GEO!E4:E40,CONCATENATE("&lt;",5))),IF(J5=TRUE,COUNTIF(HIST!E4:E40,CONCATENATE("&lt;",5))),IF(K5=TRUE,COUNTIF(ESP!E4:E40,CONCATENATE("&lt;",5))),IF(L5=TRUE,COUNTIF(ING!E4:E40,CONCATENATE("&lt;",5))),IF(M5=TRUE,COUNTIF(LP!E4:E40,CONCATENATE("&lt;",5))),IF(N5=TRUE,COUNTIF(MAT!E4:E39,CONCATENATE("&lt;",5))),IF(O5=TRUE,COUNTIF(QUI!E4:E40,CONCATENATE("&lt;",5))),IF(P5=TRUE,COUNTIF(SOC!E4:E40,CONCATENATE("&lt;",5)))), ), )</f>
        <v/>
      </c>
      <c r="H14" s="99">
        <f t="shared" si="2"/>
        <v>0</v>
      </c>
      <c r="I14" s="92"/>
      <c r="L14" s="93"/>
      <c r="M14" s="92"/>
      <c r="P14" s="93"/>
    </row>
    <row r="15" ht="18.75" customHeight="1">
      <c r="A15" s="98" t="str">
        <f>CONCATENATE("% de médias maiores ou iguais a ",5,":")</f>
        <v>% de médias maiores ou iguais a 5:</v>
      </c>
      <c r="B15" s="81"/>
      <c r="C15" s="82"/>
      <c r="D15" s="100">
        <f t="shared" ref="D15:H15" si="3">IF(D8&lt;&gt;"",D13/SUM(D13:D14), )</f>
        <v>1</v>
      </c>
      <c r="E15" s="100" t="str">
        <f t="shared" si="3"/>
        <v/>
      </c>
      <c r="F15" s="100" t="str">
        <f t="shared" si="3"/>
        <v/>
      </c>
      <c r="G15" s="100" t="str">
        <f t="shared" si="3"/>
        <v/>
      </c>
      <c r="H15" s="100">
        <f t="shared" si="3"/>
        <v>1</v>
      </c>
      <c r="I15" s="20"/>
      <c r="J15" s="21"/>
      <c r="K15" s="21"/>
      <c r="L15" s="22"/>
      <c r="M15" s="20"/>
      <c r="N15" s="21"/>
      <c r="O15" s="21"/>
      <c r="P15" s="22"/>
    </row>
    <row r="16" ht="18.75" customHeight="1">
      <c r="A16" s="98" t="str">
        <f>CONCATENATE("% de médias menores que ",5,":")</f>
        <v>% de médias menores que 5:</v>
      </c>
      <c r="B16" s="81"/>
      <c r="C16" s="82"/>
      <c r="D16" s="100">
        <f t="shared" ref="D16:H16" si="4">IF(D8&lt;&gt;"",1-D15, )</f>
        <v>0</v>
      </c>
      <c r="E16" s="100" t="str">
        <f t="shared" si="4"/>
        <v/>
      </c>
      <c r="F16" s="100" t="str">
        <f t="shared" si="4"/>
        <v/>
      </c>
      <c r="G16" s="100" t="str">
        <f t="shared" si="4"/>
        <v/>
      </c>
      <c r="H16" s="100">
        <f t="shared" si="4"/>
        <v>0</v>
      </c>
      <c r="I16" s="87" t="s">
        <v>170</v>
      </c>
      <c r="J16" s="81"/>
      <c r="K16" s="82"/>
      <c r="L16" s="101">
        <v>7.0</v>
      </c>
      <c r="M16" s="83"/>
      <c r="N16" s="81"/>
      <c r="O16" s="81"/>
      <c r="P16" s="8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  <col customWidth="1" min="20" max="21" width="14.0"/>
  </cols>
  <sheetData>
    <row r="1">
      <c r="A1" s="77" t="s">
        <v>171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2"/>
    </row>
    <row r="3">
      <c r="A3" s="102" t="s">
        <v>170</v>
      </c>
      <c r="B3" s="103">
        <f>DES_TURMA!L16</f>
        <v>7</v>
      </c>
      <c r="C3" s="16"/>
      <c r="D3" s="104" t="s">
        <v>172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6"/>
    </row>
    <row r="4">
      <c r="A4" s="105"/>
      <c r="B4" s="20"/>
      <c r="C4" s="22"/>
      <c r="D4" s="20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2"/>
    </row>
    <row r="5">
      <c r="A5" s="106" t="s">
        <v>42</v>
      </c>
      <c r="B5" s="107" t="s">
        <v>173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07" t="s">
        <v>174</v>
      </c>
      <c r="P5" s="15"/>
      <c r="Q5" s="15"/>
      <c r="R5" s="15"/>
      <c r="S5" s="16"/>
    </row>
    <row r="6">
      <c r="A6" s="108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2"/>
      <c r="O6" s="20"/>
      <c r="P6" s="21"/>
      <c r="Q6" s="21"/>
      <c r="R6" s="21"/>
      <c r="S6" s="22"/>
    </row>
    <row r="7">
      <c r="A7" s="105"/>
      <c r="B7" s="24" t="str">
        <f>IF(DES_TURMA!$D$5=TRUE,"Art","")</f>
        <v>Art</v>
      </c>
      <c r="C7" s="24" t="str">
        <f>IF(DES_TURMA!$E$5=TRUE,"Bio","")</f>
        <v>Bio</v>
      </c>
      <c r="D7" s="24" t="str">
        <f>IF(DES_TURMA!$F$5=TRUE,"Ed. Fís","")</f>
        <v>Ed. Fís</v>
      </c>
      <c r="E7" s="24" t="str">
        <f>IF(DES_TURMA!$G$5=TRUE,"Fil","")</f>
        <v>Fil</v>
      </c>
      <c r="F7" s="24" t="str">
        <f>IF(DES_TURMA!$H$5=TRUE,"Fís","")</f>
        <v>Fís</v>
      </c>
      <c r="G7" s="24" t="str">
        <f>IF(DES_TURMA!$I$5=TRUE,"Geo","")</f>
        <v/>
      </c>
      <c r="H7" s="24" t="str">
        <f>IF(DES_TURMA!$J$5=TRUE,"Hist","")</f>
        <v/>
      </c>
      <c r="I7" s="24" t="str">
        <f>IF(DES_TURMA!$K$5=TRUE,"Esp","")</f>
        <v/>
      </c>
      <c r="J7" s="24" t="str">
        <f>IF(DES_TURMA!$L$5=TRUE,"Ing","")</f>
        <v/>
      </c>
      <c r="K7" s="24" t="str">
        <f>IF(DES_TURMA!$M$5=TRUE,"LP","")</f>
        <v>LP</v>
      </c>
      <c r="L7" s="24" t="str">
        <f>IF(DES_TURMA!$N$5=TRUE,"Mat","")</f>
        <v>Mat</v>
      </c>
      <c r="M7" s="24" t="str">
        <f>IF(DES_TURMA!$O$5=TRUE,"Quí","")</f>
        <v>Quí</v>
      </c>
      <c r="N7" s="24" t="str">
        <f>IF(DES_TURMA!$P$5=TRUE,"Soc","")</f>
        <v>Soc</v>
      </c>
      <c r="O7" s="24" t="s">
        <v>175</v>
      </c>
      <c r="P7" s="24" t="s">
        <v>176</v>
      </c>
      <c r="Q7" s="24" t="s">
        <v>177</v>
      </c>
      <c r="R7" s="24" t="s">
        <v>178</v>
      </c>
      <c r="S7" s="24" t="s">
        <v>166</v>
      </c>
    </row>
    <row r="8">
      <c r="A8" s="26" t="str">
        <f>ALNS!A4</f>
        <v>Ana Beatriz Candido Costa </v>
      </c>
      <c r="B8" s="27" t="str">
        <f>IF(DES_TURMA!$D$5=TRUE,IF(ART!$G4&lt;$B$3,"x",IF(AND(ART!$A4&lt;&gt;"",ART!$G4=""),"xx","")), )</f>
        <v>xx</v>
      </c>
      <c r="C8" s="27" t="str">
        <f>IF(DES_TURMA!$E$5=TRUE,IF(BIO!G4&lt;$B$3,"x",IF(AND(BIO!A4&lt;&gt;"",BIO!G4=""),"xx","")), )</f>
        <v>xx</v>
      </c>
      <c r="D8" s="27" t="str">
        <f>IF(DES_TURMA!$F$5=TRUE,IF(ED_FIS!$G4&lt;$B$3,"x",IF(AND(ED_FIS!$A4&lt;&gt;"",ED_FIS!$G4=""),"xx","")), )</f>
        <v>xx</v>
      </c>
      <c r="E8" s="29" t="str">
        <f>IF(DES_TURMA!$G$5=TRUE,IF(FIL!$G4&lt;$B$3,"x",IF(AND(FIL!$A4&lt;&gt;"",FIL!$G4=""),"xx","")), )</f>
        <v/>
      </c>
      <c r="F8" s="29" t="str">
        <f>IF(DES_TURMA!$H$5=TRUE,IF(FIS!$G4&lt;$B$3,"x",IF(AND(FIS!$A4&lt;&gt;"",FIS!$G4=""),"xx","")), )</f>
        <v>xx</v>
      </c>
      <c r="G8" s="27" t="str">
        <f>IF(DES_TURMA!$I$5=TRUE,IF(GEO!$G4&lt;$B$3,"x",IF(AND(GEO!$A4&lt;&gt;"",GEO!$G4=""),"xx","")), )</f>
        <v/>
      </c>
      <c r="H8" s="27" t="str">
        <f>IF(DES_TURMA!$J$5=TRUE,IF(HIST!$G4&lt;$B$3,"x",IF(AND(HIST!$A4&lt;&gt;"",HIST!$G4=""),"xx","")), )</f>
        <v/>
      </c>
      <c r="I8" s="27" t="str">
        <f>IF(DES_TURMA!$K$5=TRUE,IF(ESP!$G4&lt;$B$3,"x",IF(AND(ESP!$A4&lt;&gt;"",ESP!$G4=""),"xx","")), )</f>
        <v/>
      </c>
      <c r="J8" s="27" t="str">
        <f>IF(DES_TURMA!$L$5=TRUE,IF(ING!$G4&lt;$B$3,"x",IF(AND(ING!$A4&lt;&gt;"",ING!$G4=""),"xx","")), )</f>
        <v/>
      </c>
      <c r="K8" s="27" t="str">
        <f>IF(DES_TURMA!$M$5=TRUE,IF(LP!$G4&lt;$B$3,"x",IF(AND(LP!$A4&lt;&gt;"",LP!$G4=""),"xx","")), )</f>
        <v>xx</v>
      </c>
      <c r="L8" s="27" t="str">
        <f>IF(DES_TURMA!$N$5=TRUE,IF(MAT!$G4&lt;$B$3,"x",IF(AND(MAT!$A4&lt;&gt;"",MAT!$G4=""),"xx","")), )</f>
        <v>xx</v>
      </c>
      <c r="M8" s="29" t="str">
        <f>IF(DES_TURMA!$O$5=TRUE,IF(QUI!$G4&lt;$B$3,"x",IF(AND(QUI!$A4&lt;&gt;"",QUI!$G4=""),"xx","")), )</f>
        <v>xx</v>
      </c>
      <c r="N8" s="29" t="str">
        <f>IF(DES_TURMA!$P$5=TRUE,IF(SOC!$G4&lt;$B$3,"x",IF(AND(SOC!$A4&lt;&gt;"",SOC!$G4=""),"xx","")), )</f>
        <v>xx</v>
      </c>
      <c r="O8" s="109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 )</f>
        <v/>
      </c>
      <c r="P8" s="109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 )</f>
        <v/>
      </c>
      <c r="Q8" s="109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 )</f>
        <v/>
      </c>
      <c r="R8" s="109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 )</f>
        <v/>
      </c>
      <c r="S8" s="110" t="str">
        <f t="shared" ref="S8:S36" si="1">IF(OR(B8="x",C8="x",D8="x",E8="x",F8="x",G8="x",H8="x",I8="x",J8="x",K8="x",L8="x",M8="x",N8="x"),"Dentro", )</f>
        <v/>
      </c>
    </row>
    <row r="9">
      <c r="A9" s="31" t="str">
        <f>ALNS!A5</f>
        <v>Camila Nascimento Cândido</v>
      </c>
      <c r="B9" s="32" t="str">
        <f>IF(DES_TURMA!$D$5=TRUE,IF(ART!$G5&lt;$B$3,"x",IF(AND(ART!$A5&lt;&gt;"",ART!$G5=""),"xx","")), )</f>
        <v>xx</v>
      </c>
      <c r="C9" s="32" t="str">
        <f>IF(DES_TURMA!$E$5=TRUE,IF(BIO!G5&lt;$B$3,"x",IF(AND(BIO!A5&lt;&gt;"",BIO!G5=""),"xx","")), )</f>
        <v>xx</v>
      </c>
      <c r="D9" s="32" t="str">
        <f>IF(DES_TURMA!$F$5=TRUE,IF(ED_FIS!$G5&lt;$B$3,"x",IF(AND(ED_FIS!$A5&lt;&gt;"",ED_FIS!$G5=""),"xx","")), )</f>
        <v>xx</v>
      </c>
      <c r="E9" s="34" t="str">
        <f>IF(DES_TURMA!$G$5=TRUE,IF(FIL!$G5&lt;$B$3,"x",IF(AND(FIL!$A5&lt;&gt;"",FIL!$G5=""),"xx","")), )</f>
        <v/>
      </c>
      <c r="F9" s="34" t="str">
        <f>IF(DES_TURMA!$H$5=TRUE,IF(FIS!$G5&lt;$B$3,"x",IF(AND(FIS!$A5&lt;&gt;"",FIS!$G5=""),"xx","")), )</f>
        <v>xx</v>
      </c>
      <c r="G9" s="32" t="str">
        <f>IF(DES_TURMA!$I$5=TRUE,IF(GEO!$G5&lt;$B$3,"x",IF(AND(GEO!$A5&lt;&gt;"",GEO!$G5=""),"xx","")), )</f>
        <v/>
      </c>
      <c r="H9" s="32" t="str">
        <f>IF(DES_TURMA!$J$5=TRUE,IF(HIST!$G5&lt;$B$3,"x",IF(AND(HIST!$A5&lt;&gt;"",HIST!$G5=""),"xx","")), )</f>
        <v/>
      </c>
      <c r="I9" s="32" t="str">
        <f>IF(DES_TURMA!$K$5=TRUE,IF(ESP!$G5&lt;$B$3,"x",IF(AND(ESP!$A5&lt;&gt;"",ESP!$G5=""),"xx","")), )</f>
        <v/>
      </c>
      <c r="J9" s="32" t="str">
        <f>IF(DES_TURMA!$L$5=TRUE,IF(ING!$G5&lt;$B$3,"x",IF(AND(ING!$A5&lt;&gt;"",ING!$G5=""),"xx","")), )</f>
        <v/>
      </c>
      <c r="K9" s="32" t="str">
        <f>IF(DES_TURMA!$M$5=TRUE,IF(LP!$G5&lt;$B$3,"x",IF(AND(LP!$A5&lt;&gt;"",LP!$G5=""),"xx","")), )</f>
        <v>xx</v>
      </c>
      <c r="L9" s="32" t="str">
        <f>IF(DES_TURMA!$N$5=TRUE,IF(MAT!$G5&lt;$B$3,"x",IF(AND(MAT!$A5&lt;&gt;"",MAT!$G5=""),"xx","")), )</f>
        <v>xx</v>
      </c>
      <c r="M9" s="34" t="str">
        <f>IF(DES_TURMA!$O$5=TRUE,IF(QUI!$G5&lt;$B$3,"x",IF(AND(QUI!$A5&lt;&gt;"",QUI!$G5=""),"xx","")), )</f>
        <v>xx</v>
      </c>
      <c r="N9" s="34" t="str">
        <f>IF(DES_TURMA!$P$5=TRUE,IF(SOC!$G5&lt;$B$3,"x",IF(AND(SOC!$A5&lt;&gt;"",SOC!$G5=""),"xx","")), )</f>
        <v>xx</v>
      </c>
      <c r="O9" s="109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 )</f>
        <v/>
      </c>
      <c r="P9" s="109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 )</f>
        <v/>
      </c>
      <c r="Q9" s="109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 )</f>
        <v/>
      </c>
      <c r="R9" s="109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 )</f>
        <v/>
      </c>
      <c r="S9" s="110" t="str">
        <f t="shared" si="1"/>
        <v/>
      </c>
    </row>
    <row r="10">
      <c r="A10" s="26" t="str">
        <f>ALNS!A6</f>
        <v>Cauet José Vieira Feijó</v>
      </c>
      <c r="B10" s="27" t="str">
        <f>IF(DES_TURMA!$D$5=TRUE,IF(ART!$G6&lt;$B$3,"x",IF(AND(ART!$A6&lt;&gt;"",ART!$G6=""),"xx","")), )</f>
        <v>xx</v>
      </c>
      <c r="C10" s="27" t="str">
        <f>IF(DES_TURMA!$E$5=TRUE,IF(BIO!G6&lt;$B$3,"x",IF(AND(BIO!A6&lt;&gt;"",BIO!G6=""),"xx","")), )</f>
        <v>xx</v>
      </c>
      <c r="D10" s="27" t="str">
        <f>IF(DES_TURMA!$F$5=TRUE,IF(ED_FIS!$G6&lt;$B$3,"x",IF(AND(ED_FIS!$A6&lt;&gt;"",ED_FIS!$G6=""),"xx","")), )</f>
        <v>xx</v>
      </c>
      <c r="E10" s="29" t="str">
        <f>IF(DES_TURMA!$G$5=TRUE,IF(FIL!$G6&lt;$B$3,"x",IF(AND(FIL!$A6&lt;&gt;"",FIL!$G6=""),"xx","")), )</f>
        <v/>
      </c>
      <c r="F10" s="29" t="str">
        <f>IF(DES_TURMA!$H$5=TRUE,IF(FIS!$G6&lt;$B$3,"x",IF(AND(FIS!$A6&lt;&gt;"",FIS!$G6=""),"xx","")), )</f>
        <v>xx</v>
      </c>
      <c r="G10" s="27" t="str">
        <f>IF(DES_TURMA!$I$5=TRUE,IF(GEO!$G6&lt;$B$3,"x",IF(AND(GEO!$A6&lt;&gt;"",GEO!$G6=""),"xx","")), )</f>
        <v/>
      </c>
      <c r="H10" s="27" t="str">
        <f>IF(DES_TURMA!$J$5=TRUE,IF(HIST!$G6&lt;$B$3,"x",IF(AND(HIST!$A6&lt;&gt;"",HIST!$G6=""),"xx","")), )</f>
        <v/>
      </c>
      <c r="I10" s="27" t="str">
        <f>IF(DES_TURMA!$K$5=TRUE,IF(ESP!$G6&lt;$B$3,"x",IF(AND(ESP!$A6&lt;&gt;"",ESP!$G6=""),"xx","")), )</f>
        <v/>
      </c>
      <c r="J10" s="27" t="str">
        <f>IF(DES_TURMA!$L$5=TRUE,IF(ING!$G6&lt;$B$3,"x",IF(AND(ING!$A6&lt;&gt;"",ING!$G6=""),"xx","")), )</f>
        <v/>
      </c>
      <c r="K10" s="27" t="str">
        <f>IF(DES_TURMA!$M$5=TRUE,IF(LP!$G6&lt;$B$3,"x",IF(AND(LP!$A6&lt;&gt;"",LP!$G6=""),"xx","")), )</f>
        <v>xx</v>
      </c>
      <c r="L10" s="27" t="str">
        <f>IF(DES_TURMA!$N$5=TRUE,IF(MAT!$G6&lt;$B$3,"x",IF(AND(MAT!$A6&lt;&gt;"",MAT!$G6=""),"xx","")), )</f>
        <v>xx</v>
      </c>
      <c r="M10" s="29" t="str">
        <f>IF(DES_TURMA!$O$5=TRUE,IF(QUI!$G6&lt;$B$3,"x",IF(AND(QUI!$A6&lt;&gt;"",QUI!$G6=""),"xx","")), )</f>
        <v>xx</v>
      </c>
      <c r="N10" s="29" t="str">
        <f>IF(DES_TURMA!$P$5=TRUE,IF(SOC!$G6&lt;$B$3,"x",IF(AND(SOC!$A6&lt;&gt;"",SOC!$G6=""),"xx","")), )</f>
        <v>xx</v>
      </c>
      <c r="O10" s="109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 )</f>
        <v/>
      </c>
      <c r="P10" s="109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 )</f>
        <v/>
      </c>
      <c r="Q10" s="109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 )</f>
        <v/>
      </c>
      <c r="R10" s="109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 )</f>
        <v/>
      </c>
      <c r="S10" s="110" t="str">
        <f t="shared" si="1"/>
        <v/>
      </c>
    </row>
    <row r="11">
      <c r="A11" s="31" t="str">
        <f>ALNS!A7</f>
        <v>Clara Beatriz Gonçalves Silva</v>
      </c>
      <c r="B11" s="32" t="str">
        <f>IF(DES_TURMA!$D$5=TRUE,IF(ART!$G7&lt;$B$3,"x",IF(AND(ART!$A7&lt;&gt;"",ART!$G7=""),"xx","")), )</f>
        <v>xx</v>
      </c>
      <c r="C11" s="32" t="str">
        <f>IF(DES_TURMA!$E$5=TRUE,IF(BIO!G7&lt;$B$3,"x",IF(AND(BIO!A7&lt;&gt;"",BIO!G7=""),"xx","")), )</f>
        <v>xx</v>
      </c>
      <c r="D11" s="32" t="str">
        <f>IF(DES_TURMA!$F$5=TRUE,IF(ED_FIS!$G7&lt;$B$3,"x",IF(AND(ED_FIS!$A7&lt;&gt;"",ED_FIS!$G7=""),"xx","")), )</f>
        <v>xx</v>
      </c>
      <c r="E11" s="34" t="str">
        <f>IF(DES_TURMA!$G$5=TRUE,IF(FIL!$G7&lt;$B$3,"x",IF(AND(FIL!$A7&lt;&gt;"",FIL!$G7=""),"xx","")), )</f>
        <v/>
      </c>
      <c r="F11" s="34" t="str">
        <f>IF(DES_TURMA!$H$5=TRUE,IF(FIS!$G7&lt;$B$3,"x",IF(AND(FIS!$A7&lt;&gt;"",FIS!$G7=""),"xx","")), )</f>
        <v>xx</v>
      </c>
      <c r="G11" s="32" t="str">
        <f>IF(DES_TURMA!$I$5=TRUE,IF(GEO!$G7&lt;$B$3,"x",IF(AND(GEO!$A7&lt;&gt;"",GEO!$G7=""),"xx","")), )</f>
        <v/>
      </c>
      <c r="H11" s="32" t="str">
        <f>IF(DES_TURMA!$J$5=TRUE,IF(HIST!$G7&lt;$B$3,"x",IF(AND(HIST!$A7&lt;&gt;"",HIST!$G7=""),"xx","")), )</f>
        <v/>
      </c>
      <c r="I11" s="32" t="str">
        <f>IF(DES_TURMA!$K$5=TRUE,IF(ESP!$G7&lt;$B$3,"x",IF(AND(ESP!$A7&lt;&gt;"",ESP!$G7=""),"xx","")), )</f>
        <v/>
      </c>
      <c r="J11" s="32" t="str">
        <f>IF(DES_TURMA!$L$5=TRUE,IF(ING!$G7&lt;$B$3,"x",IF(AND(ING!$A7&lt;&gt;"",ING!$G7=""),"xx","")), )</f>
        <v/>
      </c>
      <c r="K11" s="32" t="str">
        <f>IF(DES_TURMA!$M$5=TRUE,IF(LP!$G7&lt;$B$3,"x",IF(AND(LP!$A7&lt;&gt;"",LP!$G7=""),"xx","")), )</f>
        <v>xx</v>
      </c>
      <c r="L11" s="32" t="str">
        <f>IF(DES_TURMA!$N$5=TRUE,IF(MAT!$G7&lt;$B$3,"x",IF(AND(MAT!$A7&lt;&gt;"",MAT!$G7=""),"xx","")), )</f>
        <v>xx</v>
      </c>
      <c r="M11" s="34" t="str">
        <f>IF(DES_TURMA!$O$5=TRUE,IF(QUI!$G7&lt;$B$3,"x",IF(AND(QUI!$A7&lt;&gt;"",QUI!$G7=""),"xx","")), )</f>
        <v>xx</v>
      </c>
      <c r="N11" s="34" t="str">
        <f>IF(DES_TURMA!$P$5=TRUE,IF(SOC!$G7&lt;$B$3,"x",IF(AND(SOC!$A7&lt;&gt;"",SOC!$G7=""),"xx","")), )</f>
        <v>xx</v>
      </c>
      <c r="O11" s="109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 )</f>
        <v/>
      </c>
      <c r="P11" s="109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 )</f>
        <v/>
      </c>
      <c r="Q11" s="109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 )</f>
        <v/>
      </c>
      <c r="R11" s="109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 )</f>
        <v/>
      </c>
      <c r="S11" s="110" t="str">
        <f t="shared" si="1"/>
        <v/>
      </c>
    </row>
    <row r="12">
      <c r="A12" s="26" t="str">
        <f>ALNS!A8</f>
        <v>Daniel Farias Gonçalves</v>
      </c>
      <c r="B12" s="27" t="str">
        <f>IF(DES_TURMA!$D$5=TRUE,IF(ART!$G8&lt;$B$3,"x",IF(AND(ART!$A8&lt;&gt;"",ART!$G8=""),"xx","")), )</f>
        <v>xx</v>
      </c>
      <c r="C12" s="27" t="str">
        <f>IF(DES_TURMA!$E$5=TRUE,IF(BIO!G8&lt;$B$3,"x",IF(AND(BIO!A8&lt;&gt;"",BIO!G8=""),"xx","")), )</f>
        <v>xx</v>
      </c>
      <c r="D12" s="27" t="str">
        <f>IF(DES_TURMA!$F$5=TRUE,IF(ED_FIS!$G8&lt;$B$3,"x",IF(AND(ED_FIS!$A8&lt;&gt;"",ED_FIS!$G8=""),"xx","")), )</f>
        <v>xx</v>
      </c>
      <c r="E12" s="29" t="str">
        <f>IF(DES_TURMA!$G$5=TRUE,IF(FIL!$G8&lt;$B$3,"x",IF(AND(FIL!$A8&lt;&gt;"",FIL!$G8=""),"xx","")), )</f>
        <v/>
      </c>
      <c r="F12" s="29" t="str">
        <f>IF(DES_TURMA!$H$5=TRUE,IF(FIS!$G8&lt;$B$3,"x",IF(AND(FIS!$A8&lt;&gt;"",FIS!$G8=""),"xx","")), )</f>
        <v>xx</v>
      </c>
      <c r="G12" s="27" t="str">
        <f>IF(DES_TURMA!$I$5=TRUE,IF(GEO!$G8&lt;$B$3,"x",IF(AND(GEO!$A8&lt;&gt;"",GEO!$G8=""),"xx","")), )</f>
        <v/>
      </c>
      <c r="H12" s="27" t="str">
        <f>IF(DES_TURMA!$J$5=TRUE,IF(HIST!$G8&lt;$B$3,"x",IF(AND(HIST!$A8&lt;&gt;"",HIST!$G8=""),"xx","")), )</f>
        <v/>
      </c>
      <c r="I12" s="27" t="str">
        <f>IF(DES_TURMA!$K$5=TRUE,IF(ESP!$G8&lt;$B$3,"x",IF(AND(ESP!$A8&lt;&gt;"",ESP!$G8=""),"xx","")), )</f>
        <v/>
      </c>
      <c r="J12" s="27" t="str">
        <f>IF(DES_TURMA!$L$5=TRUE,IF(ING!$G8&lt;$B$3,"x",IF(AND(ING!$A8&lt;&gt;"",ING!$G8=""),"xx","")), )</f>
        <v/>
      </c>
      <c r="K12" s="27" t="str">
        <f>IF(DES_TURMA!$M$5=TRUE,IF(LP!$G8&lt;$B$3,"x",IF(AND(LP!$A8&lt;&gt;"",LP!$G8=""),"xx","")), )</f>
        <v>xx</v>
      </c>
      <c r="L12" s="27" t="str">
        <f>IF(DES_TURMA!$N$5=TRUE,IF(MAT!$G8&lt;$B$3,"x",IF(AND(MAT!$A8&lt;&gt;"",MAT!$G8=""),"xx","")), )</f>
        <v>xx</v>
      </c>
      <c r="M12" s="29" t="str">
        <f>IF(DES_TURMA!$O$5=TRUE,IF(QUI!$G8&lt;$B$3,"x",IF(AND(QUI!$A8&lt;&gt;"",QUI!$G8=""),"xx","")), )</f>
        <v>xx</v>
      </c>
      <c r="N12" s="29" t="str">
        <f>IF(DES_TURMA!$P$5=TRUE,IF(SOC!$G8&lt;$B$3,"x",IF(AND(SOC!$A8&lt;&gt;"",SOC!$G8=""),"xx","")), )</f>
        <v>xx</v>
      </c>
      <c r="O12" s="109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 )</f>
        <v/>
      </c>
      <c r="P12" s="109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 )</f>
        <v/>
      </c>
      <c r="Q12" s="109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 )</f>
        <v/>
      </c>
      <c r="R12" s="109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 )</f>
        <v/>
      </c>
      <c r="S12" s="110" t="str">
        <f t="shared" si="1"/>
        <v/>
      </c>
    </row>
    <row r="13">
      <c r="A13" s="31" t="str">
        <f>ALNS!A9</f>
        <v>Eufrasio Arruda Neto</v>
      </c>
      <c r="B13" s="32" t="str">
        <f>IF(DES_TURMA!$D$5=TRUE,IF(ART!$G9&lt;$B$3,"x",IF(AND(ART!$A9&lt;&gt;"",ART!$G9=""),"xx","")), )</f>
        <v>xx</v>
      </c>
      <c r="C13" s="32" t="str">
        <f>IF(DES_TURMA!$E$5=TRUE,IF(BIO!G9&lt;$B$3,"x",IF(AND(BIO!A9&lt;&gt;"",BIO!G9=""),"xx","")), )</f>
        <v>xx</v>
      </c>
      <c r="D13" s="32" t="str">
        <f>IF(DES_TURMA!$F$5=TRUE,IF(ED_FIS!$G9&lt;$B$3,"x",IF(AND(ED_FIS!$A9&lt;&gt;"",ED_FIS!$G9=""),"xx","")), )</f>
        <v>xx</v>
      </c>
      <c r="E13" s="34" t="str">
        <f>IF(DES_TURMA!$G$5=TRUE,IF(FIL!$G9&lt;$B$3,"x",IF(AND(FIL!$A9&lt;&gt;"",FIL!$G9=""),"xx","")), )</f>
        <v/>
      </c>
      <c r="F13" s="34" t="str">
        <f>IF(DES_TURMA!$H$5=TRUE,IF(FIS!$G9&lt;$B$3,"x",IF(AND(FIS!$A9&lt;&gt;"",FIS!$G9=""),"xx","")), )</f>
        <v>xx</v>
      </c>
      <c r="G13" s="32" t="str">
        <f>IF(DES_TURMA!$I$5=TRUE,IF(GEO!$G9&lt;$B$3,"x",IF(AND(GEO!$A9&lt;&gt;"",GEO!$G9=""),"xx","")), )</f>
        <v/>
      </c>
      <c r="H13" s="32" t="str">
        <f>IF(DES_TURMA!$J$5=TRUE,IF(HIST!$G9&lt;$B$3,"x",IF(AND(HIST!$A9&lt;&gt;"",HIST!$G9=""),"xx","")), )</f>
        <v/>
      </c>
      <c r="I13" s="32" t="str">
        <f>IF(DES_TURMA!$K$5=TRUE,IF(ESP!$G9&lt;$B$3,"x",IF(AND(ESP!$A9&lt;&gt;"",ESP!$G9=""),"xx","")), )</f>
        <v/>
      </c>
      <c r="J13" s="32" t="str">
        <f>IF(DES_TURMA!$L$5=TRUE,IF(ING!$G9&lt;$B$3,"x",IF(AND(ING!$A9&lt;&gt;"",ING!$G9=""),"xx","")), )</f>
        <v/>
      </c>
      <c r="K13" s="32" t="str">
        <f>IF(DES_TURMA!$M$5=TRUE,IF(LP!$G9&lt;$B$3,"x",IF(AND(LP!$A9&lt;&gt;"",LP!$G9=""),"xx","")), )</f>
        <v>xx</v>
      </c>
      <c r="L13" s="32" t="str">
        <f>IF(DES_TURMA!$N$5=TRUE,IF(MAT!$G9&lt;$B$3,"x",IF(AND(MAT!$A9&lt;&gt;"",MAT!$G9=""),"xx","")), )</f>
        <v>xx</v>
      </c>
      <c r="M13" s="34" t="str">
        <f>IF(DES_TURMA!$O$5=TRUE,IF(QUI!$G9&lt;$B$3,"x",IF(AND(QUI!$A9&lt;&gt;"",QUI!$G9=""),"xx","")), )</f>
        <v>xx</v>
      </c>
      <c r="N13" s="34" t="str">
        <f>IF(DES_TURMA!$P$5=TRUE,IF(SOC!$G9&lt;$B$3,"x",IF(AND(SOC!$A9&lt;&gt;"",SOC!$G9=""),"xx","")), )</f>
        <v>xx</v>
      </c>
      <c r="O13" s="109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 )</f>
        <v/>
      </c>
      <c r="P13" s="109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 )</f>
        <v/>
      </c>
      <c r="Q13" s="109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 )</f>
        <v/>
      </c>
      <c r="R13" s="109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 )</f>
        <v/>
      </c>
      <c r="S13" s="110" t="str">
        <f t="shared" si="1"/>
        <v/>
      </c>
    </row>
    <row r="14">
      <c r="A14" s="26" t="str">
        <f>ALNS!A10</f>
        <v>Giullia Palmeira de Souza Seabra</v>
      </c>
      <c r="B14" s="27" t="str">
        <f>IF(DES_TURMA!$D$5=TRUE,IF(ART!$G10&lt;$B$3,"x",IF(AND(ART!$A10&lt;&gt;"",ART!$G10=""),"xx","")), )</f>
        <v>xx</v>
      </c>
      <c r="C14" s="27" t="str">
        <f>IF(DES_TURMA!$E$5=TRUE,IF(BIO!G10&lt;$B$3,"x",IF(AND(BIO!A10&lt;&gt;"",BIO!G10=""),"xx","")), )</f>
        <v>xx</v>
      </c>
      <c r="D14" s="27" t="str">
        <f>IF(DES_TURMA!$F$5=TRUE,IF(ED_FIS!$G10&lt;$B$3,"x",IF(AND(ED_FIS!$A10&lt;&gt;"",ED_FIS!$G10=""),"xx","")), )</f>
        <v>xx</v>
      </c>
      <c r="E14" s="29" t="str">
        <f>IF(DES_TURMA!$G$5=TRUE,IF(FIL!$G10&lt;$B$3,"x",IF(AND(FIL!$A10&lt;&gt;"",FIL!$G10=""),"xx","")), )</f>
        <v>x</v>
      </c>
      <c r="F14" s="29" t="str">
        <f>IF(DES_TURMA!$H$5=TRUE,IF(FIS!$G10&lt;$B$3,"x",IF(AND(FIS!$A10&lt;&gt;"",FIS!$G10=""),"xx","")), )</f>
        <v>xx</v>
      </c>
      <c r="G14" s="27" t="str">
        <f>IF(DES_TURMA!$I$5=TRUE,IF(GEO!$G10&lt;$B$3,"x",IF(AND(GEO!$A10&lt;&gt;"",GEO!$G10=""),"xx","")), )</f>
        <v/>
      </c>
      <c r="H14" s="27" t="str">
        <f>IF(DES_TURMA!$J$5=TRUE,IF(HIST!$G10&lt;$B$3,"x",IF(AND(HIST!$A10&lt;&gt;"",HIST!$G10=""),"xx","")), )</f>
        <v/>
      </c>
      <c r="I14" s="27" t="str">
        <f>IF(DES_TURMA!$K$5=TRUE,IF(ESP!$G10&lt;$B$3,"x",IF(AND(ESP!$A10&lt;&gt;"",ESP!$G10=""),"xx","")), )</f>
        <v/>
      </c>
      <c r="J14" s="27" t="str">
        <f>IF(DES_TURMA!$L$5=TRUE,IF(ING!$G10&lt;$B$3,"x",IF(AND(ING!$A10&lt;&gt;"",ING!$G10=""),"xx","")), )</f>
        <v/>
      </c>
      <c r="K14" s="27" t="str">
        <f>IF(DES_TURMA!$M$5=TRUE,IF(LP!$G10&lt;$B$3,"x",IF(AND(LP!$A10&lt;&gt;"",LP!$G10=""),"xx","")), )</f>
        <v>xx</v>
      </c>
      <c r="L14" s="27" t="str">
        <f>IF(DES_TURMA!$N$5=TRUE,IF(MAT!$G10&lt;$B$3,"x",IF(AND(MAT!$A10&lt;&gt;"",MAT!$G10=""),"xx","")), )</f>
        <v>xx</v>
      </c>
      <c r="M14" s="29" t="str">
        <f>IF(DES_TURMA!$O$5=TRUE,IF(QUI!$G10&lt;$B$3,"x",IF(AND(QUI!$A10&lt;&gt;"",QUI!$G10=""),"xx","")), )</f>
        <v>xx</v>
      </c>
      <c r="N14" s="29" t="str">
        <f>IF(DES_TURMA!$P$5=TRUE,IF(SOC!$G10&lt;$B$3,"x",IF(AND(SOC!$A10&lt;&gt;"",SOC!$G10=""),"xx","")), )</f>
        <v>xx</v>
      </c>
      <c r="O14" s="109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 )</f>
        <v>x</v>
      </c>
      <c r="P14" s="109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 )</f>
        <v/>
      </c>
      <c r="Q14" s="109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 )</f>
        <v/>
      </c>
      <c r="R14" s="109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 )</f>
        <v/>
      </c>
      <c r="S14" s="110" t="str">
        <f t="shared" si="1"/>
        <v>Dentro</v>
      </c>
    </row>
    <row r="15">
      <c r="A15" s="31" t="str">
        <f>ALNS!A11</f>
        <v>Ismênia Rebeca Pereira Barbosa</v>
      </c>
      <c r="B15" s="32" t="str">
        <f>IF(DES_TURMA!$D$5=TRUE,IF(ART!$G11&lt;$B$3,"x",IF(AND(ART!$A11&lt;&gt;"",ART!$G11=""),"xx","")), )</f>
        <v>xx</v>
      </c>
      <c r="C15" s="32" t="str">
        <f>IF(DES_TURMA!$E$5=TRUE,IF(BIO!G11&lt;$B$3,"x",IF(AND(BIO!A11&lt;&gt;"",BIO!G11=""),"xx","")), )</f>
        <v>xx</v>
      </c>
      <c r="D15" s="32" t="str">
        <f>IF(DES_TURMA!$F$5=TRUE,IF(ED_FIS!$G11&lt;$B$3,"x",IF(AND(ED_FIS!$A11&lt;&gt;"",ED_FIS!$G11=""),"xx","")), )</f>
        <v>xx</v>
      </c>
      <c r="E15" s="34" t="str">
        <f>IF(DES_TURMA!$G$5=TRUE,IF(FIL!$G11&lt;$B$3,"x",IF(AND(FIL!$A11&lt;&gt;"",FIL!$G11=""),"xx","")), )</f>
        <v/>
      </c>
      <c r="F15" s="34" t="str">
        <f>IF(DES_TURMA!$H$5=TRUE,IF(FIS!$G11&lt;$B$3,"x",IF(AND(FIS!$A11&lt;&gt;"",FIS!$G11=""),"xx","")), )</f>
        <v>xx</v>
      </c>
      <c r="G15" s="32" t="str">
        <f>IF(DES_TURMA!$I$5=TRUE,IF(GEO!$G11&lt;$B$3,"x",IF(AND(GEO!$A11&lt;&gt;"",GEO!$G11=""),"xx","")), )</f>
        <v/>
      </c>
      <c r="H15" s="32" t="str">
        <f>IF(DES_TURMA!$J$5=TRUE,IF(HIST!$G11&lt;$B$3,"x",IF(AND(HIST!$A11&lt;&gt;"",HIST!$G11=""),"xx","")), )</f>
        <v/>
      </c>
      <c r="I15" s="32" t="str">
        <f>IF(DES_TURMA!$K$5=TRUE,IF(ESP!$G11&lt;$B$3,"x",IF(AND(ESP!$A11&lt;&gt;"",ESP!$G11=""),"xx","")), )</f>
        <v/>
      </c>
      <c r="J15" s="32" t="str">
        <f>IF(DES_TURMA!$L$5=TRUE,IF(ING!$G11&lt;$B$3,"x",IF(AND(ING!$A11&lt;&gt;"",ING!$G11=""),"xx","")), )</f>
        <v/>
      </c>
      <c r="K15" s="32" t="str">
        <f>IF(DES_TURMA!$M$5=TRUE,IF(LP!$G11&lt;$B$3,"x",IF(AND(LP!$A11&lt;&gt;"",LP!$G11=""),"xx","")), )</f>
        <v>xx</v>
      </c>
      <c r="L15" s="32" t="str">
        <f>IF(DES_TURMA!$N$5=TRUE,IF(MAT!$G11&lt;$B$3,"x",IF(AND(MAT!$A11&lt;&gt;"",MAT!$G11=""),"xx","")), )</f>
        <v>xx</v>
      </c>
      <c r="M15" s="34" t="str">
        <f>IF(DES_TURMA!$O$5=TRUE,IF(QUI!$G11&lt;$B$3,"x",IF(AND(QUI!$A11&lt;&gt;"",QUI!$G11=""),"xx","")), )</f>
        <v>xx</v>
      </c>
      <c r="N15" s="34" t="str">
        <f>IF(DES_TURMA!$P$5=TRUE,IF(SOC!$G11&lt;$B$3,"x",IF(AND(SOC!$A11&lt;&gt;"",SOC!$G11=""),"xx","")), )</f>
        <v>xx</v>
      </c>
      <c r="O15" s="109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 )</f>
        <v/>
      </c>
      <c r="P15" s="109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 )</f>
        <v/>
      </c>
      <c r="Q15" s="109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 )</f>
        <v/>
      </c>
      <c r="R15" s="109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 )</f>
        <v/>
      </c>
      <c r="S15" s="110" t="str">
        <f t="shared" si="1"/>
        <v/>
      </c>
    </row>
    <row r="16">
      <c r="A16" s="26" t="str">
        <f t="shared" ref="A16:A17" si="2">#REF!</f>
        <v>#REF!</v>
      </c>
      <c r="B16" s="27" t="str">
        <f>IF(DES_TURMA!$D$5=TRUE,IF(#REF!&lt;$B$3,"x",IF(AND(#REF!&lt;&gt;"",#REF!=""),"xx","")), )</f>
        <v>#REF!</v>
      </c>
      <c r="C16" s="27" t="str">
        <f>IF(DES_TURMA!$E$5=TRUE,IF(#REF!&lt;$B$3,"x",IF(AND(#REF!&lt;&gt;"",#REF!=""),"xx","")), )</f>
        <v>#REF!</v>
      </c>
      <c r="D16" s="27" t="str">
        <f>IF(DES_TURMA!$F$5=TRUE,IF(#REF!&lt;$B$3,"x",IF(AND(#REF!&lt;&gt;"",#REF!=""),"xx","")), )</f>
        <v>#REF!</v>
      </c>
      <c r="E16" s="29" t="str">
        <f>IF(DES_TURMA!$G$5=TRUE,IF(#REF!&lt;$B$3,"x",IF(AND(#REF!&lt;&gt;"",#REF!=""),"xx","")), )</f>
        <v>#REF!</v>
      </c>
      <c r="F16" s="29" t="str">
        <f>IF(DES_TURMA!$H$5=TRUE,IF(#REF!&lt;$B$3,"x",IF(AND(#REF!&lt;&gt;"",#REF!=""),"xx","")), )</f>
        <v>#REF!</v>
      </c>
      <c r="G16" s="27" t="str">
        <f>IF(DES_TURMA!$I$5=TRUE,IF(#REF!&lt;$B$3,"x",IF(AND(#REF!&lt;&gt;"",#REF!=""),"xx","")), )</f>
        <v/>
      </c>
      <c r="H16" s="27" t="str">
        <f>IF(DES_TURMA!$J$5=TRUE,IF(#REF!&lt;$B$3,"x",IF(AND(#REF!&lt;&gt;"",#REF!=""),"xx","")), )</f>
        <v/>
      </c>
      <c r="I16" s="27" t="str">
        <f>IF(DES_TURMA!$K$5=TRUE,IF(#REF!&lt;$B$3,"x",IF(AND(#REF!&lt;&gt;"",#REF!=""),"xx","")), )</f>
        <v/>
      </c>
      <c r="J16" s="27" t="str">
        <f>IF(DES_TURMA!$L$5=TRUE,IF(#REF!&lt;$B$3,"x",IF(AND(#REF!&lt;&gt;"",#REF!=""),"xx","")), )</f>
        <v/>
      </c>
      <c r="K16" s="27" t="str">
        <f>IF(DES_TURMA!$M$5=TRUE,IF(#REF!&lt;$B$3,"x",IF(AND(#REF!&lt;&gt;"",#REF!=""),"xx","")), )</f>
        <v>#REF!</v>
      </c>
      <c r="L16" s="27" t="str">
        <f>IF(DES_TURMA!$N$5=TRUE,IF(#REF!&lt;$B$3,"x",IF(AND(#REF!&lt;&gt;"",#REF!=""),"xx","")), )</f>
        <v>#REF!</v>
      </c>
      <c r="M16" s="29" t="str">
        <f>IF(DES_TURMA!$O$5=TRUE,IF(#REF!&lt;$B$3,"x",IF(AND(#REF!&lt;&gt;"",#REF!=""),"xx","")), )</f>
        <v>#REF!</v>
      </c>
      <c r="N16" s="29" t="str">
        <f>IF(DES_TURMA!$P$5=TRUE,IF(#REF!&lt;$B$3,"x",IF(AND(#REF!&lt;&gt;"",#REF!=""),"xx","")), )</f>
        <v>#REF!</v>
      </c>
      <c r="O16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P16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Q16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R16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S16" s="110" t="str">
        <f t="shared" si="1"/>
        <v>#REF!</v>
      </c>
    </row>
    <row r="17">
      <c r="A17" s="31" t="str">
        <f t="shared" si="2"/>
        <v>#REF!</v>
      </c>
      <c r="B17" s="32" t="str">
        <f>IF(DES_TURMA!$D$5=TRUE,IF(#REF!&lt;$B$3,"x",IF(AND(#REF!&lt;&gt;"",#REF!=""),"xx","")), )</f>
        <v>#REF!</v>
      </c>
      <c r="C17" s="32" t="str">
        <f>IF(DES_TURMA!$E$5=TRUE,IF(#REF!&lt;$B$3,"x",IF(AND(#REF!&lt;&gt;"",#REF!=""),"xx","")), )</f>
        <v>#REF!</v>
      </c>
      <c r="D17" s="32" t="str">
        <f>IF(DES_TURMA!$F$5=TRUE,IF(#REF!&lt;$B$3,"x",IF(AND(#REF!&lt;&gt;"",#REF!=""),"xx","")), )</f>
        <v>#REF!</v>
      </c>
      <c r="E17" s="34" t="str">
        <f>IF(DES_TURMA!$G$5=TRUE,IF(#REF!&lt;$B$3,"x",IF(AND(#REF!&lt;&gt;"",#REF!=""),"xx","")), )</f>
        <v>#REF!</v>
      </c>
      <c r="F17" s="34" t="str">
        <f>IF(DES_TURMA!$H$5=TRUE,IF(#REF!&lt;$B$3,"x",IF(AND(#REF!&lt;&gt;"",#REF!=""),"xx","")), )</f>
        <v>#REF!</v>
      </c>
      <c r="G17" s="32" t="str">
        <f>IF(DES_TURMA!$I$5=TRUE,IF(#REF!&lt;$B$3,"x",IF(AND(#REF!&lt;&gt;"",#REF!=""),"xx","")), )</f>
        <v/>
      </c>
      <c r="H17" s="32" t="str">
        <f>IF(DES_TURMA!$J$5=TRUE,IF(#REF!&lt;$B$3,"x",IF(AND(#REF!&lt;&gt;"",#REF!=""),"xx","")), )</f>
        <v/>
      </c>
      <c r="I17" s="32" t="str">
        <f>IF(DES_TURMA!$K$5=TRUE,IF(#REF!&lt;$B$3,"x",IF(AND(#REF!&lt;&gt;"",#REF!=""),"xx","")), )</f>
        <v/>
      </c>
      <c r="J17" s="32" t="str">
        <f>IF(DES_TURMA!$L$5=TRUE,IF(#REF!&lt;$B$3,"x",IF(AND(#REF!&lt;&gt;"",#REF!=""),"xx","")), )</f>
        <v/>
      </c>
      <c r="K17" s="32" t="str">
        <f>IF(DES_TURMA!$M$5=TRUE,IF(#REF!&lt;$B$3,"x",IF(AND(#REF!&lt;&gt;"",#REF!=""),"xx","")), )</f>
        <v>#REF!</v>
      </c>
      <c r="L17" s="32" t="str">
        <f>IF(DES_TURMA!$N$5=TRUE,IF(#REF!&lt;$B$3,"x",IF(AND(#REF!&lt;&gt;"",#REF!=""),"xx","")), )</f>
        <v>#REF!</v>
      </c>
      <c r="M17" s="34" t="str">
        <f>IF(DES_TURMA!$O$5=TRUE,IF(#REF!&lt;$B$3,"x",IF(AND(#REF!&lt;&gt;"",#REF!=""),"xx","")), )</f>
        <v>#REF!</v>
      </c>
      <c r="N17" s="34" t="str">
        <f>IF(DES_TURMA!$P$5=TRUE,IF(#REF!&lt;$B$3,"x",IF(AND(#REF!&lt;&gt;"",#REF!=""),"xx","")), )</f>
        <v>#REF!</v>
      </c>
      <c r="O1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P1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Q1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R1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S17" s="110" t="str">
        <f t="shared" si="1"/>
        <v>#REF!</v>
      </c>
    </row>
    <row r="18">
      <c r="A18" s="26" t="str">
        <f>ALNS!A12</f>
        <v>Ivnny Maria de Oliveira Albuqueque</v>
      </c>
      <c r="B18" s="27" t="str">
        <f>IF(DES_TURMA!$D$5=TRUE,IF(ART!$G12&lt;$B$3,"x",IF(AND(ART!$A12&lt;&gt;"",ART!$G12=""),"xx","")), )</f>
        <v>xx</v>
      </c>
      <c r="C18" s="27" t="str">
        <f>IF(DES_TURMA!$E$5=TRUE,IF(BIO!G12&lt;$B$3,"x",IF(AND(BIO!A12&lt;&gt;"",BIO!G12=""),"xx","")), )</f>
        <v>xx</v>
      </c>
      <c r="D18" s="27" t="str">
        <f>IF(DES_TURMA!$F$5=TRUE,IF(ED_FIS!$G12&lt;$B$3,"x",IF(AND(ED_FIS!$A12&lt;&gt;"",ED_FIS!$G12=""),"xx","")), )</f>
        <v>xx</v>
      </c>
      <c r="E18" s="29" t="str">
        <f>IF(DES_TURMA!$G$5=TRUE,IF(FIL!$G12&lt;$B$3,"x",IF(AND(FIL!$A12&lt;&gt;"",FIL!$G12=""),"xx","")), )</f>
        <v/>
      </c>
      <c r="F18" s="29" t="str">
        <f>IF(DES_TURMA!$H$5=TRUE,IF(FIS!$G12&lt;$B$3,"x",IF(AND(FIS!$A12&lt;&gt;"",FIS!$G12=""),"xx","")), )</f>
        <v>xx</v>
      </c>
      <c r="G18" s="27" t="str">
        <f>IF(DES_TURMA!$I$5=TRUE,IF(GEO!$G12&lt;$B$3,"x",IF(AND(GEO!$A12&lt;&gt;"",GEO!$G12=""),"xx","")), )</f>
        <v/>
      </c>
      <c r="H18" s="27" t="str">
        <f>IF(DES_TURMA!$J$5=TRUE,IF(HIST!$G12&lt;$B$3,"x",IF(AND(HIST!$A12&lt;&gt;"",HIST!$G12=""),"xx","")), )</f>
        <v/>
      </c>
      <c r="I18" s="27" t="str">
        <f>IF(DES_TURMA!$K$5=TRUE,IF(ESP!$G12&lt;$B$3,"x",IF(AND(ESP!$A12&lt;&gt;"",ESP!$G12=""),"xx","")), )</f>
        <v/>
      </c>
      <c r="J18" s="27" t="str">
        <f>IF(DES_TURMA!$L$5=TRUE,IF(ING!$G12&lt;$B$3,"x",IF(AND(ING!$A12&lt;&gt;"",ING!$G12=""),"xx","")), )</f>
        <v/>
      </c>
      <c r="K18" s="27" t="str">
        <f>IF(DES_TURMA!$M$5=TRUE,IF(LP!$G12&lt;$B$3,"x",IF(AND(LP!$A12&lt;&gt;"",LP!$G12=""),"xx","")), )</f>
        <v>xx</v>
      </c>
      <c r="L18" s="27" t="str">
        <f>IF(DES_TURMA!$N$5=TRUE,IF(MAT!$G12&lt;$B$3,"x",IF(AND(MAT!$A12&lt;&gt;"",MAT!$G12=""),"xx","")), )</f>
        <v>xx</v>
      </c>
      <c r="M18" s="29" t="str">
        <f>IF(DES_TURMA!$O$5=TRUE,IF(QUI!$G12&lt;$B$3,"x",IF(AND(QUI!$A12&lt;&gt;"",QUI!$G12=""),"xx","")), )</f>
        <v>xx</v>
      </c>
      <c r="N18" s="29" t="str">
        <f>IF(DES_TURMA!$P$5=TRUE,IF(SOC!$G12&lt;$B$3,"x",IF(AND(SOC!$A12&lt;&gt;"",SOC!$G12=""),"xx","")), )</f>
        <v>xx</v>
      </c>
      <c r="O18" s="109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 )</f>
        <v/>
      </c>
      <c r="P18" s="109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 )</f>
        <v/>
      </c>
      <c r="Q18" s="109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 )</f>
        <v/>
      </c>
      <c r="R18" s="109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 )</f>
        <v/>
      </c>
      <c r="S18" s="110" t="str">
        <f t="shared" si="1"/>
        <v/>
      </c>
    </row>
    <row r="19">
      <c r="A19" s="31" t="str">
        <f>ALNS!A13</f>
        <v>Joshua Lucas Clementino Oliveira</v>
      </c>
      <c r="B19" s="32" t="str">
        <f>IF(DES_TURMA!$D$5=TRUE,IF(ART!$G13&lt;$B$3,"x",IF(AND(ART!$A13&lt;&gt;"",ART!$G13=""),"xx","")), )</f>
        <v>xx</v>
      </c>
      <c r="C19" s="32" t="str">
        <f>IF(DES_TURMA!$E$5=TRUE,IF(BIO!G13&lt;$B$3,"x",IF(AND(BIO!A13&lt;&gt;"",BIO!G13=""),"xx","")), )</f>
        <v>xx</v>
      </c>
      <c r="D19" s="32" t="str">
        <f>IF(DES_TURMA!$F$5=TRUE,IF(ED_FIS!$G13&lt;$B$3,"x",IF(AND(ED_FIS!$A13&lt;&gt;"",ED_FIS!$G13=""),"xx","")), )</f>
        <v>xx</v>
      </c>
      <c r="E19" s="34" t="str">
        <f>IF(DES_TURMA!$G$5=TRUE,IF(FIL!$G13&lt;$B$3,"x",IF(AND(FIL!$A13&lt;&gt;"",FIL!$G13=""),"xx","")), )</f>
        <v/>
      </c>
      <c r="F19" s="34" t="str">
        <f>IF(DES_TURMA!$H$5=TRUE,IF(FIS!$G13&lt;$B$3,"x",IF(AND(FIS!$A13&lt;&gt;"",FIS!$G13=""),"xx","")), )</f>
        <v>xx</v>
      </c>
      <c r="G19" s="32" t="str">
        <f>IF(DES_TURMA!$I$5=TRUE,IF(GEO!$G13&lt;$B$3,"x",IF(AND(GEO!$A13&lt;&gt;"",GEO!$G13=""),"xx","")), )</f>
        <v/>
      </c>
      <c r="H19" s="32" t="str">
        <f>IF(DES_TURMA!$J$5=TRUE,IF(HIST!$G13&lt;$B$3,"x",IF(AND(HIST!$A13&lt;&gt;"",HIST!$G13=""),"xx","")), )</f>
        <v/>
      </c>
      <c r="I19" s="32" t="str">
        <f>IF(DES_TURMA!$K$5=TRUE,IF(ESP!$G13&lt;$B$3,"x",IF(AND(ESP!$A13&lt;&gt;"",ESP!$G13=""),"xx","")), )</f>
        <v/>
      </c>
      <c r="J19" s="32" t="str">
        <f>IF(DES_TURMA!$L$5=TRUE,IF(ING!$G13&lt;$B$3,"x",IF(AND(ING!$A13&lt;&gt;"",ING!$G13=""),"xx","")), )</f>
        <v/>
      </c>
      <c r="K19" s="32" t="str">
        <f>IF(DES_TURMA!$M$5=TRUE,IF(LP!$G13&lt;$B$3,"x",IF(AND(LP!$A13&lt;&gt;"",LP!$G13=""),"xx","")), )</f>
        <v>xx</v>
      </c>
      <c r="L19" s="32" t="str">
        <f>IF(DES_TURMA!$N$5=TRUE,IF(MAT!$G13&lt;$B$3,"x",IF(AND(MAT!$A13&lt;&gt;"",MAT!$G13=""),"xx","")), )</f>
        <v>xx</v>
      </c>
      <c r="M19" s="34" t="str">
        <f>IF(DES_TURMA!$O$5=TRUE,IF(QUI!$G13&lt;$B$3,"x",IF(AND(QUI!$A13&lt;&gt;"",QUI!$G13=""),"xx","")), )</f>
        <v>xx</v>
      </c>
      <c r="N19" s="34" t="str">
        <f>IF(DES_TURMA!$P$5=TRUE,IF(SOC!$G13&lt;$B$3,"x",IF(AND(SOC!$A13&lt;&gt;"",SOC!$G13=""),"xx","")), )</f>
        <v>xx</v>
      </c>
      <c r="O19" s="109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 )</f>
        <v/>
      </c>
      <c r="P19" s="109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 )</f>
        <v/>
      </c>
      <c r="Q19" s="109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 )</f>
        <v/>
      </c>
      <c r="R19" s="109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 )</f>
        <v/>
      </c>
      <c r="S19" s="110" t="str">
        <f t="shared" si="1"/>
        <v/>
      </c>
    </row>
    <row r="20">
      <c r="A20" s="26" t="str">
        <f>ALNS!A14</f>
        <v>Júlia Laurian dos Santos Lima</v>
      </c>
      <c r="B20" s="27" t="str">
        <f>IF(DES_TURMA!$D$5=TRUE,IF(ART!$G14&lt;$B$3,"x",IF(AND(ART!$A14&lt;&gt;"",ART!$G14=""),"xx","")), )</f>
        <v>xx</v>
      </c>
      <c r="C20" s="27" t="str">
        <f>IF(DES_TURMA!$E$5=TRUE,IF(BIO!G14&lt;$B$3,"x",IF(AND(BIO!A14&lt;&gt;"",BIO!G14=""),"xx","")), )</f>
        <v>xx</v>
      </c>
      <c r="D20" s="27" t="str">
        <f>IF(DES_TURMA!$F$5=TRUE,IF(ED_FIS!$G14&lt;$B$3,"x",IF(AND(ED_FIS!$A14&lt;&gt;"",ED_FIS!$G14=""),"xx","")), )</f>
        <v>xx</v>
      </c>
      <c r="E20" s="29" t="str">
        <f>IF(DES_TURMA!$G$5=TRUE,IF(FIL!$G14&lt;$B$3,"x",IF(AND(FIL!$A14&lt;&gt;"",FIL!$G14=""),"xx","")), )</f>
        <v/>
      </c>
      <c r="F20" s="29" t="str">
        <f>IF(DES_TURMA!$H$5=TRUE,IF(FIS!$G14&lt;$B$3,"x",IF(AND(FIS!$A14&lt;&gt;"",FIS!$G14=""),"xx","")), )</f>
        <v>xx</v>
      </c>
      <c r="G20" s="27" t="str">
        <f>IF(DES_TURMA!$I$5=TRUE,IF(GEO!$G14&lt;$B$3,"x",IF(AND(GEO!$A14&lt;&gt;"",GEO!$G14=""),"xx","")), )</f>
        <v/>
      </c>
      <c r="H20" s="27" t="str">
        <f>IF(DES_TURMA!$J$5=TRUE,IF(HIST!$G14&lt;$B$3,"x",IF(AND(HIST!$A14&lt;&gt;"",HIST!$G14=""),"xx","")), )</f>
        <v/>
      </c>
      <c r="I20" s="27" t="str">
        <f>IF(DES_TURMA!$K$5=TRUE,IF(ESP!$G14&lt;$B$3,"x",IF(AND(ESP!$A14&lt;&gt;"",ESP!$G14=""),"xx","")), )</f>
        <v/>
      </c>
      <c r="J20" s="27" t="str">
        <f>IF(DES_TURMA!$L$5=TRUE,IF(ING!$G14&lt;$B$3,"x",IF(AND(ING!$A14&lt;&gt;"",ING!$G14=""),"xx","")), )</f>
        <v/>
      </c>
      <c r="K20" s="27" t="str">
        <f>IF(DES_TURMA!$M$5=TRUE,IF(LP!$G14&lt;$B$3,"x",IF(AND(LP!$A14&lt;&gt;"",LP!$G14=""),"xx","")), )</f>
        <v>xx</v>
      </c>
      <c r="L20" s="27" t="str">
        <f>IF(DES_TURMA!$N$5=TRUE,IF(MAT!$G14&lt;$B$3,"x",IF(AND(MAT!$A14&lt;&gt;"",MAT!$G14=""),"xx","")), )</f>
        <v>xx</v>
      </c>
      <c r="M20" s="29" t="str">
        <f>IF(DES_TURMA!$O$5=TRUE,IF(QUI!$G14&lt;$B$3,"x",IF(AND(QUI!$A14&lt;&gt;"",QUI!$G14=""),"xx","")), )</f>
        <v>xx</v>
      </c>
      <c r="N20" s="29" t="str">
        <f>IF(DES_TURMA!$P$5=TRUE,IF(SOC!$G14&lt;$B$3,"x",IF(AND(SOC!$A14&lt;&gt;"",SOC!$G14=""),"xx","")), )</f>
        <v>xx</v>
      </c>
      <c r="O20" s="109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 )</f>
        <v/>
      </c>
      <c r="P20" s="109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 )</f>
        <v/>
      </c>
      <c r="Q20" s="109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 )</f>
        <v/>
      </c>
      <c r="R20" s="109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 )</f>
        <v/>
      </c>
      <c r="S20" s="110" t="str">
        <f t="shared" si="1"/>
        <v/>
      </c>
    </row>
    <row r="21" ht="15.75" customHeight="1">
      <c r="A21" s="31" t="str">
        <f>ALNS!A15</f>
        <v>Kauê Iago Queiroz Oliveira</v>
      </c>
      <c r="B21" s="32" t="str">
        <f>IF(DES_TURMA!$D$5=TRUE,IF(ART!$G15&lt;$B$3,"x",IF(AND(ART!$A15&lt;&gt;"",ART!$G15=""),"xx","")), )</f>
        <v>xx</v>
      </c>
      <c r="C21" s="32" t="str">
        <f>IF(DES_TURMA!$E$5=TRUE,IF(BIO!G15&lt;$B$3,"x",IF(AND(BIO!A15&lt;&gt;"",BIO!G15=""),"xx","")), )</f>
        <v>xx</v>
      </c>
      <c r="D21" s="32" t="str">
        <f>IF(DES_TURMA!$F$5=TRUE,IF(ED_FIS!$G15&lt;$B$3,"x",IF(AND(ED_FIS!$A15&lt;&gt;"",ED_FIS!$G15=""),"xx","")), )</f>
        <v>xx</v>
      </c>
      <c r="E21" s="34" t="str">
        <f>IF(DES_TURMA!$G$5=TRUE,IF(FIL!$G15&lt;$B$3,"x",IF(AND(FIL!$A15&lt;&gt;"",FIL!$G15=""),"xx","")), )</f>
        <v/>
      </c>
      <c r="F21" s="34" t="str">
        <f>IF(DES_TURMA!$H$5=TRUE,IF(FIS!$G15&lt;$B$3,"x",IF(AND(FIS!$A15&lt;&gt;"",FIS!$G15=""),"xx","")), )</f>
        <v>xx</v>
      </c>
      <c r="G21" s="32" t="str">
        <f>IF(DES_TURMA!$I$5=TRUE,IF(GEO!$G15&lt;$B$3,"x",IF(AND(GEO!$A15&lt;&gt;"",GEO!$G15=""),"xx","")), )</f>
        <v/>
      </c>
      <c r="H21" s="32" t="str">
        <f>IF(DES_TURMA!$J$5=TRUE,IF(HIST!$G15&lt;$B$3,"x",IF(AND(HIST!$A15&lt;&gt;"",HIST!$G15=""),"xx","")), )</f>
        <v/>
      </c>
      <c r="I21" s="32" t="str">
        <f>IF(DES_TURMA!$K$5=TRUE,IF(ESP!$G15&lt;$B$3,"x",IF(AND(ESP!$A15&lt;&gt;"",ESP!$G15=""),"xx","")), )</f>
        <v/>
      </c>
      <c r="J21" s="32" t="str">
        <f>IF(DES_TURMA!$L$5=TRUE,IF(ING!$G15&lt;$B$3,"x",IF(AND(ING!$A15&lt;&gt;"",ING!$G15=""),"xx","")), )</f>
        <v/>
      </c>
      <c r="K21" s="32" t="str">
        <f>IF(DES_TURMA!$M$5=TRUE,IF(LP!$G15&lt;$B$3,"x",IF(AND(LP!$A15&lt;&gt;"",LP!$G15=""),"xx","")), )</f>
        <v>xx</v>
      </c>
      <c r="L21" s="32" t="str">
        <f>IF(DES_TURMA!$N$5=TRUE,IF(MAT!$G15&lt;$B$3,"x",IF(AND(MAT!$A15&lt;&gt;"",MAT!$G15=""),"xx","")), )</f>
        <v>xx</v>
      </c>
      <c r="M21" s="34" t="str">
        <f>IF(DES_TURMA!$O$5=TRUE,IF(QUI!$G15&lt;$B$3,"x",IF(AND(QUI!$A15&lt;&gt;"",QUI!$G15=""),"xx","")), )</f>
        <v>xx</v>
      </c>
      <c r="N21" s="34" t="str">
        <f>IF(DES_TURMA!$P$5=TRUE,IF(SOC!$G15&lt;$B$3,"x",IF(AND(SOC!$A15&lt;&gt;"",SOC!$G15=""),"xx","")), )</f>
        <v>xx</v>
      </c>
      <c r="O21" s="109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 )</f>
        <v/>
      </c>
      <c r="P21" s="109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 )</f>
        <v/>
      </c>
      <c r="Q21" s="109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 )</f>
        <v/>
      </c>
      <c r="R21" s="109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 )</f>
        <v/>
      </c>
      <c r="S21" s="110" t="str">
        <f t="shared" si="1"/>
        <v/>
      </c>
    </row>
    <row r="22" ht="15.75" customHeight="1">
      <c r="A22" s="26" t="str">
        <f>ALNS!A16</f>
        <v>Larissa Gonçalves Pereira</v>
      </c>
      <c r="B22" s="27" t="str">
        <f>IF(DES_TURMA!$D$5=TRUE,IF(ART!$G16&lt;$B$3,"x",IF(AND(ART!$A16&lt;&gt;"",ART!$G16=""),"xx","")), )</f>
        <v>xx</v>
      </c>
      <c r="C22" s="27" t="str">
        <f>IF(DES_TURMA!$E$5=TRUE,IF(BIO!G16&lt;$B$3,"x",IF(AND(BIO!A16&lt;&gt;"",BIO!G16=""),"xx","")), )</f>
        <v>xx</v>
      </c>
      <c r="D22" s="27" t="str">
        <f>IF(DES_TURMA!$F$5=TRUE,IF(ED_FIS!$G16&lt;$B$3,"x",IF(AND(ED_FIS!$A16&lt;&gt;"",ED_FIS!$G16=""),"xx","")), )</f>
        <v>xx</v>
      </c>
      <c r="E22" s="29" t="str">
        <f>IF(DES_TURMA!$G$5=TRUE,IF(FIL!$G16&lt;$B$3,"x",IF(AND(FIL!$A16&lt;&gt;"",FIL!$G16=""),"xx","")), )</f>
        <v/>
      </c>
      <c r="F22" s="29" t="str">
        <f>IF(DES_TURMA!$H$5=TRUE,IF(FIS!$G16&lt;$B$3,"x",IF(AND(FIS!$A16&lt;&gt;"",FIS!$G16=""),"xx","")), )</f>
        <v>xx</v>
      </c>
      <c r="G22" s="27" t="str">
        <f>IF(DES_TURMA!$I$5=TRUE,IF(GEO!$G16&lt;$B$3,"x",IF(AND(GEO!$A16&lt;&gt;"",GEO!$G16=""),"xx","")), )</f>
        <v/>
      </c>
      <c r="H22" s="27" t="str">
        <f>IF(DES_TURMA!$J$5=TRUE,IF(HIST!$G16&lt;$B$3,"x",IF(AND(HIST!$A16&lt;&gt;"",HIST!$G16=""),"xx","")), )</f>
        <v/>
      </c>
      <c r="I22" s="27" t="str">
        <f>IF(DES_TURMA!$K$5=TRUE,IF(ESP!$G16&lt;$B$3,"x",IF(AND(ESP!$A16&lt;&gt;"",ESP!$G16=""),"xx","")), )</f>
        <v/>
      </c>
      <c r="J22" s="27" t="str">
        <f>IF(DES_TURMA!$L$5=TRUE,IF(ING!$G16&lt;$B$3,"x",IF(AND(ING!$A16&lt;&gt;"",ING!$G16=""),"xx","")), )</f>
        <v/>
      </c>
      <c r="K22" s="27" t="str">
        <f>IF(DES_TURMA!$M$5=TRUE,IF(LP!$G16&lt;$B$3,"x",IF(AND(LP!$A16&lt;&gt;"",LP!$G16=""),"xx","")), )</f>
        <v>xx</v>
      </c>
      <c r="L22" s="27" t="str">
        <f>IF(DES_TURMA!$N$5=TRUE,IF(MAT!$G16&lt;$B$3,"x",IF(AND(MAT!$A16&lt;&gt;"",MAT!$G16=""),"xx","")), )</f>
        <v>xx</v>
      </c>
      <c r="M22" s="29" t="str">
        <f>IF(DES_TURMA!$O$5=TRUE,IF(QUI!$G16&lt;$B$3,"x",IF(AND(QUI!$A16&lt;&gt;"",QUI!$G16=""),"xx","")), )</f>
        <v>xx</v>
      </c>
      <c r="N22" s="29" t="str">
        <f>IF(DES_TURMA!$P$5=TRUE,IF(SOC!$G16&lt;$B$3,"x",IF(AND(SOC!$A16&lt;&gt;"",SOC!$G16=""),"xx","")), )</f>
        <v>xx</v>
      </c>
      <c r="O22" s="109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 )</f>
        <v/>
      </c>
      <c r="P22" s="109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 )</f>
        <v/>
      </c>
      <c r="Q22" s="109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 )</f>
        <v/>
      </c>
      <c r="R22" s="109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 )</f>
        <v/>
      </c>
      <c r="S22" s="110" t="str">
        <f t="shared" si="1"/>
        <v/>
      </c>
    </row>
    <row r="23" ht="15.75" customHeight="1">
      <c r="A23" s="31" t="str">
        <f>ALNS!A17</f>
        <v>Laura Oliveira Rodrigues</v>
      </c>
      <c r="B23" s="32" t="str">
        <f>IF(DES_TURMA!$D$5=TRUE,IF(ART!$G17&lt;$B$3,"x",IF(AND(ART!$A17&lt;&gt;"",ART!$G17=""),"xx","")), )</f>
        <v>xx</v>
      </c>
      <c r="C23" s="32" t="str">
        <f>IF(DES_TURMA!$E$5=TRUE,IF(BIO!G17&lt;$B$3,"x",IF(AND(BIO!A17&lt;&gt;"",BIO!G17=""),"xx","")), )</f>
        <v>xx</v>
      </c>
      <c r="D23" s="32" t="str">
        <f>IF(DES_TURMA!$F$5=TRUE,IF(ED_FIS!$G17&lt;$B$3,"x",IF(AND(ED_FIS!$A17&lt;&gt;"",ED_FIS!$G17=""),"xx","")), )</f>
        <v>xx</v>
      </c>
      <c r="E23" s="34" t="str">
        <f>IF(DES_TURMA!$G$5=TRUE,IF(FIL!$G17&lt;$B$3,"x",IF(AND(FIL!$A17&lt;&gt;"",FIL!$G17=""),"xx","")), )</f>
        <v/>
      </c>
      <c r="F23" s="34" t="str">
        <f>IF(DES_TURMA!$H$5=TRUE,IF(FIS!$G17&lt;$B$3,"x",IF(AND(FIS!$A17&lt;&gt;"",FIS!$G17=""),"xx","")), )</f>
        <v>xx</v>
      </c>
      <c r="G23" s="32" t="str">
        <f>IF(DES_TURMA!$I$5=TRUE,IF(GEO!$G17&lt;$B$3,"x",IF(AND(GEO!$A17&lt;&gt;"",GEO!$G17=""),"xx","")), )</f>
        <v/>
      </c>
      <c r="H23" s="32" t="str">
        <f>IF(DES_TURMA!$J$5=TRUE,IF(HIST!$G17&lt;$B$3,"x",IF(AND(HIST!$A17&lt;&gt;"",HIST!$G17=""),"xx","")), )</f>
        <v/>
      </c>
      <c r="I23" s="32" t="str">
        <f>IF(DES_TURMA!$K$5=TRUE,IF(ESP!$G17&lt;$B$3,"x",IF(AND(ESP!$A17&lt;&gt;"",ESP!$G17=""),"xx","")), )</f>
        <v/>
      </c>
      <c r="J23" s="32" t="str">
        <f>IF(DES_TURMA!$L$5=TRUE,IF(ING!$G17&lt;$B$3,"x",IF(AND(ING!$A17&lt;&gt;"",ING!$G17=""),"xx","")), )</f>
        <v/>
      </c>
      <c r="K23" s="32" t="str">
        <f>IF(DES_TURMA!$M$5=TRUE,IF(LP!$G17&lt;$B$3,"x",IF(AND(LP!$A17&lt;&gt;"",LP!$G17=""),"xx","")), )</f>
        <v>xx</v>
      </c>
      <c r="L23" s="32" t="str">
        <f>IF(DES_TURMA!$N$5=TRUE,IF(MAT!$G17&lt;$B$3,"x",IF(AND(MAT!$A17&lt;&gt;"",MAT!$G17=""),"xx","")), )</f>
        <v>xx</v>
      </c>
      <c r="M23" s="34" t="str">
        <f>IF(DES_TURMA!$O$5=TRUE,IF(QUI!$G17&lt;$B$3,"x",IF(AND(QUI!$A17&lt;&gt;"",QUI!$G17=""),"xx","")), )</f>
        <v>xx</v>
      </c>
      <c r="N23" s="34" t="str">
        <f>IF(DES_TURMA!$P$5=TRUE,IF(SOC!$G17&lt;$B$3,"x",IF(AND(SOC!$A17&lt;&gt;"",SOC!$G17=""),"xx","")), )</f>
        <v>xx</v>
      </c>
      <c r="O23" s="109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 )</f>
        <v/>
      </c>
      <c r="P23" s="109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 )</f>
        <v/>
      </c>
      <c r="Q23" s="109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 )</f>
        <v/>
      </c>
      <c r="R23" s="109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 )</f>
        <v/>
      </c>
      <c r="S23" s="110" t="str">
        <f t="shared" si="1"/>
        <v/>
      </c>
    </row>
    <row r="24" ht="15.75" customHeight="1">
      <c r="A24" s="26" t="str">
        <f>ALNS!A18</f>
        <v>Letícia Isabely Cavalcanti dos Anjos</v>
      </c>
      <c r="B24" s="27" t="str">
        <f>IF(DES_TURMA!$D$5=TRUE,IF(ART!$G18&lt;$B$3,"x",IF(AND(ART!$A18&lt;&gt;"",ART!$G18=""),"xx","")), )</f>
        <v>xx</v>
      </c>
      <c r="C24" s="27" t="str">
        <f>IF(DES_TURMA!$E$5=TRUE,IF(BIO!G18&lt;$B$3,"x",IF(AND(BIO!A18&lt;&gt;"",BIO!G18=""),"xx","")), )</f>
        <v>xx</v>
      </c>
      <c r="D24" s="27" t="str">
        <f>IF(DES_TURMA!$F$5=TRUE,IF(ED_FIS!$G18&lt;$B$3,"x",IF(AND(ED_FIS!$A18&lt;&gt;"",ED_FIS!$G18=""),"xx","")), )</f>
        <v>xx</v>
      </c>
      <c r="E24" s="29" t="str">
        <f>IF(DES_TURMA!$G$5=TRUE,IF(FIL!$G18&lt;$B$3,"x",IF(AND(FIL!$A18&lt;&gt;"",FIL!$G18=""),"xx","")), )</f>
        <v/>
      </c>
      <c r="F24" s="29" t="str">
        <f>IF(DES_TURMA!$H$5=TRUE,IF(FIS!$G18&lt;$B$3,"x",IF(AND(FIS!$A18&lt;&gt;"",FIS!$G18=""),"xx","")), )</f>
        <v>xx</v>
      </c>
      <c r="G24" s="27" t="str">
        <f>IF(DES_TURMA!$I$5=TRUE,IF(GEO!$G18&lt;$B$3,"x",IF(AND(GEO!$A18&lt;&gt;"",GEO!$G18=""),"xx","")), )</f>
        <v/>
      </c>
      <c r="H24" s="27" t="str">
        <f>IF(DES_TURMA!$J$5=TRUE,IF(HIST!$G18&lt;$B$3,"x",IF(AND(HIST!$A18&lt;&gt;"",HIST!$G18=""),"xx","")), )</f>
        <v/>
      </c>
      <c r="I24" s="27" t="str">
        <f>IF(DES_TURMA!$K$5=TRUE,IF(ESP!$G18&lt;$B$3,"x",IF(AND(ESP!$A18&lt;&gt;"",ESP!$G18=""),"xx","")), )</f>
        <v/>
      </c>
      <c r="J24" s="27" t="str">
        <f>IF(DES_TURMA!$L$5=TRUE,IF(ING!$G18&lt;$B$3,"x",IF(AND(ING!$A18&lt;&gt;"",ING!$G18=""),"xx","")), )</f>
        <v/>
      </c>
      <c r="K24" s="27" t="str">
        <f>IF(DES_TURMA!$M$5=TRUE,IF(LP!$G18&lt;$B$3,"x",IF(AND(LP!$A18&lt;&gt;"",LP!$G18=""),"xx","")), )</f>
        <v>xx</v>
      </c>
      <c r="L24" s="27" t="str">
        <f>IF(DES_TURMA!$N$5=TRUE,IF(MAT!$G18&lt;$B$3,"x",IF(AND(MAT!$A18&lt;&gt;"",MAT!$G18=""),"xx","")), )</f>
        <v>xx</v>
      </c>
      <c r="M24" s="29" t="str">
        <f>IF(DES_TURMA!$O$5=TRUE,IF(QUI!$G18&lt;$B$3,"x",IF(AND(QUI!$A18&lt;&gt;"",QUI!$G18=""),"xx","")), )</f>
        <v>xx</v>
      </c>
      <c r="N24" s="29" t="str">
        <f>IF(DES_TURMA!$P$5=TRUE,IF(SOC!$G18&lt;$B$3,"x",IF(AND(SOC!$A18&lt;&gt;"",SOC!$G18=""),"xx","")), )</f>
        <v>xx</v>
      </c>
      <c r="O24" s="109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 )</f>
        <v/>
      </c>
      <c r="P24" s="109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 )</f>
        <v/>
      </c>
      <c r="Q24" s="109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 )</f>
        <v/>
      </c>
      <c r="R24" s="109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 )</f>
        <v/>
      </c>
      <c r="S24" s="110" t="str">
        <f t="shared" si="1"/>
        <v/>
      </c>
    </row>
    <row r="25" ht="15.75" customHeight="1">
      <c r="A25" s="31" t="str">
        <f>ALNS!A19</f>
        <v>Lívia gonçalves Pereira</v>
      </c>
      <c r="B25" s="32" t="str">
        <f>IF(DES_TURMA!$D$5=TRUE,IF(ART!$G19&lt;$B$3,"x",IF(AND(ART!$A19&lt;&gt;"",ART!$G19=""),"xx","")), )</f>
        <v>xx</v>
      </c>
      <c r="C25" s="32" t="str">
        <f>IF(DES_TURMA!$E$5=TRUE,IF(BIO!G19&lt;$B$3,"x",IF(AND(BIO!A19&lt;&gt;"",BIO!G19=""),"xx","")), )</f>
        <v>xx</v>
      </c>
      <c r="D25" s="32" t="str">
        <f>IF(DES_TURMA!$F$5=TRUE,IF(ED_FIS!$G19&lt;$B$3,"x",IF(AND(ED_FIS!$A19&lt;&gt;"",ED_FIS!$G19=""),"xx","")), )</f>
        <v>xx</v>
      </c>
      <c r="E25" s="34" t="str">
        <f>IF(DES_TURMA!$G$5=TRUE,IF(FIL!$G19&lt;$B$3,"x",IF(AND(FIL!$A19&lt;&gt;"",FIL!$G19=""),"xx","")), )</f>
        <v/>
      </c>
      <c r="F25" s="34" t="str">
        <f>IF(DES_TURMA!$H$5=TRUE,IF(FIS!$G19&lt;$B$3,"x",IF(AND(FIS!$A19&lt;&gt;"",FIS!$G19=""),"xx","")), )</f>
        <v>xx</v>
      </c>
      <c r="G25" s="32" t="str">
        <f>IF(DES_TURMA!$I$5=TRUE,IF(GEO!$G19&lt;$B$3,"x",IF(AND(GEO!$A19&lt;&gt;"",GEO!$G19=""),"xx","")), )</f>
        <v/>
      </c>
      <c r="H25" s="32" t="str">
        <f>IF(DES_TURMA!$J$5=TRUE,IF(HIST!$G19&lt;$B$3,"x",IF(AND(HIST!$A19&lt;&gt;"",HIST!$G19=""),"xx","")), )</f>
        <v/>
      </c>
      <c r="I25" s="32" t="str">
        <f>IF(DES_TURMA!$K$5=TRUE,IF(ESP!$G19&lt;$B$3,"x",IF(AND(ESP!$A19&lt;&gt;"",ESP!$G19=""),"xx","")), )</f>
        <v/>
      </c>
      <c r="J25" s="32" t="str">
        <f>IF(DES_TURMA!$L$5=TRUE,IF(ING!$G19&lt;$B$3,"x",IF(AND(ING!$A19&lt;&gt;"",ING!$G19=""),"xx","")), )</f>
        <v/>
      </c>
      <c r="K25" s="32" t="str">
        <f>IF(DES_TURMA!$M$5=TRUE,IF(LP!$G19&lt;$B$3,"x",IF(AND(LP!$A19&lt;&gt;"",LP!$G19=""),"xx","")), )</f>
        <v>xx</v>
      </c>
      <c r="L25" s="32" t="str">
        <f>IF(DES_TURMA!$N$5=TRUE,IF(MAT!#REF!&lt;$B$3,"x",IF(AND(MAT!#REF!&lt;&gt;"",MAT!#REF!=""),"xx","")), )</f>
        <v>#ERROR!</v>
      </c>
      <c r="M25" s="34" t="str">
        <f>IF(DES_TURMA!$O$5=TRUE,IF(QUI!$G19&lt;$B$3,"x",IF(AND(QUI!$A19&lt;&gt;"",QUI!$G19=""),"xx","")), )</f>
        <v>xx</v>
      </c>
      <c r="N25" s="34" t="str">
        <f>IF(DES_TURMA!$P$5=TRUE,IF(SOC!$G19&lt;$B$3,"x",IF(AND(SOC!$A19&lt;&gt;"",SOC!$G19=""),"xx","")), )</f>
        <v>xx</v>
      </c>
      <c r="O25" s="109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#REF!&lt;&gt;"",LP!#REF!&lt;$B$3,DES_TURMA!$M$5=TRUE),AND(MAT!#REF!&lt;&gt;"",MAT!#REF!&lt;$B$3,DES_TURMA!$N$5=TRUE),AND(QUI!$B21&lt;&gt;"",QUI!$B21&lt;$B$3,DES_TURMA!$O$5=TRUE),AND(SOC!$B21&lt;&gt;"",SOC!$B21&lt;$B$3,DES_TURMA!$P$5=TRUE)),"x", )</f>
        <v>#ERROR!</v>
      </c>
      <c r="P25" s="109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 )</f>
        <v>#ERROR!</v>
      </c>
      <c r="Q25" s="109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 )</f>
        <v>#ERROR!</v>
      </c>
      <c r="R25" s="109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 )</f>
        <v>#ERROR!</v>
      </c>
      <c r="S25" s="110" t="str">
        <f t="shared" si="1"/>
        <v>#ERROR!</v>
      </c>
    </row>
    <row r="26" ht="15.75" customHeight="1">
      <c r="A26" s="26" t="str">
        <f>ALNS!A20</f>
        <v>Lívia Pereira dos Santos</v>
      </c>
      <c r="B26" s="27" t="str">
        <f>IF(DES_TURMA!$D$5=TRUE,IF(ART!$G20&lt;$B$3,"x",IF(AND(ART!$A20&lt;&gt;"",ART!$G20=""),"xx","")), )</f>
        <v>xx</v>
      </c>
      <c r="C26" s="27" t="str">
        <f>IF(DES_TURMA!$E$5=TRUE,IF(BIO!G20&lt;$B$3,"x",IF(AND(BIO!A20&lt;&gt;"",BIO!G20=""),"xx","")), )</f>
        <v>xx</v>
      </c>
      <c r="D26" s="27" t="str">
        <f>IF(DES_TURMA!$F$5=TRUE,IF(ED_FIS!$G20&lt;$B$3,"x",IF(AND(ED_FIS!$A20&lt;&gt;"",ED_FIS!$G20=""),"xx","")), )</f>
        <v>xx</v>
      </c>
      <c r="E26" s="29" t="str">
        <f>IF(DES_TURMA!$G$5=TRUE,IF(FIL!$G20&lt;$B$3,"x",IF(AND(FIL!$A20&lt;&gt;"",FIL!$G20=""),"xx","")), )</f>
        <v/>
      </c>
      <c r="F26" s="29" t="str">
        <f>IF(DES_TURMA!$H$5=TRUE,IF(FIS!$G20&lt;$B$3,"x",IF(AND(FIS!$A20&lt;&gt;"",FIS!$G20=""),"xx","")), )</f>
        <v>xx</v>
      </c>
      <c r="G26" s="27" t="str">
        <f>IF(DES_TURMA!$I$5=TRUE,IF(GEO!$G20&lt;$B$3,"x",IF(AND(GEO!$A20&lt;&gt;"",GEO!$G20=""),"xx","")), )</f>
        <v/>
      </c>
      <c r="H26" s="27" t="str">
        <f>IF(DES_TURMA!$J$5=TRUE,IF(HIST!$G20&lt;$B$3,"x",IF(AND(HIST!$A20&lt;&gt;"",HIST!$G20=""),"xx","")), )</f>
        <v/>
      </c>
      <c r="I26" s="27" t="str">
        <f>IF(DES_TURMA!$K$5=TRUE,IF(ESP!$G20&lt;$B$3,"x",IF(AND(ESP!$A20&lt;&gt;"",ESP!$G20=""),"xx","")), )</f>
        <v/>
      </c>
      <c r="J26" s="27" t="str">
        <f>IF(DES_TURMA!$L$5=TRUE,IF(ING!$G20&lt;$B$3,"x",IF(AND(ING!$A20&lt;&gt;"",ING!$G20=""),"xx","")), )</f>
        <v/>
      </c>
      <c r="K26" s="27" t="str">
        <f>IF(DES_TURMA!$M$5=TRUE,IF(LP!$G20&lt;$B$3,"x",IF(AND(LP!$A20&lt;&gt;"",LP!$G20=""),"xx","")), )</f>
        <v>xx</v>
      </c>
      <c r="L26" s="27" t="str">
        <f>IF(DES_TURMA!$N$5=TRUE,IF(MAT!$G20&lt;$B$3,"x",IF(AND(MAT!$A20&lt;&gt;"",MAT!$G20=""),"xx","")), )</f>
        <v>xx</v>
      </c>
      <c r="M26" s="29" t="str">
        <f>IF(DES_TURMA!$O$5=TRUE,IF(QUI!$G20&lt;$B$3,"x",IF(AND(QUI!$A20&lt;&gt;"",QUI!$G20=""),"xx","")), )</f>
        <v>xx</v>
      </c>
      <c r="N26" s="29" t="str">
        <f>IF(DES_TURMA!$P$5=TRUE,IF(SOC!$G20&lt;$B$3,"x",IF(AND(SOC!$A20&lt;&gt;"",SOC!$G20=""),"xx","")), )</f>
        <v>xx</v>
      </c>
      <c r="O26" s="109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 )</f>
        <v/>
      </c>
      <c r="P26" s="109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 )</f>
        <v/>
      </c>
      <c r="Q26" s="109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 )</f>
        <v/>
      </c>
      <c r="R26" s="109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 )</f>
        <v/>
      </c>
      <c r="S26" s="110" t="str">
        <f t="shared" si="1"/>
        <v/>
      </c>
    </row>
    <row r="27" ht="15.75" customHeight="1">
      <c r="A27" s="31" t="str">
        <f>#REF!</f>
        <v>#REF!</v>
      </c>
      <c r="B27" s="32" t="str">
        <f>IF(DES_TURMA!$D$5=TRUE,IF(#REF!&lt;$B$3,"x",IF(AND(#REF!&lt;&gt;"",#REF!=""),"xx","")), )</f>
        <v>#REF!</v>
      </c>
      <c r="C27" s="32" t="str">
        <f>IF(DES_TURMA!$E$5=TRUE,IF(#REF!&lt;$B$3,"x",IF(AND(#REF!&lt;&gt;"",#REF!=""),"xx","")), )</f>
        <v>#REF!</v>
      </c>
      <c r="D27" s="32" t="str">
        <f>IF(DES_TURMA!$F$5=TRUE,IF(#REF!&lt;$B$3,"x",IF(AND(#REF!&lt;&gt;"",#REF!=""),"xx","")), )</f>
        <v>#REF!</v>
      </c>
      <c r="E27" s="34" t="str">
        <f>IF(DES_TURMA!$G$5=TRUE,IF(#REF!&lt;$B$3,"x",IF(AND(#REF!&lt;&gt;"",#REF!=""),"xx","")), )</f>
        <v>#REF!</v>
      </c>
      <c r="F27" s="34" t="str">
        <f>IF(DES_TURMA!$H$5=TRUE,IF(#REF!&lt;$B$3,"x",IF(AND(#REF!&lt;&gt;"",#REF!=""),"xx","")), )</f>
        <v>#REF!</v>
      </c>
      <c r="G27" s="32" t="str">
        <f>IF(DES_TURMA!$I$5=TRUE,IF(#REF!&lt;$B$3,"x",IF(AND(#REF!&lt;&gt;"",#REF!=""),"xx","")), )</f>
        <v/>
      </c>
      <c r="H27" s="32" t="str">
        <f>IF(DES_TURMA!$J$5=TRUE,IF(#REF!&lt;$B$3,"x",IF(AND(#REF!&lt;&gt;"",#REF!=""),"xx","")), )</f>
        <v/>
      </c>
      <c r="I27" s="32" t="str">
        <f>IF(DES_TURMA!$K$5=TRUE,IF(#REF!&lt;$B$3,"x",IF(AND(#REF!&lt;&gt;"",#REF!=""),"xx","")), )</f>
        <v/>
      </c>
      <c r="J27" s="32" t="str">
        <f>IF(DES_TURMA!$L$5=TRUE,IF(#REF!&lt;$B$3,"x",IF(AND(#REF!&lt;&gt;"",#REF!=""),"xx","")), )</f>
        <v/>
      </c>
      <c r="K27" s="32" t="str">
        <f>IF(DES_TURMA!$M$5=TRUE,IF(#REF!&lt;$B$3,"x",IF(AND(#REF!&lt;&gt;"",#REF!=""),"xx","")), )</f>
        <v>#REF!</v>
      </c>
      <c r="L27" s="32" t="str">
        <f>IF(DES_TURMA!$N$5=TRUE,IF(#REF!&lt;$B$3,"x",IF(AND(#REF!&lt;&gt;"",#REF!=""),"xx","")), )</f>
        <v>#REF!</v>
      </c>
      <c r="M27" s="34" t="str">
        <f>IF(DES_TURMA!$O$5=TRUE,IF(#REF!&lt;$B$3,"x",IF(AND(#REF!&lt;&gt;"",#REF!=""),"xx","")), )</f>
        <v>#REF!</v>
      </c>
      <c r="N27" s="34" t="str">
        <f>IF(DES_TURMA!$P$5=TRUE,IF(#REF!&lt;$B$3,"x",IF(AND(#REF!&lt;&gt;"",#REF!=""),"xx","")), )</f>
        <v>#REF!</v>
      </c>
      <c r="O2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P2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Q2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R27" s="109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S27" s="110" t="str">
        <f t="shared" si="1"/>
        <v>#REF!</v>
      </c>
    </row>
    <row r="28" ht="15.75" customHeight="1">
      <c r="A28" s="26" t="str">
        <f>ALNS!A21</f>
        <v>Lorena Cavalcanti Candido</v>
      </c>
      <c r="B28" s="27" t="str">
        <f>IF(DES_TURMA!$D$5=TRUE,IF(ART!$G21&lt;$B$3,"x",IF(AND(ART!$A21&lt;&gt;"",ART!$G21=""),"xx","")), )</f>
        <v>xx</v>
      </c>
      <c r="C28" s="27" t="str">
        <f>IF(DES_TURMA!$E$5=TRUE,IF(BIO!G21&lt;$B$3,"x",IF(AND(BIO!A21&lt;&gt;"",BIO!G21=""),"xx","")), )</f>
        <v>xx</v>
      </c>
      <c r="D28" s="27" t="str">
        <f>IF(DES_TURMA!$F$5=TRUE,IF(ED_FIS!$G21&lt;$B$3,"x",IF(AND(ED_FIS!$A21&lt;&gt;"",ED_FIS!$G21=""),"xx","")), )</f>
        <v>xx</v>
      </c>
      <c r="E28" s="29" t="str">
        <f>IF(DES_TURMA!$G$5=TRUE,IF(FIL!$G21&lt;$B$3,"x",IF(AND(FIL!$A21&lt;&gt;"",FIL!$G21=""),"xx","")), )</f>
        <v/>
      </c>
      <c r="F28" s="29" t="str">
        <f>IF(DES_TURMA!$H$5=TRUE,IF(FIS!$G21&lt;$B$3,"x",IF(AND(FIS!$A21&lt;&gt;"",FIS!$G21=""),"xx","")), )</f>
        <v>xx</v>
      </c>
      <c r="G28" s="27" t="str">
        <f>IF(DES_TURMA!$I$5=TRUE,IF(GEO!$G21&lt;$B$3,"x",IF(AND(GEO!$A21&lt;&gt;"",GEO!$G21=""),"xx","")), )</f>
        <v/>
      </c>
      <c r="H28" s="27" t="str">
        <f>IF(DES_TURMA!$J$5=TRUE,IF(HIST!$G21&lt;$B$3,"x",IF(AND(HIST!$A21&lt;&gt;"",HIST!$G21=""),"xx","")), )</f>
        <v/>
      </c>
      <c r="I28" s="27" t="str">
        <f>IF(DES_TURMA!$K$5=TRUE,IF(ESP!$G21&lt;$B$3,"x",IF(AND(ESP!$A21&lt;&gt;"",ESP!$G21=""),"xx","")), )</f>
        <v/>
      </c>
      <c r="J28" s="27" t="str">
        <f>IF(DES_TURMA!$L$5=TRUE,IF(ING!$G21&lt;$B$3,"x",IF(AND(ING!$A21&lt;&gt;"",ING!$G21=""),"xx","")), )</f>
        <v/>
      </c>
      <c r="K28" s="27" t="str">
        <f>IF(DES_TURMA!$M$5=TRUE,IF(LP!$G21&lt;$B$3,"x",IF(AND(LP!$A21&lt;&gt;"",LP!$G21=""),"xx","")), )</f>
        <v>xx</v>
      </c>
      <c r="L28" s="27" t="str">
        <f>IF(DES_TURMA!$N$5=TRUE,IF(MAT!$G21&lt;$B$3,"x",IF(AND(MAT!$A21&lt;&gt;"",MAT!$G21=""),"xx","")), )</f>
        <v>xx</v>
      </c>
      <c r="M28" s="29" t="str">
        <f>IF(DES_TURMA!$O$5=TRUE,IF(QUI!$G21&lt;$B$3,"x",IF(AND(QUI!$A21&lt;&gt;"",QUI!$G21=""),"xx","")), )</f>
        <v>xx</v>
      </c>
      <c r="N28" s="29" t="str">
        <f>IF(DES_TURMA!$P$5=TRUE,IF(SOC!$G21&lt;$B$3,"x",IF(AND(SOC!$A21&lt;&gt;"",SOC!$G21=""),"xx","")), )</f>
        <v>xx</v>
      </c>
      <c r="O28" s="109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#REF!&lt;&gt;"",LP!#REF!&lt;$B$3,DES_TURMA!$M$5=TRUE),AND(MAT!$B21&lt;&gt;"",MAT!$B21&lt;$B$3,DES_TURMA!$N$5=TRUE),AND(QUI!$B21&lt;&gt;"",QUI!$B21&lt;$B$3,DES_TURMA!$O$5=TRUE),AND(SOC!$B21&lt;&gt;"",SOC!$B21&lt;$B$3,DES_TURMA!$P$5=TRUE)),"x", )</f>
        <v>#ERROR!</v>
      </c>
      <c r="P28" s="109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$C21&lt;&gt;"",MAT!$C21&lt;$B$3,DES_TURMA!$N$5=TRUE),AND(QUI!$C21&lt;&gt;"",QUI!$C21&lt;$B$3,DES_TURMA!$O$5=TRUE),AND(SOC!$C21&lt;&gt;"",SOC!$C21&lt;$B$3,DES_TURMA!$P$5=TRUE)),"x", )</f>
        <v/>
      </c>
      <c r="Q28" s="109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$D21&lt;&gt;"",MAT!$D21&lt;$B$3,DES_TURMA!$N$5=TRUE),AND(QUI!$D21&lt;&gt;"",QUI!$D21&lt;$B$3,DES_TURMA!$O$5=TRUE),AND(SOC!$D21&lt;&gt;"",SOC!$D21&lt;$B$3,DES_TURMA!$P$5=TRUE)),"x", )</f>
        <v/>
      </c>
      <c r="R28" s="109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$E21&lt;&gt;"",MAT!$E21&lt;$B$3,DES_TURMA!$N$5=TRUE),AND(QUI!$E21&lt;&gt;"",QUI!$E21&lt;$B$3,DES_TURMA!$O$5=TRUE),AND(SOC!$E21&lt;&gt;"",SOC!$E21&lt;$B$3,DES_TURMA!$P$5=TRUE)),"x", )</f>
        <v/>
      </c>
      <c r="S28" s="110" t="str">
        <f t="shared" si="1"/>
        <v/>
      </c>
    </row>
    <row r="29" ht="15.75" customHeight="1">
      <c r="A29" s="31" t="str">
        <f>ALNS!A22</f>
        <v>Lyandra Sophya Gonçalves da Silva</v>
      </c>
      <c r="B29" s="32" t="str">
        <f>IF(DES_TURMA!$D$5=TRUE,IF(ART!$G22&lt;$B$3,"x",IF(AND(ART!$A22&lt;&gt;"",ART!$G22=""),"xx","")), )</f>
        <v>xx</v>
      </c>
      <c r="C29" s="32" t="str">
        <f>IF(DES_TURMA!$E$5=TRUE,IF(BIO!G22&lt;$B$3,"x",IF(AND(BIO!A22&lt;&gt;"",BIO!G22=""),"xx","")), )</f>
        <v>xx</v>
      </c>
      <c r="D29" s="32" t="str">
        <f>IF(DES_TURMA!$F$5=TRUE,IF(ED_FIS!$G22&lt;$B$3,"x",IF(AND(ED_FIS!$A22&lt;&gt;"",ED_FIS!$G22=""),"xx","")), )</f>
        <v>xx</v>
      </c>
      <c r="E29" s="34" t="str">
        <f>IF(DES_TURMA!$G$5=TRUE,IF(FIL!$G22&lt;$B$3,"x",IF(AND(FIL!$A22&lt;&gt;"",FIL!$G22=""),"xx","")), )</f>
        <v/>
      </c>
      <c r="F29" s="34" t="str">
        <f>IF(DES_TURMA!$H$5=TRUE,IF(FIS!$G22&lt;$B$3,"x",IF(AND(FIS!$A22&lt;&gt;"",FIS!$G22=""),"xx","")), )</f>
        <v>xx</v>
      </c>
      <c r="G29" s="32" t="str">
        <f>IF(DES_TURMA!$I$5=TRUE,IF(GEO!$G22&lt;$B$3,"x",IF(AND(GEO!$A22&lt;&gt;"",GEO!$G22=""),"xx","")), )</f>
        <v/>
      </c>
      <c r="H29" s="32" t="str">
        <f>IF(DES_TURMA!$J$5=TRUE,IF(HIST!$G22&lt;$B$3,"x",IF(AND(HIST!$A22&lt;&gt;"",HIST!$G22=""),"xx","")), )</f>
        <v/>
      </c>
      <c r="I29" s="32" t="str">
        <f>IF(DES_TURMA!$K$5=TRUE,IF(ESP!$G22&lt;$B$3,"x",IF(AND(ESP!$A22&lt;&gt;"",ESP!$G22=""),"xx","")), )</f>
        <v/>
      </c>
      <c r="J29" s="32" t="str">
        <f>IF(DES_TURMA!$L$5=TRUE,IF(ING!$G22&lt;$B$3,"x",IF(AND(ING!$A22&lt;&gt;"",ING!$G22=""),"xx","")), )</f>
        <v/>
      </c>
      <c r="K29" s="32" t="str">
        <f>IF(DES_TURMA!$M$5=TRUE,IF(LP!$G22&lt;$B$3,"x",IF(AND(LP!$A22&lt;&gt;"",LP!$G22=""),"xx","")), )</f>
        <v>xx</v>
      </c>
      <c r="L29" s="32" t="str">
        <f>IF(DES_TURMA!$N$5=TRUE,IF(MAT!$G22&lt;$B$3,"x",IF(AND(MAT!$A22&lt;&gt;"",MAT!$G22=""),"xx","")), )</f>
        <v>xx</v>
      </c>
      <c r="M29" s="34" t="str">
        <f>IF(DES_TURMA!$O$5=TRUE,IF(QUI!$G22&lt;$B$3,"x",IF(AND(QUI!$A22&lt;&gt;"",QUI!$G22=""),"xx","")), )</f>
        <v>xx</v>
      </c>
      <c r="N29" s="34" t="str">
        <f>IF(DES_TURMA!$P$5=TRUE,IF(SOC!$G22&lt;$B$3,"x",IF(AND(SOC!$A22&lt;&gt;"",SOC!$G22=""),"xx","")), )</f>
        <v>xx</v>
      </c>
      <c r="O29" s="109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21&lt;&gt;"",LP!$B21&lt;$B$3,DES_TURMA!$M$5=TRUE),AND(MAT!$B22&lt;&gt;"",MAT!$B22&lt;$B$3,DES_TURMA!$N$5=TRUE),AND(QUI!$B22&lt;&gt;"",QUI!$B22&lt;$B$3,DES_TURMA!$O$5=TRUE),AND(SOC!$B22&lt;&gt;"",SOC!$B22&lt;$B$3,DES_TURMA!$P$5=TRUE)),"x", )</f>
        <v/>
      </c>
      <c r="P29" s="109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 )</f>
        <v/>
      </c>
      <c r="Q29" s="109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 )</f>
        <v/>
      </c>
      <c r="R29" s="109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 )</f>
        <v/>
      </c>
      <c r="S29" s="110" t="str">
        <f t="shared" si="1"/>
        <v/>
      </c>
    </row>
    <row r="30" ht="15.75" customHeight="1">
      <c r="A30" s="26" t="str">
        <f>ALNS!A23</f>
        <v>Maria Alice Alves Caitano</v>
      </c>
      <c r="B30" s="27" t="str">
        <f>IF(DES_TURMA!$D$5=TRUE,IF(ART!$G23&lt;$B$3,"x",IF(AND(ART!$A23&lt;&gt;"",ART!$G23=""),"xx","")), )</f>
        <v>xx</v>
      </c>
      <c r="C30" s="27" t="str">
        <f>IF(DES_TURMA!$E$5=TRUE,IF(BIO!G23&lt;$B$3,"x",IF(AND(BIO!A23&lt;&gt;"",BIO!G23=""),"xx","")), )</f>
        <v>xx</v>
      </c>
      <c r="D30" s="27" t="str">
        <f>IF(DES_TURMA!$F$5=TRUE,IF(ED_FIS!$G23&lt;$B$3,"x",IF(AND(ED_FIS!$A23&lt;&gt;"",ED_FIS!$G23=""),"xx","")), )</f>
        <v>xx</v>
      </c>
      <c r="E30" s="29" t="str">
        <f>IF(DES_TURMA!$G$5=TRUE,IF(FIL!$G23&lt;$B$3,"x",IF(AND(FIL!$A23&lt;&gt;"",FIL!$G23=""),"xx","")), )</f>
        <v/>
      </c>
      <c r="F30" s="29" t="str">
        <f>IF(DES_TURMA!$H$5=TRUE,IF(FIS!$G23&lt;$B$3,"x",IF(AND(FIS!$A23&lt;&gt;"",FIS!$G23=""),"xx","")), )</f>
        <v>xx</v>
      </c>
      <c r="G30" s="27" t="str">
        <f>IF(DES_TURMA!$I$5=TRUE,IF(GEO!$G23&lt;$B$3,"x",IF(AND(GEO!$A23&lt;&gt;"",GEO!$G23=""),"xx","")), )</f>
        <v/>
      </c>
      <c r="H30" s="27" t="str">
        <f>IF(DES_TURMA!$J$5=TRUE,IF(HIST!$G23&lt;$B$3,"x",IF(AND(HIST!$A23&lt;&gt;"",HIST!$G23=""),"xx","")), )</f>
        <v/>
      </c>
      <c r="I30" s="27" t="str">
        <f>IF(DES_TURMA!$K$5=TRUE,IF(ESP!$G23&lt;$B$3,"x",IF(AND(ESP!$A23&lt;&gt;"",ESP!$G23=""),"xx","")), )</f>
        <v/>
      </c>
      <c r="J30" s="27" t="str">
        <f>IF(DES_TURMA!$L$5=TRUE,IF(ING!$G23&lt;$B$3,"x",IF(AND(ING!$A23&lt;&gt;"",ING!$G23=""),"xx","")), )</f>
        <v/>
      </c>
      <c r="K30" s="27" t="str">
        <f>IF(DES_TURMA!$M$5=TRUE,IF(LP!$G23&lt;$B$3,"x",IF(AND(LP!$A23&lt;&gt;"",LP!$G23=""),"xx","")), )</f>
        <v>xx</v>
      </c>
      <c r="L30" s="27" t="str">
        <f>IF(DES_TURMA!$N$5=TRUE,IF(MAT!$G23&lt;$B$3,"x",IF(AND(MAT!$A23&lt;&gt;"",MAT!$G23=""),"xx","")), )</f>
        <v>xx</v>
      </c>
      <c r="M30" s="29" t="str">
        <f>IF(DES_TURMA!$O$5=TRUE,IF(QUI!$G23&lt;$B$3,"x",IF(AND(QUI!$A23&lt;&gt;"",QUI!$G23=""),"xx","")), )</f>
        <v>xx</v>
      </c>
      <c r="N30" s="29" t="str">
        <f>IF(DES_TURMA!$P$5=TRUE,IF(SOC!$G23&lt;$B$3,"x",IF(AND(SOC!$A23&lt;&gt;"",SOC!$G23=""),"xx","")), )</f>
        <v>xx</v>
      </c>
      <c r="O30" s="109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22&lt;&gt;"",LP!$B22&lt;$B$3,DES_TURMA!$M$5=TRUE),AND(MAT!$B23&lt;&gt;"",MAT!$B23&lt;$B$3,DES_TURMA!$N$5=TRUE),AND(QUI!$B23&lt;&gt;"",QUI!$B23&lt;$B$3,DES_TURMA!$O$5=TRUE),AND(SOC!$B23&lt;&gt;"",SOC!$B23&lt;$B$3,DES_TURMA!$P$5=TRUE)),"x", )</f>
        <v/>
      </c>
      <c r="P30" s="109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 )</f>
        <v/>
      </c>
      <c r="Q30" s="109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 )</f>
        <v/>
      </c>
      <c r="R30" s="109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 )</f>
        <v/>
      </c>
      <c r="S30" s="110" t="str">
        <f t="shared" si="1"/>
        <v/>
      </c>
    </row>
    <row r="31" ht="15.75" customHeight="1">
      <c r="A31" s="31" t="str">
        <f>ALNS!A24</f>
        <v>Maria Clara  Nascimento Lourenço</v>
      </c>
      <c r="B31" s="32" t="str">
        <f>IF(DES_TURMA!$D$5=TRUE,IF(ART!$G24&lt;$B$3,"x",IF(AND(ART!$A24&lt;&gt;"",ART!$G24=""),"xx","")), )</f>
        <v>xx</v>
      </c>
      <c r="C31" s="32" t="str">
        <f>IF(DES_TURMA!$E$5=TRUE,IF(BIO!G24&lt;$B$3,"x",IF(AND(BIO!A24&lt;&gt;"",BIO!G24=""),"xx","")), )</f>
        <v>xx</v>
      </c>
      <c r="D31" s="32" t="str">
        <f>IF(DES_TURMA!$F$5=TRUE,IF(ED_FIS!$G24&lt;$B$3,"x",IF(AND(ED_FIS!$A24&lt;&gt;"",ED_FIS!$G24=""),"xx","")), )</f>
        <v>xx</v>
      </c>
      <c r="E31" s="34" t="str">
        <f>IF(DES_TURMA!$G$5=TRUE,IF(FIL!$G24&lt;$B$3,"x",IF(AND(FIL!$A24&lt;&gt;"",FIL!$G24=""),"xx","")), )</f>
        <v/>
      </c>
      <c r="F31" s="34" t="str">
        <f>IF(DES_TURMA!$H$5=TRUE,IF(FIS!$G24&lt;$B$3,"x",IF(AND(FIS!$A24&lt;&gt;"",FIS!$G24=""),"xx","")), )</f>
        <v>xx</v>
      </c>
      <c r="G31" s="32" t="str">
        <f>IF(DES_TURMA!$I$5=TRUE,IF(GEO!$G24&lt;$B$3,"x",IF(AND(GEO!$A24&lt;&gt;"",GEO!$G24=""),"xx","")), )</f>
        <v/>
      </c>
      <c r="H31" s="32" t="str">
        <f>IF(DES_TURMA!$J$5=TRUE,IF(HIST!$G24&lt;$B$3,"x",IF(AND(HIST!$A24&lt;&gt;"",HIST!$G24=""),"xx","")), )</f>
        <v/>
      </c>
      <c r="I31" s="32" t="str">
        <f>IF(DES_TURMA!$K$5=TRUE,IF(ESP!$G24&lt;$B$3,"x",IF(AND(ESP!$A24&lt;&gt;"",ESP!$G24=""),"xx","")), )</f>
        <v/>
      </c>
      <c r="J31" s="32" t="str">
        <f>IF(DES_TURMA!$L$5=TRUE,IF(ING!$G24&lt;$B$3,"x",IF(AND(ING!$A24&lt;&gt;"",ING!$G24=""),"xx","")), )</f>
        <v/>
      </c>
      <c r="K31" s="32" t="str">
        <f>IF(DES_TURMA!$M$5=TRUE,IF(LP!$G24&lt;$B$3,"x",IF(AND(LP!$A24&lt;&gt;"",LP!$G24=""),"xx","")), )</f>
        <v>xx</v>
      </c>
      <c r="L31" s="32" t="str">
        <f>IF(DES_TURMA!$N$5=TRUE,IF(MAT!$G24&lt;$B$3,"x",IF(AND(MAT!$A24&lt;&gt;"",MAT!$G24=""),"xx","")), )</f>
        <v>xx</v>
      </c>
      <c r="M31" s="34" t="str">
        <f>IF(DES_TURMA!$O$5=TRUE,IF(QUI!$G24&lt;$B$3,"x",IF(AND(QUI!$A24&lt;&gt;"",QUI!$G24=""),"xx","")), )</f>
        <v>xx</v>
      </c>
      <c r="N31" s="34" t="str">
        <f>IF(DES_TURMA!$P$5=TRUE,IF(SOC!$G24&lt;$B$3,"x",IF(AND(SOC!$A24&lt;&gt;"",SOC!$G24=""),"xx","")), )</f>
        <v>xx</v>
      </c>
      <c r="O31" s="109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23&lt;&gt;"",LP!$B23&lt;$B$3,DES_TURMA!$M$5=TRUE),AND(MAT!$B24&lt;&gt;"",MAT!$B24&lt;$B$3,DES_TURMA!$N$5=TRUE),AND(QUI!$B24&lt;&gt;"",QUI!$B24&lt;$B$3,DES_TURMA!$O$5=TRUE),AND(SOC!$B24&lt;&gt;"",SOC!$B24&lt;$B$3,DES_TURMA!$P$5=TRUE)),"x", )</f>
        <v/>
      </c>
      <c r="P31" s="109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 )</f>
        <v/>
      </c>
      <c r="Q31" s="109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 )</f>
        <v/>
      </c>
      <c r="R31" s="109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 )</f>
        <v/>
      </c>
      <c r="S31" s="110" t="str">
        <f t="shared" si="1"/>
        <v/>
      </c>
    </row>
    <row r="32" ht="15.75" customHeight="1">
      <c r="A32" s="26" t="str">
        <f>ALNS!A25</f>
        <v>Maria Clara Machado Santos</v>
      </c>
      <c r="B32" s="27" t="str">
        <f>IF(DES_TURMA!$D$5=TRUE,IF(ART!$G25&lt;$B$3,"x",IF(AND(ART!$A25&lt;&gt;"",ART!$G25=""),"xx","")), )</f>
        <v>xx</v>
      </c>
      <c r="C32" s="27" t="str">
        <f>IF(DES_TURMA!$E$5=TRUE,IF(BIO!G25&lt;$B$3,"x",IF(AND(BIO!A25&lt;&gt;"",BIO!G25=""),"xx","")), )</f>
        <v>xx</v>
      </c>
      <c r="D32" s="27" t="str">
        <f>IF(DES_TURMA!$F$5=TRUE,IF(ED_FIS!$G25&lt;$B$3,"x",IF(AND(ED_FIS!$A25&lt;&gt;"",ED_FIS!$G25=""),"xx","")), )</f>
        <v>xx</v>
      </c>
      <c r="E32" s="29" t="str">
        <f>IF(DES_TURMA!$G$5=TRUE,IF(FIL!$G25&lt;$B$3,"x",IF(AND(FIL!$A25&lt;&gt;"",FIL!$G25=""),"xx","")), )</f>
        <v/>
      </c>
      <c r="F32" s="29" t="str">
        <f>IF(DES_TURMA!$H$5=TRUE,IF(FIS!$G25&lt;$B$3,"x",IF(AND(FIS!$A25&lt;&gt;"",FIS!$G25=""),"xx","")), )</f>
        <v>xx</v>
      </c>
      <c r="G32" s="27" t="str">
        <f>IF(DES_TURMA!$I$5=TRUE,IF(GEO!$G25&lt;$B$3,"x",IF(AND(GEO!$A25&lt;&gt;"",GEO!$G25=""),"xx","")), )</f>
        <v/>
      </c>
      <c r="H32" s="27" t="str">
        <f>IF(DES_TURMA!$J$5=TRUE,IF(HIST!$G25&lt;$B$3,"x",IF(AND(HIST!$A25&lt;&gt;"",HIST!$G25=""),"xx","")), )</f>
        <v/>
      </c>
      <c r="I32" s="27" t="str">
        <f>IF(DES_TURMA!$K$5=TRUE,IF(ESP!$G25&lt;$B$3,"x",IF(AND(ESP!$A25&lt;&gt;"",ESP!$G25=""),"xx","")), )</f>
        <v/>
      </c>
      <c r="J32" s="27" t="str">
        <f>IF(DES_TURMA!$L$5=TRUE,IF(ING!$G25&lt;$B$3,"x",IF(AND(ING!$A25&lt;&gt;"",ING!$G25=""),"xx","")), )</f>
        <v/>
      </c>
      <c r="K32" s="27" t="str">
        <f>IF(DES_TURMA!$M$5=TRUE,IF(LP!$G25&lt;$B$3,"x",IF(AND(LP!$A25&lt;&gt;"",LP!$G25=""),"xx","")), )</f>
        <v>xx</v>
      </c>
      <c r="L32" s="27" t="str">
        <f>IF(DES_TURMA!$N$5=TRUE,IF(MAT!$G25&lt;$B$3,"x",IF(AND(MAT!$A25&lt;&gt;"",MAT!$G25=""),"xx","")), )</f>
        <v>xx</v>
      </c>
      <c r="M32" s="29" t="str">
        <f>IF(DES_TURMA!$O$5=TRUE,IF(QUI!$G25&lt;$B$3,"x",IF(AND(QUI!$A25&lt;&gt;"",QUI!$G25=""),"xx","")), )</f>
        <v>xx</v>
      </c>
      <c r="N32" s="29" t="str">
        <f>IF(DES_TURMA!$P$5=TRUE,IF(SOC!$G25&lt;$B$3,"x",IF(AND(SOC!$A25&lt;&gt;"",SOC!$G25=""),"xx","")), )</f>
        <v>xx</v>
      </c>
      <c r="O32" s="109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24&lt;&gt;"",LP!$B24&lt;$B$3,DES_TURMA!$M$5=TRUE),AND(MAT!$B25&lt;&gt;"",MAT!$B25&lt;$B$3,DES_TURMA!$N$5=TRUE),AND(QUI!$B25&lt;&gt;"",QUI!$B25&lt;$B$3,DES_TURMA!$O$5=TRUE),AND(SOC!$B25&lt;&gt;"",SOC!$B25&lt;$B$3,DES_TURMA!$P$5=TRUE)),"x", )</f>
        <v/>
      </c>
      <c r="P32" s="109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 )</f>
        <v/>
      </c>
      <c r="Q32" s="109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 )</f>
        <v/>
      </c>
      <c r="R32" s="109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 )</f>
        <v/>
      </c>
      <c r="S32" s="110" t="str">
        <f t="shared" si="1"/>
        <v/>
      </c>
    </row>
    <row r="33" ht="15.75" customHeight="1">
      <c r="A33" s="31" t="str">
        <f>ALNS!A26</f>
        <v>Maria Eduarda da Silva Alves</v>
      </c>
      <c r="B33" s="32" t="str">
        <f>IF(DES_TURMA!$D$5=TRUE,IF(ART!$G26&lt;$B$3,"x",IF(AND(ART!$A26&lt;&gt;"",ART!$G26=""),"xx","")), )</f>
        <v>xx</v>
      </c>
      <c r="C33" s="32" t="str">
        <f>IF(DES_TURMA!$E$5=TRUE,IF(BIO!G26&lt;$B$3,"x",IF(AND(BIO!A26&lt;&gt;"",BIO!G26=""),"xx","")), )</f>
        <v>xx</v>
      </c>
      <c r="D33" s="32" t="str">
        <f>IF(DES_TURMA!$F$5=TRUE,IF(ED_FIS!$G26&lt;$B$3,"x",IF(AND(ED_FIS!$A26&lt;&gt;"",ED_FIS!$G26=""),"xx","")), )</f>
        <v>xx</v>
      </c>
      <c r="E33" s="34" t="str">
        <f>IF(DES_TURMA!$G$5=TRUE,IF(FIL!$G26&lt;$B$3,"x",IF(AND(FIL!$A26&lt;&gt;"",FIL!$G26=""),"xx","")), )</f>
        <v/>
      </c>
      <c r="F33" s="34" t="str">
        <f>IF(DES_TURMA!$H$5=TRUE,IF(FIS!$G26&lt;$B$3,"x",IF(AND(FIS!$A26&lt;&gt;"",FIS!$G26=""),"xx","")), )</f>
        <v>xx</v>
      </c>
      <c r="G33" s="32" t="str">
        <f>IF(DES_TURMA!$I$5=TRUE,IF(GEO!$G26&lt;$B$3,"x",IF(AND(GEO!$A26&lt;&gt;"",GEO!$G26=""),"xx","")), )</f>
        <v/>
      </c>
      <c r="H33" s="32" t="str">
        <f>IF(DES_TURMA!$J$5=TRUE,IF(HIST!$G26&lt;$B$3,"x",IF(AND(HIST!$A26&lt;&gt;"",HIST!$G26=""),"xx","")), )</f>
        <v/>
      </c>
      <c r="I33" s="32" t="str">
        <f>IF(DES_TURMA!$K$5=TRUE,IF(ESP!$G26&lt;$B$3,"x",IF(AND(ESP!$A26&lt;&gt;"",ESP!$G26=""),"xx","")), )</f>
        <v/>
      </c>
      <c r="J33" s="32" t="str">
        <f>IF(DES_TURMA!$L$5=TRUE,IF(ING!$G26&lt;$B$3,"x",IF(AND(ING!$A26&lt;&gt;"",ING!$G26=""),"xx","")), )</f>
        <v/>
      </c>
      <c r="K33" s="32" t="str">
        <f>IF(DES_TURMA!$M$5=TRUE,IF(LP!$G26&lt;$B$3,"x",IF(AND(LP!$A26&lt;&gt;"",LP!$G26=""),"xx","")), )</f>
        <v>xx</v>
      </c>
      <c r="L33" s="32" t="str">
        <f>IF(DES_TURMA!$N$5=TRUE,IF(MAT!$G26&lt;$B$3,"x",IF(AND(MAT!$A26&lt;&gt;"",MAT!$G26=""),"xx","")), )</f>
        <v>xx</v>
      </c>
      <c r="M33" s="34" t="str">
        <f>IF(DES_TURMA!$O$5=TRUE,IF(QUI!$G26&lt;$B$3,"x",IF(AND(QUI!$A26&lt;&gt;"",QUI!$G26=""),"xx","")), )</f>
        <v>xx</v>
      </c>
      <c r="N33" s="34" t="str">
        <f>IF(DES_TURMA!$P$5=TRUE,IF(SOC!$G26&lt;$B$3,"x",IF(AND(SOC!$A26&lt;&gt;"",SOC!$G26=""),"xx","")), )</f>
        <v>xx</v>
      </c>
      <c r="O33" s="109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28&lt;&gt;"",LP!$B28&lt;$B$3,DES_TURMA!$M$5=TRUE),AND(MAT!$B29&lt;&gt;"",MAT!$B29&lt;$B$3,DES_TURMA!$N$5=TRUE),AND(QUI!$B29&lt;&gt;"",QUI!$B29&lt;$B$3,DES_TURMA!$O$5=TRUE),AND(SOC!$B29&lt;&gt;"",SOC!$B29&lt;$B$3,DES_TURMA!$P$5=TRUE)),"x", )</f>
        <v>#ERROR!</v>
      </c>
      <c r="P33" s="109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 )</f>
        <v/>
      </c>
      <c r="Q33" s="109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 )</f>
        <v/>
      </c>
      <c r="R33" s="109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 )</f>
        <v/>
      </c>
      <c r="S33" s="110" t="str">
        <f t="shared" si="1"/>
        <v/>
      </c>
    </row>
    <row r="34" ht="15.75" customHeight="1">
      <c r="A34" s="26" t="str">
        <f>ALNS!A27</f>
        <v>Maria Eduarda Vieira Araújo</v>
      </c>
      <c r="B34" s="27" t="str">
        <f>IF(DES_TURMA!$D$5=TRUE,IF(ART!$G27&lt;$B$3,"x",IF(AND(ART!$A27&lt;&gt;"",ART!$G27=""),"xx","")), )</f>
        <v>xx</v>
      </c>
      <c r="C34" s="27" t="str">
        <f>IF(DES_TURMA!$E$5=TRUE,IF(BIO!G27&lt;$B$3,"x",IF(AND(BIO!A27&lt;&gt;"",BIO!G27=""),"xx","")), )</f>
        <v>xx</v>
      </c>
      <c r="D34" s="27" t="str">
        <f>IF(DES_TURMA!$F$5=TRUE,IF(ED_FIS!$G27&lt;$B$3,"x",IF(AND(ED_FIS!$A27&lt;&gt;"",ED_FIS!$G27=""),"xx","")), )</f>
        <v>xx</v>
      </c>
      <c r="E34" s="29" t="str">
        <f>IF(DES_TURMA!$G$5=TRUE,IF(FIL!$G27&lt;$B$3,"x",IF(AND(FIL!$A27&lt;&gt;"",FIL!$G27=""),"xx","")), )</f>
        <v/>
      </c>
      <c r="F34" s="29" t="str">
        <f>IF(DES_TURMA!$H$5=TRUE,IF(FIS!$G27&lt;$B$3,"x",IF(AND(FIS!$A27&lt;&gt;"",FIS!$G27=""),"xx","")), )</f>
        <v>xx</v>
      </c>
      <c r="G34" s="27" t="str">
        <f>IF(DES_TURMA!$I$5=TRUE,IF(GEO!$G27&lt;$B$3,"x",IF(AND(GEO!$A27&lt;&gt;"",GEO!$G27=""),"xx","")), )</f>
        <v/>
      </c>
      <c r="H34" s="27" t="str">
        <f>IF(DES_TURMA!$J$5=TRUE,IF(HIST!$G27&lt;$B$3,"x",IF(AND(HIST!$A27&lt;&gt;"",HIST!$G27=""),"xx","")), )</f>
        <v/>
      </c>
      <c r="I34" s="27" t="str">
        <f>IF(DES_TURMA!$K$5=TRUE,IF(ESP!$G27&lt;$B$3,"x",IF(AND(ESP!$A27&lt;&gt;"",ESP!$G27=""),"xx","")), )</f>
        <v/>
      </c>
      <c r="J34" s="27" t="str">
        <f>IF(DES_TURMA!$L$5=TRUE,IF(ING!$G27&lt;$B$3,"x",IF(AND(ING!$A27&lt;&gt;"",ING!$G27=""),"xx","")), )</f>
        <v/>
      </c>
      <c r="K34" s="27" t="str">
        <f>IF(DES_TURMA!$M$5=TRUE,IF(LP!$G27&lt;$B$3,"x",IF(AND(LP!$A27&lt;&gt;"",LP!$G27=""),"xx","")), )</f>
        <v>xx</v>
      </c>
      <c r="L34" s="27" t="str">
        <f>IF(DES_TURMA!$N$5=TRUE,IF(MAT!$G27&lt;$B$3,"x",IF(AND(MAT!$A27&lt;&gt;"",MAT!$G27=""),"xx","")), )</f>
        <v>xx</v>
      </c>
      <c r="M34" s="29" t="str">
        <f>IF(DES_TURMA!$O$5=TRUE,IF(QUI!$G27&lt;$B$3,"x",IF(AND(QUI!$A27&lt;&gt;"",QUI!$G27=""),"xx","")), )</f>
        <v>xx</v>
      </c>
      <c r="N34" s="29" t="str">
        <f>IF(DES_TURMA!$P$5=TRUE,IF(SOC!$G27&lt;$B$3,"x",IF(AND(SOC!$A27&lt;&gt;"",SOC!$G27=""),"xx","")), )</f>
        <v>xx</v>
      </c>
      <c r="O34" s="109" t="str">
        <f>IF(OR(AND(ART!$B27&lt;&gt;"",ART!$B27&lt;$B$3,DES_TURMA!$D$5=TRUE),AND(BIO!$B26&lt;&gt;"",BIO!$B26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26&lt;&gt;"",LP!$B26&lt;$B$3,DES_TURMA!$M$5=TRUE),AND(MAT!$B27&lt;&gt;"",MAT!$B27&lt;$B$3,DES_TURMA!$N$5=TRUE),AND(QUI!$B27&lt;&gt;"",QUI!$B27&lt;$B$3,DES_TURMA!$O$5=TRUE),AND(SOC!$B27&lt;&gt;"",SOC!$B27&lt;$B$3,DES_TURMA!$P$5=TRUE)),"x", )</f>
        <v/>
      </c>
      <c r="P34" s="109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 )</f>
        <v/>
      </c>
      <c r="Q34" s="109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 )</f>
        <v/>
      </c>
      <c r="R34" s="109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 )</f>
        <v/>
      </c>
      <c r="S34" s="110" t="str">
        <f t="shared" si="1"/>
        <v/>
      </c>
    </row>
    <row r="35" ht="15.75" customHeight="1">
      <c r="A35" s="31" t="str">
        <f>ALNS!A28</f>
        <v>Maria Luiza Batista Nunes</v>
      </c>
      <c r="B35" s="32" t="str">
        <f>IF(DES_TURMA!$D$5=TRUE,IF(ART!$G28&lt;$B$3,"x",IF(AND(ART!$A28&lt;&gt;"",ART!$G28=""),"xx","")), )</f>
        <v>xx</v>
      </c>
      <c r="C35" s="32" t="str">
        <f>IF(DES_TURMA!$E$5=TRUE,IF(BIO!G28&lt;$B$3,"x",IF(AND(BIO!A28&lt;&gt;"",BIO!G28=""),"xx","")), )</f>
        <v>xx</v>
      </c>
      <c r="D35" s="32" t="str">
        <f>IF(DES_TURMA!$F$5=TRUE,IF(ED_FIS!$G28&lt;$B$3,"x",IF(AND(ED_FIS!$A28&lt;&gt;"",ED_FIS!$G28=""),"xx","")), )</f>
        <v>xx</v>
      </c>
      <c r="E35" s="34" t="str">
        <f>IF(DES_TURMA!$G$5=TRUE,IF(FIL!$G28&lt;$B$3,"x",IF(AND(FIL!$A28&lt;&gt;"",FIL!$G28=""),"xx","")), )</f>
        <v/>
      </c>
      <c r="F35" s="34" t="str">
        <f>IF(DES_TURMA!$H$5=TRUE,IF(FIS!$G28&lt;$B$3,"x",IF(AND(FIS!$A28&lt;&gt;"",FIS!$G28=""),"xx","")), )</f>
        <v>xx</v>
      </c>
      <c r="G35" s="32" t="str">
        <f>IF(DES_TURMA!$I$5=TRUE,IF(GEO!$G28&lt;$B$3,"x",IF(AND(GEO!$A28&lt;&gt;"",GEO!$G28=""),"xx","")), )</f>
        <v/>
      </c>
      <c r="H35" s="32" t="str">
        <f>IF(DES_TURMA!$J$5=TRUE,IF(HIST!$G28&lt;$B$3,"x",IF(AND(HIST!$A28&lt;&gt;"",HIST!$G28=""),"xx","")), )</f>
        <v/>
      </c>
      <c r="I35" s="32" t="str">
        <f>IF(DES_TURMA!$K$5=TRUE,IF(ESP!$G28&lt;$B$3,"x",IF(AND(ESP!$A28&lt;&gt;"",ESP!$G28=""),"xx","")), )</f>
        <v/>
      </c>
      <c r="J35" s="32" t="str">
        <f>IF(DES_TURMA!$L$5=TRUE,IF(ING!$G28&lt;$B$3,"x",IF(AND(ING!$A28&lt;&gt;"",ING!$G28=""),"xx","")), )</f>
        <v/>
      </c>
      <c r="K35" s="32" t="str">
        <f>IF(DES_TURMA!$M$5=TRUE,IF(LP!$G28&lt;$B$3,"x",IF(AND(LP!$A28&lt;&gt;"",LP!$G28=""),"xx","")), )</f>
        <v>xx</v>
      </c>
      <c r="L35" s="32" t="str">
        <f>IF(DES_TURMA!$N$5=TRUE,IF(MAT!$G28&lt;$B$3,"x",IF(AND(MAT!$A28&lt;&gt;"",MAT!$G28=""),"xx","")), )</f>
        <v>xx</v>
      </c>
      <c r="M35" s="34" t="str">
        <f>IF(DES_TURMA!$O$5=TRUE,IF(QUI!$G28&lt;$B$3,"x",IF(AND(QUI!$A28&lt;&gt;"",QUI!$G28=""),"xx","")), )</f>
        <v>xx</v>
      </c>
      <c r="N35" s="34" t="str">
        <f>IF(DES_TURMA!$P$5=TRUE,IF(SOC!$G28&lt;$B$3,"x",IF(AND(SOC!$A28&lt;&gt;"",SOC!$G28=""),"xx","")), )</f>
        <v>xx</v>
      </c>
      <c r="O35" s="109" t="str">
        <f>IF(OR(AND(ART!$B28&lt;&gt;"",ART!$B28&lt;$B$3,DES_TURMA!$D$5=TRUE),AND(BIO!$B27&lt;&gt;"",BIO!$B27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27&lt;&gt;"",LP!$B27&lt;$B$3,DES_TURMA!$M$5=TRUE),AND(MAT!$B28&lt;&gt;"",MAT!$B28&lt;$B$3,DES_TURMA!$N$5=TRUE),AND(QUI!$B28&lt;&gt;"",QUI!$B28&lt;$B$3,DES_TURMA!$O$5=TRUE),AND(SOC!$B28&lt;&gt;"",SOC!$B28&lt;$B$3,DES_TURMA!$P$5=TRUE)),"x", )</f>
        <v/>
      </c>
      <c r="P35" s="109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 )</f>
        <v/>
      </c>
      <c r="Q35" s="109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 )</f>
        <v/>
      </c>
      <c r="R35" s="109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 )</f>
        <v/>
      </c>
      <c r="S35" s="110" t="str">
        <f t="shared" si="1"/>
        <v/>
      </c>
    </row>
    <row r="36" ht="15.75" customHeight="1">
      <c r="A36" s="26" t="str">
        <f>ALNS!A29</f>
        <v>Maria Luiza Rufino Ferreira</v>
      </c>
      <c r="B36" s="27" t="str">
        <f>IF(DES_TURMA!$D$5=TRUE,IF(ART!$G29&lt;$B$3,"x",IF(AND(ART!$A29&lt;&gt;"",ART!$G29=""),"xx","")), )</f>
        <v>xx</v>
      </c>
      <c r="C36" s="27" t="str">
        <f>IF(DES_TURMA!$E$5=TRUE,IF(BIO!G29&lt;$B$3,"x",IF(AND(BIO!A29&lt;&gt;"",BIO!G29=""),"xx","")), )</f>
        <v>xx</v>
      </c>
      <c r="D36" s="27" t="str">
        <f>IF(DES_TURMA!$F$5=TRUE,IF(ED_FIS!$G29&lt;$B$3,"x",IF(AND(ED_FIS!$A29&lt;&gt;"",ED_FIS!$G29=""),"xx","")), )</f>
        <v>xx</v>
      </c>
      <c r="E36" s="29" t="str">
        <f>IF(DES_TURMA!$G$5=TRUE,IF(FIL!$G29&lt;$B$3,"x",IF(AND(FIL!$A29&lt;&gt;"",FIL!$G29=""),"xx","")), )</f>
        <v/>
      </c>
      <c r="F36" s="29" t="str">
        <f>IF(DES_TURMA!$H$5=TRUE,IF(FIS!$G29&lt;$B$3,"x",IF(AND(FIS!$A29&lt;&gt;"",FIS!$G29=""),"xx","")), )</f>
        <v>xx</v>
      </c>
      <c r="G36" s="27" t="str">
        <f>IF(DES_TURMA!$I$5=TRUE,IF(GEO!$G29&lt;$B$3,"x",IF(AND(GEO!$A29&lt;&gt;"",GEO!$G29=""),"xx","")), )</f>
        <v/>
      </c>
      <c r="H36" s="27" t="str">
        <f>IF(DES_TURMA!$J$5=TRUE,IF(HIST!$G29&lt;$B$3,"x",IF(AND(HIST!$A29&lt;&gt;"",HIST!$G29=""),"xx","")), )</f>
        <v/>
      </c>
      <c r="I36" s="27" t="str">
        <f>IF(DES_TURMA!$K$5=TRUE,IF(ESP!$G29&lt;$B$3,"x",IF(AND(ESP!$A29&lt;&gt;"",ESP!$G29=""),"xx","")), )</f>
        <v/>
      </c>
      <c r="J36" s="27" t="str">
        <f>IF(DES_TURMA!$L$5=TRUE,IF(ING!$G29&lt;$B$3,"x",IF(AND(ING!$A29&lt;&gt;"",ING!$G29=""),"xx","")), )</f>
        <v/>
      </c>
      <c r="K36" s="27" t="str">
        <f>IF(DES_TURMA!$M$5=TRUE,IF(LP!$G29&lt;$B$3,"x",IF(AND(LP!$A29&lt;&gt;"",LP!$G29=""),"xx","")), )</f>
        <v>xx</v>
      </c>
      <c r="L36" s="27" t="str">
        <f>IF(DES_TURMA!$N$5=TRUE,IF(MAT!$G29&lt;$B$3,"x",IF(AND(MAT!$A29&lt;&gt;"",MAT!$G29=""),"xx","")), )</f>
        <v>xx</v>
      </c>
      <c r="M36" s="29" t="str">
        <f>IF(DES_TURMA!$O$5=TRUE,IF(QUI!$G29&lt;$B$3,"x",IF(AND(QUI!$A29&lt;&gt;"",QUI!$G29=""),"xx","")), )</f>
        <v>xx</v>
      </c>
      <c r="N36" s="29" t="str">
        <f>IF(DES_TURMA!$P$5=TRUE,IF(SOC!$G29&lt;$B$3,"x",IF(AND(SOC!$A29&lt;&gt;"",SOC!$G29=""),"xx","")), )</f>
        <v>xx</v>
      </c>
      <c r="O36" s="109" t="str">
        <f>IF(OR(AND(ART!$B29&lt;&gt;"",ART!$B29&lt;$B$3,DES_TURMA!$D$5=TRUE),AND(BIO!$B28&lt;&gt;"",BIO!$B28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28&lt;&gt;"",LP!$B28&lt;$B$3,DES_TURMA!$M$5=TRUE),AND(MAT!$B29&lt;&gt;"",MAT!$B29&lt;$B$3,DES_TURMA!$N$5=TRUE),AND(QUI!$B29&lt;&gt;"",QUI!$B29&lt;$B$3,DES_TURMA!$O$5=TRUE),AND(SOC!$B29&lt;&gt;"",SOC!$B29&lt;$B$3,DES_TURMA!$P$5=TRUE)),"x", )</f>
        <v/>
      </c>
      <c r="P36" s="109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 )</f>
        <v/>
      </c>
      <c r="Q36" s="109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 )</f>
        <v/>
      </c>
      <c r="R36" s="109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 )</f>
        <v/>
      </c>
      <c r="S36" s="110" t="str">
        <f t="shared" si="1"/>
        <v/>
      </c>
    </row>
    <row r="37" ht="15.75" customHeight="1">
      <c r="A37" s="111"/>
      <c r="B37" s="112"/>
      <c r="C37" s="112"/>
      <c r="D37" s="112"/>
      <c r="E37" s="113"/>
      <c r="F37" s="113"/>
      <c r="G37" s="112"/>
      <c r="H37" s="112"/>
      <c r="I37" s="112"/>
      <c r="J37" s="112"/>
      <c r="K37" s="112"/>
      <c r="L37" s="112"/>
      <c r="M37" s="113"/>
      <c r="N37" s="113"/>
      <c r="O37" s="113"/>
      <c r="P37" s="113"/>
      <c r="Q37" s="113"/>
      <c r="R37" s="113"/>
      <c r="S37" s="112"/>
      <c r="T37" s="18"/>
      <c r="U37" s="18"/>
    </row>
    <row r="38" ht="15.75" customHeight="1">
      <c r="A38" s="111"/>
      <c r="B38" s="112"/>
      <c r="C38" s="112"/>
      <c r="D38" s="112"/>
      <c r="E38" s="113"/>
      <c r="F38" s="113"/>
      <c r="G38" s="112"/>
      <c r="H38" s="112"/>
      <c r="I38" s="112"/>
      <c r="J38" s="112"/>
      <c r="K38" s="112"/>
      <c r="L38" s="112"/>
      <c r="M38" s="113"/>
      <c r="N38" s="113"/>
      <c r="O38" s="113"/>
      <c r="P38" s="113"/>
      <c r="Q38" s="113"/>
      <c r="R38" s="113"/>
      <c r="S38" s="112"/>
      <c r="T38" s="18"/>
      <c r="U38" s="18"/>
    </row>
    <row r="39" ht="15.75" customHeight="1">
      <c r="A39" s="111"/>
      <c r="B39" s="112"/>
      <c r="C39" s="112"/>
      <c r="D39" s="112"/>
      <c r="E39" s="113"/>
      <c r="F39" s="113"/>
      <c r="G39" s="112"/>
      <c r="H39" s="112"/>
      <c r="I39" s="112"/>
      <c r="J39" s="112"/>
      <c r="K39" s="112"/>
      <c r="L39" s="112"/>
      <c r="M39" s="113"/>
      <c r="N39" s="113"/>
      <c r="O39" s="113"/>
      <c r="P39" s="113"/>
      <c r="Q39" s="113"/>
      <c r="R39" s="113"/>
      <c r="S39" s="112"/>
      <c r="T39" s="18"/>
      <c r="U39" s="18"/>
    </row>
    <row r="40" ht="15.75" customHeight="1">
      <c r="A40" s="111"/>
      <c r="B40" s="112"/>
      <c r="C40" s="112"/>
      <c r="D40" s="112"/>
      <c r="E40" s="113"/>
      <c r="F40" s="113"/>
      <c r="G40" s="112"/>
      <c r="H40" s="112"/>
      <c r="I40" s="112"/>
      <c r="J40" s="112"/>
      <c r="K40" s="112"/>
      <c r="L40" s="112"/>
      <c r="M40" s="113"/>
      <c r="N40" s="113"/>
      <c r="O40" s="113"/>
      <c r="P40" s="113"/>
      <c r="Q40" s="113"/>
      <c r="R40" s="113"/>
      <c r="S40" s="112"/>
      <c r="T40" s="18"/>
      <c r="U40" s="18"/>
    </row>
    <row r="41" ht="15.75" customHeight="1">
      <c r="A41" s="111"/>
      <c r="B41" s="112"/>
      <c r="C41" s="112"/>
      <c r="D41" s="112"/>
      <c r="E41" s="113"/>
      <c r="F41" s="113"/>
      <c r="G41" s="112"/>
      <c r="H41" s="112"/>
      <c r="I41" s="112"/>
      <c r="J41" s="112"/>
      <c r="K41" s="112"/>
      <c r="L41" s="112"/>
      <c r="M41" s="113"/>
      <c r="N41" s="113"/>
      <c r="O41" s="113"/>
      <c r="P41" s="113"/>
      <c r="Q41" s="113"/>
      <c r="R41" s="113"/>
      <c r="S41" s="112"/>
      <c r="T41" s="18"/>
      <c r="U41" s="18"/>
    </row>
    <row r="42" ht="15.75" customHeight="1">
      <c r="A42" s="111"/>
      <c r="B42" s="112"/>
      <c r="C42" s="112"/>
      <c r="D42" s="112"/>
      <c r="E42" s="113"/>
      <c r="F42" s="113"/>
      <c r="G42" s="112"/>
      <c r="H42" s="112"/>
      <c r="I42" s="112"/>
      <c r="J42" s="112"/>
      <c r="K42" s="112"/>
      <c r="L42" s="112"/>
      <c r="M42" s="113"/>
      <c r="N42" s="113"/>
      <c r="O42" s="113"/>
      <c r="P42" s="113"/>
      <c r="Q42" s="113"/>
      <c r="R42" s="113"/>
      <c r="S42" s="112"/>
      <c r="T42" s="18"/>
      <c r="U42" s="18"/>
    </row>
    <row r="43" ht="15.75" customHeight="1">
      <c r="A43" s="111"/>
      <c r="B43" s="112"/>
      <c r="C43" s="112"/>
      <c r="D43" s="112"/>
      <c r="E43" s="113"/>
      <c r="F43" s="113"/>
      <c r="G43" s="112"/>
      <c r="H43" s="112"/>
      <c r="I43" s="112"/>
      <c r="J43" s="112"/>
      <c r="K43" s="112"/>
      <c r="L43" s="112"/>
      <c r="M43" s="113"/>
      <c r="N43" s="113"/>
      <c r="O43" s="113"/>
      <c r="P43" s="113"/>
      <c r="Q43" s="113"/>
      <c r="R43" s="113"/>
      <c r="S43" s="112"/>
      <c r="T43" s="18"/>
      <c r="U43" s="18"/>
    </row>
    <row r="44" ht="15.75" customHeight="1">
      <c r="A44" s="111"/>
      <c r="B44" s="112"/>
      <c r="C44" s="112"/>
      <c r="D44" s="112"/>
      <c r="E44" s="113"/>
      <c r="F44" s="113"/>
      <c r="G44" s="112"/>
      <c r="H44" s="112"/>
      <c r="I44" s="112"/>
      <c r="J44" s="112"/>
      <c r="K44" s="112"/>
      <c r="L44" s="112"/>
      <c r="M44" s="113"/>
      <c r="N44" s="113"/>
      <c r="O44" s="113"/>
      <c r="P44" s="113"/>
      <c r="Q44" s="113"/>
      <c r="R44" s="113"/>
      <c r="S44" s="112"/>
      <c r="T44" s="18"/>
      <c r="U44" s="18"/>
    </row>
    <row r="45" ht="15.75" customHeight="1">
      <c r="A45" s="111"/>
      <c r="B45" s="112"/>
      <c r="C45" s="112"/>
      <c r="D45" s="112"/>
      <c r="E45" s="113"/>
      <c r="F45" s="113"/>
      <c r="G45" s="112"/>
      <c r="H45" s="112"/>
      <c r="I45" s="112"/>
      <c r="J45" s="112"/>
      <c r="K45" s="112"/>
      <c r="L45" s="112"/>
      <c r="M45" s="113"/>
      <c r="N45" s="113"/>
      <c r="O45" s="113"/>
      <c r="P45" s="113"/>
      <c r="Q45" s="113"/>
      <c r="R45" s="113"/>
      <c r="S45" s="112"/>
      <c r="T45" s="18"/>
      <c r="U45" s="18"/>
    </row>
    <row r="46" ht="15.75" customHeight="1">
      <c r="A46" s="111"/>
      <c r="B46" s="112"/>
      <c r="C46" s="112"/>
      <c r="D46" s="112"/>
      <c r="E46" s="113"/>
      <c r="F46" s="113"/>
      <c r="G46" s="112"/>
      <c r="H46" s="112"/>
      <c r="I46" s="112"/>
      <c r="J46" s="112"/>
      <c r="K46" s="112"/>
      <c r="L46" s="112"/>
      <c r="M46" s="113"/>
      <c r="N46" s="113"/>
      <c r="O46" s="113"/>
      <c r="P46" s="113"/>
      <c r="Q46" s="113"/>
      <c r="R46" s="113"/>
      <c r="S46" s="112"/>
      <c r="T46" s="18"/>
      <c r="U46" s="18"/>
    </row>
    <row r="47" ht="15.75" customHeight="1">
      <c r="A47" s="111"/>
      <c r="B47" s="112"/>
      <c r="C47" s="112"/>
      <c r="D47" s="112"/>
      <c r="E47" s="113"/>
      <c r="F47" s="113"/>
      <c r="G47" s="112"/>
      <c r="H47" s="112"/>
      <c r="I47" s="112"/>
      <c r="J47" s="112"/>
      <c r="K47" s="112"/>
      <c r="L47" s="112"/>
      <c r="M47" s="113"/>
      <c r="N47" s="113"/>
      <c r="O47" s="113"/>
      <c r="P47" s="113"/>
      <c r="Q47" s="113"/>
      <c r="R47" s="113"/>
      <c r="S47" s="112"/>
      <c r="T47" s="18"/>
      <c r="U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