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Projects\Labs\TVIMS\"/>
    </mc:Choice>
  </mc:AlternateContent>
  <xr:revisionPtr revIDLastSave="0" documentId="13_ncr:1_{CA18D6A5-CFFA-4BE3-A344-69BD7B504C47}" xr6:coauthVersionLast="47" xr6:coauthVersionMax="47" xr10:uidLastSave="{00000000-0000-0000-0000-000000000000}"/>
  <bookViews>
    <workbookView xWindow="9600" yWindow="0" windowWidth="9600" windowHeight="11400" xr2:uid="{00000000-000D-0000-FFFF-FFFF00000000}"/>
  </bookViews>
  <sheets>
    <sheet name="Лист2" sheetId="2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Q123" i="2" l="1"/>
  <c r="AY118" i="2"/>
  <c r="AO123" i="2"/>
  <c r="AO121" i="2"/>
  <c r="AO122" i="2"/>
  <c r="M184" i="2" l="1"/>
  <c r="K7" i="2"/>
  <c r="AU125" i="2" l="1"/>
  <c r="AT125" i="2"/>
  <c r="AS125" i="2"/>
  <c r="AR125" i="2"/>
  <c r="AQ125" i="2"/>
  <c r="AA135" i="2"/>
  <c r="Z135" i="2"/>
  <c r="Y135" i="2"/>
  <c r="X135" i="2"/>
  <c r="W135" i="2"/>
  <c r="V135" i="2"/>
  <c r="BC125" i="2"/>
  <c r="BC123" i="2"/>
  <c r="BC121" i="2"/>
  <c r="BC119" i="2"/>
  <c r="BC117" i="2"/>
  <c r="BC115" i="2"/>
  <c r="BC113" i="2"/>
  <c r="BF126" i="2"/>
  <c r="AJ109" i="2"/>
  <c r="AI109" i="2"/>
  <c r="AG109" i="2"/>
  <c r="AF109" i="2"/>
  <c r="AD109" i="2"/>
  <c r="AC109" i="2"/>
  <c r="AA109" i="2"/>
  <c r="Z109" i="2"/>
  <c r="X109" i="2"/>
  <c r="W109" i="2"/>
  <c r="U109" i="2"/>
  <c r="T109" i="2"/>
  <c r="Q181" i="2"/>
  <c r="Q179" i="2"/>
  <c r="Q163" i="2"/>
  <c r="P181" i="2"/>
  <c r="P179" i="2"/>
  <c r="P163" i="2"/>
  <c r="O181" i="2"/>
  <c r="O179" i="2"/>
  <c r="O163" i="2"/>
  <c r="M181" i="2"/>
  <c r="M179" i="2"/>
  <c r="M172" i="2"/>
  <c r="M163" i="2"/>
  <c r="M147" i="2"/>
  <c r="M125" i="2"/>
  <c r="M107" i="2"/>
  <c r="K181" i="2"/>
  <c r="K179" i="2"/>
  <c r="L178" i="2" s="1"/>
  <c r="K172" i="2"/>
  <c r="K163" i="2"/>
  <c r="L177" i="2" s="1"/>
  <c r="J181" i="2"/>
  <c r="J179" i="2"/>
  <c r="J172" i="2"/>
  <c r="O172" i="2" s="1"/>
  <c r="J163" i="2"/>
  <c r="J147" i="2"/>
  <c r="K147" i="2" s="1"/>
  <c r="O147" i="2" s="1"/>
  <c r="J125" i="2"/>
  <c r="K125" i="2" s="1"/>
  <c r="O125" i="2" s="1"/>
  <c r="J107" i="2"/>
  <c r="K107" i="2" s="1"/>
  <c r="O107" i="2" s="1"/>
  <c r="I194" i="2"/>
  <c r="K193" i="2"/>
  <c r="K192" i="2"/>
  <c r="K191" i="2"/>
  <c r="I191" i="2"/>
  <c r="K190" i="2"/>
  <c r="I190" i="2"/>
  <c r="N182" i="2"/>
  <c r="L182" i="2"/>
  <c r="N181" i="2"/>
  <c r="L181" i="2"/>
  <c r="N180" i="2"/>
  <c r="L180" i="2"/>
  <c r="N179" i="2"/>
  <c r="L179" i="2"/>
  <c r="N178" i="2"/>
  <c r="N177" i="2"/>
  <c r="N176" i="2"/>
  <c r="L176" i="2"/>
  <c r="N175" i="2"/>
  <c r="L175" i="2"/>
  <c r="N174" i="2"/>
  <c r="L174" i="2"/>
  <c r="N173" i="2"/>
  <c r="L173" i="2"/>
  <c r="N172" i="2"/>
  <c r="L172" i="2"/>
  <c r="N171" i="2"/>
  <c r="L171" i="2"/>
  <c r="N170" i="2"/>
  <c r="L170" i="2"/>
  <c r="N169" i="2"/>
  <c r="L169" i="2"/>
  <c r="N168" i="2"/>
  <c r="L168" i="2"/>
  <c r="N167" i="2"/>
  <c r="L167" i="2"/>
  <c r="N166" i="2"/>
  <c r="L166" i="2"/>
  <c r="N165" i="2"/>
  <c r="L165" i="2"/>
  <c r="N164" i="2"/>
  <c r="L164" i="2"/>
  <c r="N163" i="2"/>
  <c r="L163" i="2"/>
  <c r="N162" i="2"/>
  <c r="L162" i="2"/>
  <c r="N161" i="2"/>
  <c r="L161" i="2"/>
  <c r="N160" i="2"/>
  <c r="L160" i="2"/>
  <c r="N159" i="2"/>
  <c r="L159" i="2"/>
  <c r="N158" i="2"/>
  <c r="L158" i="2"/>
  <c r="N157" i="2"/>
  <c r="L157" i="2"/>
  <c r="N156" i="2"/>
  <c r="L156" i="2"/>
  <c r="N155" i="2"/>
  <c r="L155" i="2"/>
  <c r="N154" i="2"/>
  <c r="L154" i="2"/>
  <c r="N153" i="2"/>
  <c r="L153" i="2"/>
  <c r="N152" i="2"/>
  <c r="L152" i="2"/>
  <c r="N151" i="2"/>
  <c r="L151" i="2"/>
  <c r="N150" i="2"/>
  <c r="L150" i="2"/>
  <c r="N149" i="2"/>
  <c r="L149" i="2"/>
  <c r="N148" i="2"/>
  <c r="L148" i="2"/>
  <c r="N147" i="2"/>
  <c r="L147" i="2"/>
  <c r="N146" i="2"/>
  <c r="L146" i="2"/>
  <c r="N145" i="2"/>
  <c r="L145" i="2"/>
  <c r="N144" i="2"/>
  <c r="L144" i="2"/>
  <c r="N143" i="2"/>
  <c r="L143" i="2"/>
  <c r="N142" i="2"/>
  <c r="L142" i="2"/>
  <c r="N141" i="2"/>
  <c r="L141" i="2"/>
  <c r="N140" i="2"/>
  <c r="L140" i="2"/>
  <c r="N139" i="2"/>
  <c r="L139" i="2"/>
  <c r="N138" i="2"/>
  <c r="L138" i="2"/>
  <c r="N137" i="2"/>
  <c r="L137" i="2"/>
  <c r="N136" i="2"/>
  <c r="L136" i="2"/>
  <c r="N135" i="2"/>
  <c r="L135" i="2"/>
  <c r="N134" i="2"/>
  <c r="L134" i="2"/>
  <c r="N133" i="2"/>
  <c r="L133" i="2"/>
  <c r="N132" i="2"/>
  <c r="L132" i="2"/>
  <c r="N131" i="2"/>
  <c r="L131" i="2"/>
  <c r="N130" i="2"/>
  <c r="L130" i="2"/>
  <c r="N129" i="2"/>
  <c r="L129" i="2"/>
  <c r="N128" i="2"/>
  <c r="L128" i="2"/>
  <c r="N127" i="2"/>
  <c r="L127" i="2"/>
  <c r="N126" i="2"/>
  <c r="L126" i="2"/>
  <c r="N125" i="2"/>
  <c r="L125" i="2"/>
  <c r="N124" i="2"/>
  <c r="L124" i="2"/>
  <c r="BF123" i="2"/>
  <c r="BG123" i="2" s="1"/>
  <c r="BH123" i="2" s="1"/>
  <c r="N123" i="2"/>
  <c r="L123" i="2"/>
  <c r="N122" i="2"/>
  <c r="L122" i="2"/>
  <c r="BF121" i="2"/>
  <c r="BG121" i="2" s="1"/>
  <c r="BH121" i="2" s="1"/>
  <c r="N121" i="2"/>
  <c r="L121" i="2"/>
  <c r="N120" i="2"/>
  <c r="L120" i="2"/>
  <c r="BF119" i="2"/>
  <c r="BG119" i="2" s="1"/>
  <c r="BH119" i="2" s="1"/>
  <c r="N119" i="2"/>
  <c r="L119" i="2"/>
  <c r="N118" i="2"/>
  <c r="L118" i="2"/>
  <c r="BF117" i="2"/>
  <c r="BG117" i="2" s="1"/>
  <c r="BH117" i="2" s="1"/>
  <c r="N117" i="2"/>
  <c r="L117" i="2"/>
  <c r="N116" i="2"/>
  <c r="L116" i="2"/>
  <c r="BF115" i="2"/>
  <c r="BG115" i="2" s="1"/>
  <c r="BH115" i="2" s="1"/>
  <c r="N115" i="2"/>
  <c r="L115" i="2"/>
  <c r="N114" i="2"/>
  <c r="L114" i="2"/>
  <c r="BF113" i="2"/>
  <c r="N113" i="2"/>
  <c r="L113" i="2"/>
  <c r="N112" i="2"/>
  <c r="L112" i="2"/>
  <c r="N111" i="2"/>
  <c r="L111" i="2"/>
  <c r="AO110" i="2"/>
  <c r="AS110" i="2" s="1"/>
  <c r="AT110" i="2" s="1"/>
  <c r="AN110" i="2"/>
  <c r="N110" i="2"/>
  <c r="L110" i="2"/>
  <c r="N109" i="2"/>
  <c r="L109" i="2"/>
  <c r="N108" i="2"/>
  <c r="L108" i="2"/>
  <c r="N107" i="2"/>
  <c r="L107" i="2"/>
  <c r="N99" i="2"/>
  <c r="M99" i="2"/>
  <c r="J99" i="2"/>
  <c r="K99" i="2" s="1"/>
  <c r="L99" i="2" s="1"/>
  <c r="BF125" i="2" l="1"/>
  <c r="BD120" i="2"/>
  <c r="BD122" i="2"/>
  <c r="BD123" i="2"/>
  <c r="J184" i="2"/>
  <c r="BD113" i="2"/>
  <c r="BD117" i="2"/>
  <c r="BD121" i="2"/>
  <c r="BD116" i="2"/>
  <c r="BD119" i="2"/>
  <c r="BD114" i="2"/>
  <c r="BD115" i="2"/>
  <c r="BD124" i="2"/>
  <c r="BD118" i="2"/>
  <c r="BG113" i="2"/>
  <c r="BH113" i="2" s="1"/>
  <c r="BH125" i="2" s="1"/>
  <c r="BH126" i="2" s="1"/>
  <c r="N184" i="2" l="1"/>
  <c r="I192" i="2" s="1"/>
  <c r="O184" i="2"/>
  <c r="P172" i="2"/>
  <c r="Q172" i="2" s="1"/>
  <c r="P147" i="2"/>
  <c r="K184" i="2"/>
  <c r="H184" i="2"/>
  <c r="K194" i="2" s="1"/>
  <c r="P107" i="2"/>
  <c r="Q107" i="2" s="1"/>
  <c r="P125" i="2"/>
  <c r="Q125" i="2" s="1"/>
  <c r="I193" i="2"/>
  <c r="N185" i="2" l="1"/>
  <c r="Q147" i="2"/>
  <c r="P184" i="2"/>
  <c r="AQ110" i="2"/>
  <c r="AP110" i="2"/>
  <c r="L60" i="2" l="1"/>
  <c r="K60" i="2"/>
  <c r="I19" i="2"/>
  <c r="I80" i="2"/>
  <c r="I84" i="2"/>
  <c r="J7" i="2" l="1"/>
  <c r="N7" i="2"/>
  <c r="J19" i="2"/>
  <c r="I27" i="2" s="1"/>
  <c r="K19" i="2"/>
  <c r="I28" i="2" s="1"/>
  <c r="L19" i="2"/>
  <c r="I29" i="2" s="1"/>
  <c r="M19" i="2"/>
  <c r="I30" i="2" s="1"/>
  <c r="N19" i="2"/>
  <c r="I31" i="2" s="1"/>
  <c r="K80" i="2"/>
  <c r="K81" i="2"/>
  <c r="K82" i="2"/>
  <c r="K83" i="2"/>
  <c r="O7" i="2"/>
  <c r="I20" i="2" l="1"/>
  <c r="I26" i="2"/>
  <c r="I32" i="2" s="1"/>
  <c r="L20" i="2"/>
  <c r="N20" i="2"/>
  <c r="K20" i="2"/>
  <c r="J20" i="2"/>
  <c r="L40" i="2" s="1"/>
  <c r="N27" i="2"/>
  <c r="N31" i="2"/>
  <c r="N26" i="2"/>
  <c r="N28" i="2"/>
  <c r="N29" i="2"/>
  <c r="N30" i="2"/>
  <c r="L7" i="2"/>
  <c r="J27" i="2" s="1"/>
  <c r="J40" i="2"/>
  <c r="L50" i="2"/>
  <c r="K50" i="2"/>
  <c r="O79" i="2" s="1"/>
  <c r="M20" i="2"/>
  <c r="O19" i="2"/>
  <c r="K40" i="2" l="1"/>
  <c r="R48" i="2"/>
  <c r="S48" i="2"/>
  <c r="T48" i="2"/>
  <c r="O40" i="2"/>
  <c r="Q48" i="2"/>
  <c r="P48" i="2"/>
  <c r="O48" i="2"/>
  <c r="I51" i="2"/>
  <c r="I50" i="2"/>
  <c r="I52" i="2"/>
  <c r="I48" i="2"/>
  <c r="I49" i="2"/>
  <c r="M40" i="2"/>
  <c r="J26" i="2"/>
  <c r="L26" i="2" s="1"/>
  <c r="J29" i="2"/>
  <c r="L29" i="2" s="1"/>
  <c r="M29" i="2" s="1"/>
  <c r="J31" i="2"/>
  <c r="K31" i="2" s="1"/>
  <c r="J28" i="2"/>
  <c r="K28" i="2" s="1"/>
  <c r="J30" i="2"/>
  <c r="K30" i="2" s="1"/>
  <c r="N32" i="2"/>
  <c r="N40" i="2"/>
  <c r="K27" i="2"/>
  <c r="L27" i="2"/>
  <c r="M27" i="2" s="1"/>
  <c r="L54" i="2" l="1"/>
  <c r="K54" i="2"/>
  <c r="Q79" i="2" s="1"/>
  <c r="K58" i="2"/>
  <c r="L58" i="2"/>
  <c r="L56" i="2"/>
  <c r="K56" i="2"/>
  <c r="L52" i="2"/>
  <c r="K52" i="2"/>
  <c r="P79" i="2" s="1"/>
  <c r="L28" i="2"/>
  <c r="M28" i="2" s="1"/>
  <c r="L30" i="2"/>
  <c r="M30" i="2" s="1"/>
  <c r="K26" i="2"/>
  <c r="K32" i="2" s="1"/>
  <c r="I81" i="2" s="1"/>
  <c r="J32" i="2"/>
  <c r="M7" i="2"/>
  <c r="L31" i="2"/>
  <c r="M31" i="2" s="1"/>
  <c r="K29" i="2"/>
  <c r="M26" i="2"/>
  <c r="S79" i="2" l="1"/>
  <c r="R79" i="2"/>
  <c r="M32" i="2"/>
  <c r="I82" i="2" s="1"/>
  <c r="I83" i="2" s="1"/>
  <c r="L32" i="2"/>
  <c r="K84" i="2" l="1"/>
  <c r="AF37" i="2"/>
  <c r="AH26" i="2" l="1"/>
  <c r="AL27" i="2" l="1"/>
  <c r="AM27" i="2" s="1"/>
  <c r="AL29" i="2"/>
  <c r="AM29" i="2" s="1"/>
  <c r="AL28" i="2"/>
  <c r="AM28" i="2" s="1"/>
  <c r="AL26" i="2"/>
  <c r="AL31" i="2"/>
  <c r="AM31" i="2" s="1"/>
  <c r="AL30" i="2"/>
  <c r="AM30" i="2" s="1"/>
  <c r="AS29" i="2" l="1"/>
  <c r="AS31" i="2" s="1"/>
  <c r="AS33" i="2" s="1"/>
  <c r="AS35" i="2" s="1"/>
  <c r="AS37" i="2" s="1"/>
  <c r="AS39" i="2" s="1"/>
  <c r="AR29" i="2"/>
  <c r="O20" i="2"/>
  <c r="AG27" i="2"/>
  <c r="AM26" i="2"/>
  <c r="AM33" i="2" s="1"/>
  <c r="AF35" i="2" s="1"/>
  <c r="AL33" i="2"/>
  <c r="AH39" i="2" s="1"/>
  <c r="AW27" i="2" l="1"/>
  <c r="AR31" i="2"/>
  <c r="AG28" i="2"/>
  <c r="AH27" i="2"/>
  <c r="AR33" i="2" l="1"/>
  <c r="AX27" i="2"/>
  <c r="AG29" i="2"/>
  <c r="AH28" i="2"/>
  <c r="AR35" i="2" l="1"/>
  <c r="AY27" i="2"/>
  <c r="AG30" i="2"/>
  <c r="AH29" i="2"/>
  <c r="AN28" i="2"/>
  <c r="AO28" i="2" s="1"/>
  <c r="AP28" i="2" s="1"/>
  <c r="AN29" i="2"/>
  <c r="AO29" i="2" s="1"/>
  <c r="AP29" i="2" s="1"/>
  <c r="AN26" i="2"/>
  <c r="AO26" i="2" s="1"/>
  <c r="AP26" i="2" s="1"/>
  <c r="AN27" i="2"/>
  <c r="AO27" i="2" s="1"/>
  <c r="AP27" i="2" s="1"/>
  <c r="AN30" i="2"/>
  <c r="AO30" i="2" s="1"/>
  <c r="AP30" i="2" s="1"/>
  <c r="AN31" i="2"/>
  <c r="AO31" i="2" s="1"/>
  <c r="AP31" i="2" s="1"/>
  <c r="AR37" i="2" l="1"/>
  <c r="AZ27" i="2"/>
  <c r="AG31" i="2"/>
  <c r="AG32" i="2" s="1"/>
  <c r="AH30" i="2"/>
  <c r="AR39" i="2" l="1"/>
  <c r="BA27" i="2"/>
  <c r="AH31" i="2"/>
  <c r="AH32" i="2" l="1"/>
</calcChain>
</file>

<file path=xl/sharedStrings.xml><?xml version="1.0" encoding="utf-8"?>
<sst xmlns="http://schemas.openxmlformats.org/spreadsheetml/2006/main" count="160" uniqueCount="115">
  <si>
    <t>Дата сбора</t>
  </si>
  <si>
    <t>Дискретные данные</t>
  </si>
  <si>
    <t>Непрерывные данные</t>
  </si>
  <si>
    <t>Значение</t>
  </si>
  <si>
    <t>Дискретные величины</t>
  </si>
  <si>
    <t>Наименование данных</t>
  </si>
  <si>
    <t>Тип данных</t>
  </si>
  <si>
    <t>Собранные самостоятельно</t>
  </si>
  <si>
    <t>Сумма ряда</t>
  </si>
  <si>
    <t>Выборочное среднее</t>
  </si>
  <si>
    <t>Объем выборки</t>
  </si>
  <si>
    <t>Вариационный ряд</t>
  </si>
  <si>
    <t>Дискретный ряд распределения частот и частостей случайной величины X</t>
  </si>
  <si>
    <t>Xi</t>
  </si>
  <si>
    <t>Ni</t>
  </si>
  <si>
    <t>Wi</t>
  </si>
  <si>
    <t>Общее число</t>
  </si>
  <si>
    <t>Эмпирическая функция распеделения</t>
  </si>
  <si>
    <t>F*(x)</t>
  </si>
  <si>
    <t>x &lt;= 1</t>
  </si>
  <si>
    <t>Промежуток</t>
  </si>
  <si>
    <t>1 &lt; x &lt;= 2</t>
  </si>
  <si>
    <t>2 &lt; x &lt;= 3</t>
  </si>
  <si>
    <t>3 &lt; x &lt;= 4</t>
  </si>
  <si>
    <t>4 &lt; x &lt;= 5</t>
  </si>
  <si>
    <t>5 &lt; x &lt;= 6</t>
  </si>
  <si>
    <t>Точки включения</t>
  </si>
  <si>
    <t>Данные для построения</t>
  </si>
  <si>
    <t>Полигон относительных частот</t>
  </si>
  <si>
    <t>Числовые характеристики</t>
  </si>
  <si>
    <t>Мат.ожидание</t>
  </si>
  <si>
    <t>Дисперсия</t>
  </si>
  <si>
    <t>Среднее квадратичное отклонение</t>
  </si>
  <si>
    <t>Мода</t>
  </si>
  <si>
    <t>Медиана</t>
  </si>
  <si>
    <t>Ассиметрия</t>
  </si>
  <si>
    <t>Эксцесс</t>
  </si>
  <si>
    <t>Размах вариации</t>
  </si>
  <si>
    <t>Коэффициент вариации</t>
  </si>
  <si>
    <t>Среднее линейное отклонение</t>
  </si>
  <si>
    <t>|Xi - X̅|</t>
  </si>
  <si>
    <t>Сумма модулей</t>
  </si>
  <si>
    <t>(|Xi - X̅|)*f</t>
  </si>
  <si>
    <t>|Xi - X̅|^2</t>
  </si>
  <si>
    <t>|Xi - X̅|^2 * f</t>
  </si>
  <si>
    <t>Суммы</t>
  </si>
  <si>
    <t>Непрерывные величины</t>
  </si>
  <si>
    <t>k</t>
  </si>
  <si>
    <t>h</t>
  </si>
  <si>
    <t xml:space="preserve">Вариационный рад </t>
  </si>
  <si>
    <t>Интервал</t>
  </si>
  <si>
    <t>Частоты, ni</t>
  </si>
  <si>
    <t>хi средние групповые</t>
  </si>
  <si>
    <t>(xi-xср.гр.)^2</t>
  </si>
  <si>
    <t>дисперсии групповые</t>
  </si>
  <si>
    <t>(xi-xср.общ.)^2</t>
  </si>
  <si>
    <t>(xi ср.гр.-xср.общ.)^2*ni</t>
  </si>
  <si>
    <t>х ср. общ</t>
  </si>
  <si>
    <t>средняя из групповых</t>
  </si>
  <si>
    <t>общая дисперсия</t>
  </si>
  <si>
    <t>межгрупповая дисперсия</t>
  </si>
  <si>
    <t>Эмпирический коэффициент детерминации</t>
  </si>
  <si>
    <t>Среднее выборочное</t>
  </si>
  <si>
    <t>Относительные частоты, wi</t>
  </si>
  <si>
    <t>Сумма</t>
  </si>
  <si>
    <t>wi/h</t>
  </si>
  <si>
    <t>Числа</t>
  </si>
  <si>
    <t>fi</t>
  </si>
  <si>
    <t>F'*(x)</t>
  </si>
  <si>
    <t>Проверка статистических гипотез. H0 - Пуассоновское распределение.</t>
  </si>
  <si>
    <t>Pi</t>
  </si>
  <si>
    <t>F*(x) - F'*(x)</t>
  </si>
  <si>
    <t>табличное</t>
  </si>
  <si>
    <t>наблюдения</t>
  </si>
  <si>
    <t>ЧСС</t>
  </si>
  <si>
    <t>Уровень значимости</t>
  </si>
  <si>
    <t>Ответ:</t>
  </si>
  <si>
    <t>Вывод критерия Пирсона:</t>
  </si>
  <si>
    <t>Не выполняется</t>
  </si>
  <si>
    <t>Вывод критерия Романовского:</t>
  </si>
  <si>
    <t>Вывод критерия Ястремского:</t>
  </si>
  <si>
    <t>То есть не выполняется</t>
  </si>
  <si>
    <t>ui</t>
  </si>
  <si>
    <t>v(ui)</t>
  </si>
  <si>
    <t>n теор</t>
  </si>
  <si>
    <t>Проверка статистических гипотез. H0 - Нормальное распределение.</t>
  </si>
  <si>
    <t>Число степеней свободы</t>
  </si>
  <si>
    <t>pi</t>
  </si>
  <si>
    <t>Оценка матожидания</t>
  </si>
  <si>
    <t>Мин.граница</t>
  </si>
  <si>
    <t>Макс.граница</t>
  </si>
  <si>
    <t>Правило трёх сигм</t>
  </si>
  <si>
    <t>Выполняется</t>
  </si>
  <si>
    <t>Оценка дисперсии</t>
  </si>
  <si>
    <t>СКО</t>
  </si>
  <si>
    <t>табл</t>
  </si>
  <si>
    <t>Минимальное значение</t>
  </si>
  <si>
    <t>Максимальное значение</t>
  </si>
  <si>
    <t>Крайние значения</t>
  </si>
  <si>
    <t>Частота</t>
  </si>
  <si>
    <t>Значения аргумента функции Лапласса</t>
  </si>
  <si>
    <t>Значение функции Лапласса</t>
  </si>
  <si>
    <t>pi * f</t>
  </si>
  <si>
    <t>Значение(Грань куба)</t>
  </si>
  <si>
    <t>x &gt; 6</t>
  </si>
  <si>
    <t>При объеме выборки, минимальное значение - 1, тогда F*(x) = 0 при x &lt;= 1
При x &lt; 2, наблюдается значение 1 - 12 раз, тогда F*(x) = 12/76 = 0,1579 при 1&lt;x&lt;=2, тогда</t>
  </si>
  <si>
    <t>Опоздание автобуса, мин.</t>
  </si>
  <si>
    <t>[1,0;2,0)</t>
  </si>
  <si>
    <t>[2,0; 3,0)</t>
  </si>
  <si>
    <t>[3,0; 4,0)</t>
  </si>
  <si>
    <t>[4,0;5,0)</t>
  </si>
  <si>
    <t>[5,0; 6,0)</t>
  </si>
  <si>
    <t>[6,0;7,0)</t>
  </si>
  <si>
    <t>[7,0;7,4)</t>
  </si>
  <si>
    <t>Выпадающая грань куба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</si>
</sst>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9" x14ac:knownFonts="1">
    <font>
      <sz val="10"/>
      <color rgb="FF000000"/>
      <name val="Arial"/>
      <scheme val="minor"/>
    </font>
    <font>
      <sz val="10"/>
      <name val="Arial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10">
    <xf numFmtId="0" fontId="0" fillId="0" borderId="0" xfId="0"/>
    <xf numFmtId="0" fontId="4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8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6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/>
    </xf>
    <xf numFmtId="10" fontId="3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7" fillId="3" borderId="1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0" fillId="0" borderId="1" xfId="0" applyBorder="1"/>
    <xf numFmtId="0" fontId="3" fillId="2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02993F60-14F0-4033-882C-D1A107DDC4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относительных частот</a:t>
            </a:r>
            <a:endParaRPr lang="en-US"/>
          </a:p>
        </c:rich>
      </c:tx>
      <c:layout>
        <c:manualLayout>
          <c:xMode val="edge"/>
          <c:yMode val="edge"/>
          <c:x val="0.35937311113576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632832448212856E-2"/>
          <c:y val="0.16712962962962963"/>
          <c:w val="0.89273200596606406"/>
          <c:h val="0.63620370370370372"/>
        </c:manualLayout>
      </c:layout>
      <c:lineChart>
        <c:grouping val="standard"/>
        <c:varyColors val="0"/>
        <c:ser>
          <c:idx val="0"/>
          <c:order val="0"/>
          <c:tx>
            <c:v>Wi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Лист2!$I$26:$I$31</c:f>
              <c:numCache>
                <c:formatCode>General</c:formatCode>
                <c:ptCount val="6"/>
                <c:pt idx="0">
                  <c:v>0.15789473684210525</c:v>
                </c:pt>
                <c:pt idx="1">
                  <c:v>0.19736842105263158</c:v>
                </c:pt>
                <c:pt idx="2">
                  <c:v>0.14473684210526316</c:v>
                </c:pt>
                <c:pt idx="3">
                  <c:v>0.22368421052631579</c:v>
                </c:pt>
                <c:pt idx="4">
                  <c:v>0.15789473684210525</c:v>
                </c:pt>
                <c:pt idx="5">
                  <c:v>0.11842105263157894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205-451C-B377-83684510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575935"/>
        <c:axId val="1049576351"/>
      </c:lineChart>
      <c:catAx>
        <c:axId val="104957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7507749921731091"/>
              <c:y val="0.81712962962962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576351"/>
        <c:crosses val="autoZero"/>
        <c:auto val="1"/>
        <c:lblAlgn val="ctr"/>
        <c:lblOffset val="100"/>
        <c:noMultiLvlLbl val="0"/>
      </c:catAx>
      <c:valAx>
        <c:axId val="10495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797231742795338E-2"/>
              <c:y val="5.00462962962963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57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Эмпирическая функция распеделения</a:t>
            </a:r>
          </a:p>
        </c:rich>
      </c:tx>
      <c:layout>
        <c:manualLayout>
          <c:xMode val="edge"/>
          <c:yMode val="edge"/>
          <c:x val="0.3010991273501824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052603404204868E-2"/>
          <c:y val="9.4527636473690849E-2"/>
          <c:w val="0.84723069387453331"/>
          <c:h val="0.74098454689937088"/>
        </c:manualLayout>
      </c:layout>
      <c:scatterChart>
        <c:scatterStyle val="lineMarker"/>
        <c:varyColors val="0"/>
        <c:ser>
          <c:idx val="32"/>
          <c:order val="0"/>
          <c:spPr>
            <a:ln w="12700"/>
          </c:spPr>
          <c:marker>
            <c:symbol val="none"/>
          </c:marker>
          <c:xVal>
            <c:numRef>
              <c:f>Лист2!$K$51:$L$51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Лист2!$K$52:$L$52</c:f>
              <c:numCache>
                <c:formatCode>General</c:formatCode>
                <c:ptCount val="2"/>
                <c:pt idx="0">
                  <c:v>0.35526315789473684</c:v>
                </c:pt>
                <c:pt idx="1">
                  <c:v>0.35526315789473684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E181-4C30-82BB-786408650F53}"/>
            </c:ext>
          </c:extLst>
        </c:ser>
        <c:ser>
          <c:idx val="33"/>
          <c:order val="1"/>
          <c:marker>
            <c:symbol val="none"/>
          </c:marker>
          <c:xVal>
            <c:numRef>
              <c:f>Лист2!$K$47:$L$47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Лист2!$K$48:$L$48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E181-4C30-82BB-786408650F53}"/>
            </c:ext>
          </c:extLst>
        </c:ser>
        <c:ser>
          <c:idx val="34"/>
          <c:order val="2"/>
          <c:marker>
            <c:symbol val="none"/>
          </c:marker>
          <c:xVal>
            <c:numRef>
              <c:f>Лист2!$K$53:$L$53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Лист2!$K$54:$L$54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E181-4C30-82BB-786408650F53}"/>
            </c:ext>
          </c:extLst>
        </c:ser>
        <c:ser>
          <c:idx val="35"/>
          <c:order val="3"/>
          <c:marker>
            <c:symbol val="none"/>
          </c:marker>
          <c:xVal>
            <c:numRef>
              <c:f>Лист2!$K$55:$L$55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Лист2!$K$56:$L$56</c:f>
              <c:numCache>
                <c:formatCode>General</c:formatCode>
                <c:ptCount val="2"/>
                <c:pt idx="0">
                  <c:v>0.72368421052631582</c:v>
                </c:pt>
                <c:pt idx="1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E181-4C30-82BB-786408650F53}"/>
            </c:ext>
          </c:extLst>
        </c:ser>
        <c:ser>
          <c:idx val="36"/>
          <c:order val="4"/>
          <c:marker>
            <c:symbol val="none"/>
          </c:marker>
          <c:xVal>
            <c:numRef>
              <c:f>Лист2!$K$57:$L$57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Лист2!$K$58:$L$58</c:f>
              <c:numCache>
                <c:formatCode>General</c:formatCode>
                <c:ptCount val="2"/>
                <c:pt idx="0">
                  <c:v>0.88157894736842102</c:v>
                </c:pt>
                <c:pt idx="1">
                  <c:v>0.88157894736842102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E181-4C30-82BB-786408650F53}"/>
            </c:ext>
          </c:extLst>
        </c:ser>
        <c:ser>
          <c:idx val="37"/>
          <c:order val="5"/>
          <c:marker>
            <c:symbol val="none"/>
          </c:marker>
          <c:xVal>
            <c:numRef>
              <c:f>Лист2!$K$59:$L$59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Лист2!$K$60:$L$60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E181-4C30-82BB-786408650F53}"/>
            </c:ext>
          </c:extLst>
        </c:ser>
        <c:ser>
          <c:idx val="38"/>
          <c:order val="6"/>
          <c:marker>
            <c:symbol val="none"/>
          </c:marker>
          <c:xVal>
            <c:numRef>
              <c:f>Лист2!$K$61:$L$61</c:f>
              <c:numCache>
                <c:formatCode>General</c:formatCode>
                <c:ptCount val="2"/>
              </c:numCache>
            </c:numRef>
          </c:xVal>
          <c:yVal>
            <c:numRef>
              <c:f>Лист2!$K$62:$L$62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E181-4C30-82BB-786408650F53}"/>
            </c:ext>
          </c:extLst>
        </c:ser>
        <c:ser>
          <c:idx val="39"/>
          <c:order val="7"/>
          <c:marker>
            <c:symbol val="none"/>
          </c:marker>
          <c:xVal>
            <c:numRef>
              <c:f>Лист2!$K$63:$L$63</c:f>
              <c:numCache>
                <c:formatCode>General</c:formatCode>
                <c:ptCount val="2"/>
              </c:numCache>
            </c:numRef>
          </c:xVal>
          <c:yVal>
            <c:numRef>
              <c:f>Лист2!$K$64:$L$64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E181-4C30-82BB-786408650F53}"/>
            </c:ext>
          </c:extLst>
        </c:ser>
        <c:ser>
          <c:idx val="40"/>
          <c:order val="8"/>
          <c:marker>
            <c:symbol val="none"/>
          </c:marker>
          <c:xVal>
            <c:numRef>
              <c:f>Лист2!$K$67:$L$67</c:f>
              <c:numCache>
                <c:formatCode>General</c:formatCode>
                <c:ptCount val="2"/>
              </c:numCache>
            </c:numRef>
          </c:xVal>
          <c:yVal>
            <c:numRef>
              <c:f>Лист2!$K$68:$L$68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E181-4C30-82BB-786408650F53}"/>
            </c:ext>
          </c:extLst>
        </c:ser>
        <c:ser>
          <c:idx val="41"/>
          <c:order val="9"/>
          <c:marker>
            <c:symbol val="none"/>
          </c:marker>
          <c:xVal>
            <c:numRef>
              <c:f>Лист2!$K$65:$L$65</c:f>
              <c:numCache>
                <c:formatCode>General</c:formatCode>
                <c:ptCount val="2"/>
              </c:numCache>
            </c:numRef>
          </c:xVal>
          <c:yVal>
            <c:numRef>
              <c:f>Лист2!$K$66:$L$66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E181-4C30-82BB-786408650F53}"/>
            </c:ext>
          </c:extLst>
        </c:ser>
        <c:ser>
          <c:idx val="42"/>
          <c:order val="10"/>
          <c:marker>
            <c:symbol val="none"/>
          </c:marker>
          <c:xVal>
            <c:numRef>
              <c:f>Лист2!$K$69:$L$69</c:f>
              <c:numCache>
                <c:formatCode>General</c:formatCode>
                <c:ptCount val="2"/>
              </c:numCache>
            </c:numRef>
          </c:xVal>
          <c:yVal>
            <c:numRef>
              <c:f>Лист2!$K$70:$L$70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E181-4C30-82BB-786408650F53}"/>
            </c:ext>
          </c:extLst>
        </c:ser>
        <c:ser>
          <c:idx val="43"/>
          <c:order val="11"/>
          <c:marker>
            <c:symbol val="none"/>
          </c:marker>
          <c:xVal>
            <c:numRef>
              <c:f>Лист2!$K$71:$L$71</c:f>
              <c:numCache>
                <c:formatCode>General</c:formatCode>
                <c:ptCount val="2"/>
              </c:numCache>
            </c:numRef>
          </c:xVal>
          <c:yVal>
            <c:numRef>
              <c:f>Лист2!$K$72:$L$72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E181-4C30-82BB-786408650F53}"/>
            </c:ext>
          </c:extLst>
        </c:ser>
        <c:ser>
          <c:idx val="44"/>
          <c:order val="12"/>
          <c:marker>
            <c:symbol val="none"/>
          </c:marker>
          <c:xVal>
            <c:numRef>
              <c:f>Лист2!$K$73:$L$73</c:f>
              <c:numCache>
                <c:formatCode>General</c:formatCode>
                <c:ptCount val="2"/>
              </c:numCache>
            </c:numRef>
          </c:xVal>
          <c:yVal>
            <c:numRef>
              <c:f>Лист2!$K$74:$L$74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E181-4C30-82BB-786408650F53}"/>
            </c:ext>
          </c:extLst>
        </c:ser>
        <c:ser>
          <c:idx val="45"/>
          <c:order val="13"/>
          <c:marker>
            <c:symbol val="none"/>
          </c:marker>
          <c:xVal>
            <c:numRef>
              <c:f>Лист2!$K$75:$L$75</c:f>
              <c:numCache>
                <c:formatCode>General</c:formatCode>
                <c:ptCount val="2"/>
              </c:numCache>
            </c:numRef>
          </c:xVal>
          <c:yVal>
            <c:numRef>
              <c:f>Лист2!$K$76:$L$76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E181-4C30-82BB-786408650F53}"/>
            </c:ext>
          </c:extLst>
        </c:ser>
        <c:ser>
          <c:idx val="46"/>
          <c:order val="14"/>
          <c:spPr>
            <a:ln w="25400" cap="flat">
              <a:solidFill>
                <a:schemeClr val="accent2"/>
              </a:solidFill>
            </a:ln>
          </c:spPr>
          <c:marker>
            <c:symbol val="none"/>
          </c:marker>
          <c:dPt>
            <c:idx val="0"/>
            <c:bubble3D val="0"/>
            <c:spPr>
              <a:ln w="53975" cap="flat">
                <a:solidFill>
                  <a:schemeClr val="bg2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4-E181-4C30-82BB-786408650F53}"/>
              </c:ext>
            </c:extLst>
          </c:dPt>
          <c:xVal>
            <c:numRef>
              <c:f>Лист2!$K$49:$L$49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Лист2!$K$50:$L$50</c:f>
              <c:numCache>
                <c:formatCode>General</c:formatCode>
                <c:ptCount val="2"/>
                <c:pt idx="0">
                  <c:v>0.15789473684210525</c:v>
                </c:pt>
                <c:pt idx="1">
                  <c:v>0.15789473684210525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E181-4C30-82BB-786408650F53}"/>
            </c:ext>
          </c:extLst>
        </c:ser>
        <c:ser>
          <c:idx val="47"/>
          <c:order val="15"/>
          <c:spPr>
            <a:ln>
              <a:noFill/>
            </a:ln>
          </c:spPr>
          <c:marker>
            <c:symbol val="none"/>
          </c:marker>
          <c:xVal>
            <c:numRef>
              <c:f>Лист2!$N$78:$AA$78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Лист2!$N$79:$AA$79</c:f>
              <c:numCache>
                <c:formatCode>General</c:formatCode>
                <c:ptCount val="14"/>
                <c:pt idx="0">
                  <c:v>0</c:v>
                </c:pt>
                <c:pt idx="1">
                  <c:v>0.15789473684210525</c:v>
                </c:pt>
                <c:pt idx="2">
                  <c:v>0.35526315789473684</c:v>
                </c:pt>
                <c:pt idx="3">
                  <c:v>0.5</c:v>
                </c:pt>
                <c:pt idx="4">
                  <c:v>0.72368421052631582</c:v>
                </c:pt>
                <c:pt idx="5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E181-4C30-82BB-786408650F53}"/>
            </c:ext>
          </c:extLst>
        </c:ser>
        <c:ser>
          <c:idx val="48"/>
          <c:order val="16"/>
          <c:spPr>
            <a:ln w="127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Лист2!$K$51:$L$51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Лист2!$K$52:$L$52</c:f>
              <c:numCache>
                <c:formatCode>General</c:formatCode>
                <c:ptCount val="2"/>
                <c:pt idx="0">
                  <c:v>0.35526315789473684</c:v>
                </c:pt>
                <c:pt idx="1">
                  <c:v>0.35526315789473684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E181-4C30-82BB-786408650F53}"/>
            </c:ext>
          </c:extLst>
        </c:ser>
        <c:ser>
          <c:idx val="49"/>
          <c:order val="17"/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Лист2!$K$47:$L$47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Лист2!$K$48:$L$48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E181-4C30-82BB-786408650F53}"/>
            </c:ext>
          </c:extLst>
        </c:ser>
        <c:ser>
          <c:idx val="50"/>
          <c:order val="18"/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Лист2!$K$53:$L$53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Лист2!$K$54:$L$54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E181-4C30-82BB-786408650F53}"/>
            </c:ext>
          </c:extLst>
        </c:ser>
        <c:ser>
          <c:idx val="51"/>
          <c:order val="19"/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Лист2!$K$55:$L$55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Лист2!$K$56:$L$56</c:f>
              <c:numCache>
                <c:formatCode>General</c:formatCode>
                <c:ptCount val="2"/>
                <c:pt idx="0">
                  <c:v>0.72368421052631582</c:v>
                </c:pt>
                <c:pt idx="1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E181-4C30-82BB-786408650F53}"/>
            </c:ext>
          </c:extLst>
        </c:ser>
        <c:ser>
          <c:idx val="52"/>
          <c:order val="20"/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Лист2!$K$57:$L$57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Лист2!$K$58:$L$58</c:f>
              <c:numCache>
                <c:formatCode>General</c:formatCode>
                <c:ptCount val="2"/>
                <c:pt idx="0">
                  <c:v>0.88157894736842102</c:v>
                </c:pt>
                <c:pt idx="1">
                  <c:v>0.88157894736842102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E181-4C30-82BB-786408650F53}"/>
            </c:ext>
          </c:extLst>
        </c:ser>
        <c:ser>
          <c:idx val="53"/>
          <c:order val="21"/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Лист2!$K$59:$L$59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Лист2!$K$60:$L$60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E181-4C30-82BB-786408650F53}"/>
            </c:ext>
          </c:extLst>
        </c:ser>
        <c:ser>
          <c:idx val="54"/>
          <c:order val="22"/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Лист2!$K$61:$L$61</c:f>
              <c:numCache>
                <c:formatCode>General</c:formatCode>
                <c:ptCount val="2"/>
              </c:numCache>
            </c:numRef>
          </c:xVal>
          <c:yVal>
            <c:numRef>
              <c:f>Лист2!$K$62:$L$62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E181-4C30-82BB-786408650F53}"/>
            </c:ext>
          </c:extLst>
        </c:ser>
        <c:ser>
          <c:idx val="55"/>
          <c:order val="23"/>
          <c:spPr>
            <a:ln w="19050" cap="rnd">
              <a:solidFill>
                <a:schemeClr val="accent2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Лист2!$K$63:$L$63</c:f>
              <c:numCache>
                <c:formatCode>General</c:formatCode>
                <c:ptCount val="2"/>
              </c:numCache>
            </c:numRef>
          </c:xVal>
          <c:yVal>
            <c:numRef>
              <c:f>Лист2!$K$64:$L$64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E181-4C30-82BB-786408650F53}"/>
            </c:ext>
          </c:extLst>
        </c:ser>
        <c:ser>
          <c:idx val="56"/>
          <c:order val="24"/>
          <c:spPr>
            <a:ln w="19050" cap="rnd">
              <a:solidFill>
                <a:schemeClr val="accent3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Лист2!$K$67:$L$67</c:f>
              <c:numCache>
                <c:formatCode>General</c:formatCode>
                <c:ptCount val="2"/>
              </c:numCache>
            </c:numRef>
          </c:xVal>
          <c:yVal>
            <c:numRef>
              <c:f>Лист2!$K$68:$L$68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E181-4C30-82BB-786408650F53}"/>
            </c:ext>
          </c:extLst>
        </c:ser>
        <c:ser>
          <c:idx val="57"/>
          <c:order val="25"/>
          <c:spPr>
            <a:ln w="19050" cap="rnd">
              <a:solidFill>
                <a:schemeClr val="accent4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Лист2!$K$65:$L$65</c:f>
              <c:numCache>
                <c:formatCode>General</c:formatCode>
                <c:ptCount val="2"/>
              </c:numCache>
            </c:numRef>
          </c:xVal>
          <c:yVal>
            <c:numRef>
              <c:f>Лист2!$K$66:$L$66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E181-4C30-82BB-786408650F53}"/>
            </c:ext>
          </c:extLst>
        </c:ser>
        <c:ser>
          <c:idx val="58"/>
          <c:order val="26"/>
          <c:spPr>
            <a:ln w="19050" cap="rnd">
              <a:solidFill>
                <a:schemeClr val="accent5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Лист2!$K$69:$L$69</c:f>
              <c:numCache>
                <c:formatCode>General</c:formatCode>
                <c:ptCount val="2"/>
              </c:numCache>
            </c:numRef>
          </c:xVal>
          <c:yVal>
            <c:numRef>
              <c:f>Лист2!$K$70:$L$70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E181-4C30-82BB-786408650F53}"/>
            </c:ext>
          </c:extLst>
        </c:ser>
        <c:ser>
          <c:idx val="59"/>
          <c:order val="27"/>
          <c:spPr>
            <a:ln w="19050" cap="rnd">
              <a:solidFill>
                <a:schemeClr val="accent6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Лист2!$K$71:$L$71</c:f>
              <c:numCache>
                <c:formatCode>General</c:formatCode>
                <c:ptCount val="2"/>
              </c:numCache>
            </c:numRef>
          </c:xVal>
          <c:yVal>
            <c:numRef>
              <c:f>Лист2!$K$72:$L$72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E181-4C30-82BB-786408650F53}"/>
            </c:ext>
          </c:extLst>
        </c:ser>
        <c:ser>
          <c:idx val="60"/>
          <c:order val="28"/>
          <c:spPr>
            <a:ln w="19050" cap="rnd">
              <a:solidFill>
                <a:schemeClr val="accent1">
                  <a:lumMod val="80000"/>
                  <a:lumOff val="2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Лист2!$K$73:$L$73</c:f>
              <c:numCache>
                <c:formatCode>General</c:formatCode>
                <c:ptCount val="2"/>
              </c:numCache>
            </c:numRef>
          </c:xVal>
          <c:yVal>
            <c:numRef>
              <c:f>Лист2!$K$74:$L$74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E181-4C30-82BB-786408650F53}"/>
            </c:ext>
          </c:extLst>
        </c:ser>
        <c:ser>
          <c:idx val="61"/>
          <c:order val="29"/>
          <c:spPr>
            <a:ln w="19050" cap="rnd">
              <a:solidFill>
                <a:schemeClr val="accent2">
                  <a:lumMod val="80000"/>
                  <a:lumOff val="2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Лист2!$K$75:$L$75</c:f>
              <c:numCache>
                <c:formatCode>General</c:formatCode>
                <c:ptCount val="2"/>
              </c:numCache>
            </c:numRef>
          </c:xVal>
          <c:yVal>
            <c:numRef>
              <c:f>Лист2!$K$76:$L$76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E181-4C30-82BB-786408650F53}"/>
            </c:ext>
          </c:extLst>
        </c:ser>
        <c:ser>
          <c:idx val="62"/>
          <c:order val="30"/>
          <c:spPr>
            <a:ln w="25400" cap="flat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spPr>
              <a:ln w="53975" cap="flat">
                <a:solidFill>
                  <a:schemeClr val="bg2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E181-4C30-82BB-786408650F53}"/>
              </c:ext>
            </c:extLst>
          </c:dPt>
          <c:xVal>
            <c:numRef>
              <c:f>Лист2!$K$49:$L$49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Лист2!$K$50:$L$50</c:f>
              <c:numCache>
                <c:formatCode>General</c:formatCode>
                <c:ptCount val="2"/>
                <c:pt idx="0">
                  <c:v>0.15789473684210525</c:v>
                </c:pt>
                <c:pt idx="1">
                  <c:v>0.15789473684210525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E181-4C30-82BB-786408650F53}"/>
            </c:ext>
          </c:extLst>
        </c:ser>
        <c:ser>
          <c:idx val="63"/>
          <c:order val="31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Лист2!$N$78:$AA$78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Лист2!$N$79:$AA$79</c:f>
              <c:numCache>
                <c:formatCode>General</c:formatCode>
                <c:ptCount val="14"/>
                <c:pt idx="0">
                  <c:v>0</c:v>
                </c:pt>
                <c:pt idx="1">
                  <c:v>0.15789473684210525</c:v>
                </c:pt>
                <c:pt idx="2">
                  <c:v>0.35526315789473684</c:v>
                </c:pt>
                <c:pt idx="3">
                  <c:v>0.5</c:v>
                </c:pt>
                <c:pt idx="4">
                  <c:v>0.72368421052631582</c:v>
                </c:pt>
                <c:pt idx="5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E181-4C30-82BB-786408650F53}"/>
            </c:ext>
          </c:extLst>
        </c:ser>
        <c:ser>
          <c:idx val="16"/>
          <c:order val="32"/>
          <c:spPr>
            <a:ln w="12700"/>
          </c:spPr>
          <c:marker>
            <c:symbol val="none"/>
          </c:marker>
          <c:xVal>
            <c:numRef>
              <c:f>Лист2!$K$51:$L$51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Лист2!$K$52:$L$52</c:f>
              <c:numCache>
                <c:formatCode>General</c:formatCode>
                <c:ptCount val="2"/>
                <c:pt idx="0">
                  <c:v>0.35526315789473684</c:v>
                </c:pt>
                <c:pt idx="1">
                  <c:v>0.35526315789473684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81-4C30-82BB-786408650F53}"/>
            </c:ext>
          </c:extLst>
        </c:ser>
        <c:ser>
          <c:idx val="17"/>
          <c:order val="33"/>
          <c:marker>
            <c:symbol val="none"/>
          </c:marker>
          <c:xVal>
            <c:numRef>
              <c:f>Лист2!$K$47:$L$47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Лист2!$K$48:$L$48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181-4C30-82BB-786408650F53}"/>
            </c:ext>
          </c:extLst>
        </c:ser>
        <c:ser>
          <c:idx val="18"/>
          <c:order val="34"/>
          <c:marker>
            <c:symbol val="none"/>
          </c:marker>
          <c:xVal>
            <c:numRef>
              <c:f>Лист2!$K$53:$L$53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Лист2!$K$54:$L$54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181-4C30-82BB-786408650F53}"/>
            </c:ext>
          </c:extLst>
        </c:ser>
        <c:ser>
          <c:idx val="19"/>
          <c:order val="35"/>
          <c:marker>
            <c:symbol val="none"/>
          </c:marker>
          <c:xVal>
            <c:numRef>
              <c:f>Лист2!$K$55:$L$55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Лист2!$K$56:$L$56</c:f>
              <c:numCache>
                <c:formatCode>General</c:formatCode>
                <c:ptCount val="2"/>
                <c:pt idx="0">
                  <c:v>0.72368421052631582</c:v>
                </c:pt>
                <c:pt idx="1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181-4C30-82BB-786408650F53}"/>
            </c:ext>
          </c:extLst>
        </c:ser>
        <c:ser>
          <c:idx val="20"/>
          <c:order val="36"/>
          <c:marker>
            <c:symbol val="none"/>
          </c:marker>
          <c:xVal>
            <c:numRef>
              <c:f>Лист2!$K$57:$L$57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Лист2!$K$58:$L$58</c:f>
              <c:numCache>
                <c:formatCode>General</c:formatCode>
                <c:ptCount val="2"/>
                <c:pt idx="0">
                  <c:v>0.88157894736842102</c:v>
                </c:pt>
                <c:pt idx="1">
                  <c:v>0.88157894736842102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181-4C30-82BB-786408650F53}"/>
            </c:ext>
          </c:extLst>
        </c:ser>
        <c:ser>
          <c:idx val="21"/>
          <c:order val="37"/>
          <c:marker>
            <c:symbol val="none"/>
          </c:marker>
          <c:xVal>
            <c:numRef>
              <c:f>Лист2!$K$59:$L$59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Лист2!$K$60:$L$60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181-4C30-82BB-786408650F53}"/>
            </c:ext>
          </c:extLst>
        </c:ser>
        <c:ser>
          <c:idx val="22"/>
          <c:order val="38"/>
          <c:marker>
            <c:symbol val="none"/>
          </c:marker>
          <c:xVal>
            <c:numRef>
              <c:f>Лист2!$K$61:$L$61</c:f>
              <c:numCache>
                <c:formatCode>General</c:formatCode>
                <c:ptCount val="2"/>
              </c:numCache>
            </c:numRef>
          </c:xVal>
          <c:yVal>
            <c:numRef>
              <c:f>Лист2!$K$62:$L$62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181-4C30-82BB-786408650F53}"/>
            </c:ext>
          </c:extLst>
        </c:ser>
        <c:ser>
          <c:idx val="23"/>
          <c:order val="39"/>
          <c:marker>
            <c:symbol val="none"/>
          </c:marker>
          <c:xVal>
            <c:numRef>
              <c:f>Лист2!$K$63:$L$63</c:f>
              <c:numCache>
                <c:formatCode>General</c:formatCode>
                <c:ptCount val="2"/>
              </c:numCache>
            </c:numRef>
          </c:xVal>
          <c:yVal>
            <c:numRef>
              <c:f>Лист2!$K$64:$L$64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181-4C30-82BB-786408650F53}"/>
            </c:ext>
          </c:extLst>
        </c:ser>
        <c:ser>
          <c:idx val="24"/>
          <c:order val="40"/>
          <c:marker>
            <c:symbol val="none"/>
          </c:marker>
          <c:xVal>
            <c:numRef>
              <c:f>Лист2!$K$67:$L$67</c:f>
              <c:numCache>
                <c:formatCode>General</c:formatCode>
                <c:ptCount val="2"/>
              </c:numCache>
            </c:numRef>
          </c:xVal>
          <c:yVal>
            <c:numRef>
              <c:f>Лист2!$K$68:$L$68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181-4C30-82BB-786408650F53}"/>
            </c:ext>
          </c:extLst>
        </c:ser>
        <c:ser>
          <c:idx val="25"/>
          <c:order val="41"/>
          <c:marker>
            <c:symbol val="none"/>
          </c:marker>
          <c:xVal>
            <c:numRef>
              <c:f>Лист2!$K$65:$L$65</c:f>
              <c:numCache>
                <c:formatCode>General</c:formatCode>
                <c:ptCount val="2"/>
              </c:numCache>
            </c:numRef>
          </c:xVal>
          <c:yVal>
            <c:numRef>
              <c:f>Лист2!$K$66:$L$66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181-4C30-82BB-786408650F53}"/>
            </c:ext>
          </c:extLst>
        </c:ser>
        <c:ser>
          <c:idx val="26"/>
          <c:order val="42"/>
          <c:marker>
            <c:symbol val="none"/>
          </c:marker>
          <c:xVal>
            <c:numRef>
              <c:f>Лист2!$K$69:$L$69</c:f>
              <c:numCache>
                <c:formatCode>General</c:formatCode>
                <c:ptCount val="2"/>
              </c:numCache>
            </c:numRef>
          </c:xVal>
          <c:yVal>
            <c:numRef>
              <c:f>Лист2!$K$70:$L$70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E181-4C30-82BB-786408650F53}"/>
            </c:ext>
          </c:extLst>
        </c:ser>
        <c:ser>
          <c:idx val="27"/>
          <c:order val="43"/>
          <c:marker>
            <c:symbol val="none"/>
          </c:marker>
          <c:xVal>
            <c:numRef>
              <c:f>Лист2!$K$71:$L$71</c:f>
              <c:numCache>
                <c:formatCode>General</c:formatCode>
                <c:ptCount val="2"/>
              </c:numCache>
            </c:numRef>
          </c:xVal>
          <c:yVal>
            <c:numRef>
              <c:f>Лист2!$K$72:$L$72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E181-4C30-82BB-786408650F53}"/>
            </c:ext>
          </c:extLst>
        </c:ser>
        <c:ser>
          <c:idx val="28"/>
          <c:order val="44"/>
          <c:marker>
            <c:symbol val="none"/>
          </c:marker>
          <c:xVal>
            <c:numRef>
              <c:f>Лист2!$K$73:$L$73</c:f>
              <c:numCache>
                <c:formatCode>General</c:formatCode>
                <c:ptCount val="2"/>
              </c:numCache>
            </c:numRef>
          </c:xVal>
          <c:yVal>
            <c:numRef>
              <c:f>Лист2!$K$74:$L$74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E181-4C30-82BB-786408650F53}"/>
            </c:ext>
          </c:extLst>
        </c:ser>
        <c:ser>
          <c:idx val="29"/>
          <c:order val="45"/>
          <c:marker>
            <c:symbol val="none"/>
          </c:marker>
          <c:xVal>
            <c:numRef>
              <c:f>Лист2!$K$75:$L$75</c:f>
              <c:numCache>
                <c:formatCode>General</c:formatCode>
                <c:ptCount val="2"/>
              </c:numCache>
            </c:numRef>
          </c:xVal>
          <c:yVal>
            <c:numRef>
              <c:f>Лист2!$K$76:$L$76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181-4C30-82BB-786408650F53}"/>
            </c:ext>
          </c:extLst>
        </c:ser>
        <c:ser>
          <c:idx val="30"/>
          <c:order val="46"/>
          <c:spPr>
            <a:ln w="25400" cap="flat">
              <a:solidFill>
                <a:schemeClr val="accent2"/>
              </a:solidFill>
            </a:ln>
          </c:spPr>
          <c:marker>
            <c:symbol val="none"/>
          </c:marker>
          <c:dPt>
            <c:idx val="0"/>
            <c:bubble3D val="0"/>
            <c:spPr>
              <a:ln w="53975" cap="flat">
                <a:solidFill>
                  <a:schemeClr val="bg2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E181-4C30-82BB-786408650F53}"/>
              </c:ext>
            </c:extLst>
          </c:dPt>
          <c:xVal>
            <c:numRef>
              <c:f>Лист2!$K$49:$L$49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Лист2!$K$50:$L$50</c:f>
              <c:numCache>
                <c:formatCode>General</c:formatCode>
                <c:ptCount val="2"/>
                <c:pt idx="0">
                  <c:v>0.15789473684210525</c:v>
                </c:pt>
                <c:pt idx="1">
                  <c:v>0.15789473684210525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E181-4C30-82BB-786408650F53}"/>
            </c:ext>
          </c:extLst>
        </c:ser>
        <c:ser>
          <c:idx val="31"/>
          <c:order val="47"/>
          <c:spPr>
            <a:ln>
              <a:noFill/>
            </a:ln>
          </c:spPr>
          <c:marker>
            <c:symbol val="none"/>
          </c:marker>
          <c:xVal>
            <c:numRef>
              <c:f>Лист2!$N$78:$AA$78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Лист2!$N$79:$AA$79</c:f>
              <c:numCache>
                <c:formatCode>General</c:formatCode>
                <c:ptCount val="14"/>
                <c:pt idx="0">
                  <c:v>0</c:v>
                </c:pt>
                <c:pt idx="1">
                  <c:v>0.15789473684210525</c:v>
                </c:pt>
                <c:pt idx="2">
                  <c:v>0.35526315789473684</c:v>
                </c:pt>
                <c:pt idx="3">
                  <c:v>0.5</c:v>
                </c:pt>
                <c:pt idx="4">
                  <c:v>0.72368421052631582</c:v>
                </c:pt>
                <c:pt idx="5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E181-4C30-82BB-786408650F53}"/>
            </c:ext>
          </c:extLst>
        </c:ser>
        <c:ser>
          <c:idx val="0"/>
          <c:order val="48"/>
          <c:spPr>
            <a:ln w="127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Лист2!$K$51:$L$51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Лист2!$K$52:$L$52</c:f>
              <c:numCache>
                <c:formatCode>General</c:formatCode>
                <c:ptCount val="2"/>
                <c:pt idx="0">
                  <c:v>0.35526315789473684</c:v>
                </c:pt>
                <c:pt idx="1">
                  <c:v>0.35526315789473684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E181-4C30-82BB-786408650F53}"/>
            </c:ext>
          </c:extLst>
        </c:ser>
        <c:ser>
          <c:idx val="1"/>
          <c:order val="49"/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44450" cap="sq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Лист2!$K$47:$L$47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Лист2!$K$48:$L$48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181-4C30-82BB-786408650F53}"/>
            </c:ext>
          </c:extLst>
        </c:ser>
        <c:ser>
          <c:idx val="2"/>
          <c:order val="50"/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Лист2!$K$53:$L$53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Лист2!$K$54:$L$54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E181-4C30-82BB-786408650F53}"/>
            </c:ext>
          </c:extLst>
        </c:ser>
        <c:ser>
          <c:idx val="3"/>
          <c:order val="51"/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Лист2!$K$55:$L$55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Лист2!$K$56:$L$56</c:f>
              <c:numCache>
                <c:formatCode>General</c:formatCode>
                <c:ptCount val="2"/>
                <c:pt idx="0">
                  <c:v>0.72368421052631582</c:v>
                </c:pt>
                <c:pt idx="1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E181-4C30-82BB-786408650F53}"/>
            </c:ext>
          </c:extLst>
        </c:ser>
        <c:ser>
          <c:idx val="4"/>
          <c:order val="52"/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Лист2!$K$57:$L$57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Лист2!$K$58:$L$58</c:f>
              <c:numCache>
                <c:formatCode>General</c:formatCode>
                <c:ptCount val="2"/>
                <c:pt idx="0">
                  <c:v>0.88157894736842102</c:v>
                </c:pt>
                <c:pt idx="1">
                  <c:v>0.88157894736842102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E181-4C30-82BB-786408650F53}"/>
            </c:ext>
          </c:extLst>
        </c:ser>
        <c:ser>
          <c:idx val="5"/>
          <c:order val="53"/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Лист2!$K$59:$L$59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Лист2!$K$60:$L$60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E181-4C30-82BB-786408650F53}"/>
            </c:ext>
          </c:extLst>
        </c:ser>
        <c:ser>
          <c:idx val="6"/>
          <c:order val="54"/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Лист2!$K$61:$L$61</c:f>
              <c:numCache>
                <c:formatCode>General</c:formatCode>
                <c:ptCount val="2"/>
              </c:numCache>
            </c:numRef>
          </c:xVal>
          <c:yVal>
            <c:numRef>
              <c:f>Лист2!$K$62:$L$62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E181-4C30-82BB-786408650F53}"/>
            </c:ext>
          </c:extLst>
        </c:ser>
        <c:ser>
          <c:idx val="7"/>
          <c:order val="55"/>
          <c:spPr>
            <a:ln w="19050" cap="rnd">
              <a:solidFill>
                <a:schemeClr val="accent2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Лист2!$K$63:$L$63</c:f>
              <c:numCache>
                <c:formatCode>General</c:formatCode>
                <c:ptCount val="2"/>
              </c:numCache>
            </c:numRef>
          </c:xVal>
          <c:yVal>
            <c:numRef>
              <c:f>Лист2!$K$64:$L$64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E181-4C30-82BB-786408650F53}"/>
            </c:ext>
          </c:extLst>
        </c:ser>
        <c:ser>
          <c:idx val="8"/>
          <c:order val="56"/>
          <c:spPr>
            <a:ln w="19050" cap="rnd">
              <a:solidFill>
                <a:schemeClr val="accent3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Лист2!$K$67:$L$67</c:f>
              <c:numCache>
                <c:formatCode>General</c:formatCode>
                <c:ptCount val="2"/>
              </c:numCache>
            </c:numRef>
          </c:xVal>
          <c:yVal>
            <c:numRef>
              <c:f>Лист2!$K$68:$L$68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E181-4C30-82BB-786408650F53}"/>
            </c:ext>
          </c:extLst>
        </c:ser>
        <c:ser>
          <c:idx val="9"/>
          <c:order val="57"/>
          <c:spPr>
            <a:ln w="19050" cap="rnd">
              <a:solidFill>
                <a:schemeClr val="accent4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Лист2!$K$65:$L$65</c:f>
              <c:numCache>
                <c:formatCode>General</c:formatCode>
                <c:ptCount val="2"/>
              </c:numCache>
            </c:numRef>
          </c:xVal>
          <c:yVal>
            <c:numRef>
              <c:f>Лист2!$K$66:$L$66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E181-4C30-82BB-786408650F53}"/>
            </c:ext>
          </c:extLst>
        </c:ser>
        <c:ser>
          <c:idx val="10"/>
          <c:order val="58"/>
          <c:spPr>
            <a:ln w="19050" cap="rnd">
              <a:solidFill>
                <a:schemeClr val="accent5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Лист2!$K$69:$L$69</c:f>
              <c:numCache>
                <c:formatCode>General</c:formatCode>
                <c:ptCount val="2"/>
              </c:numCache>
            </c:numRef>
          </c:xVal>
          <c:yVal>
            <c:numRef>
              <c:f>Лист2!$K$70:$L$70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E181-4C30-82BB-786408650F53}"/>
            </c:ext>
          </c:extLst>
        </c:ser>
        <c:ser>
          <c:idx val="11"/>
          <c:order val="59"/>
          <c:spPr>
            <a:ln w="19050" cap="rnd">
              <a:solidFill>
                <a:schemeClr val="accent6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Лист2!$K$71:$L$71</c:f>
              <c:numCache>
                <c:formatCode>General</c:formatCode>
                <c:ptCount val="2"/>
              </c:numCache>
            </c:numRef>
          </c:xVal>
          <c:yVal>
            <c:numRef>
              <c:f>Лист2!$K$72:$L$72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E181-4C30-82BB-786408650F53}"/>
            </c:ext>
          </c:extLst>
        </c:ser>
        <c:ser>
          <c:idx val="12"/>
          <c:order val="60"/>
          <c:spPr>
            <a:ln w="19050" cap="rnd">
              <a:solidFill>
                <a:schemeClr val="accent1">
                  <a:lumMod val="80000"/>
                  <a:lumOff val="2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Лист2!$K$73:$L$73</c:f>
              <c:numCache>
                <c:formatCode>General</c:formatCode>
                <c:ptCount val="2"/>
              </c:numCache>
            </c:numRef>
          </c:xVal>
          <c:yVal>
            <c:numRef>
              <c:f>Лист2!$K$74:$L$74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E181-4C30-82BB-786408650F53}"/>
            </c:ext>
          </c:extLst>
        </c:ser>
        <c:ser>
          <c:idx val="13"/>
          <c:order val="61"/>
          <c:spPr>
            <a:ln w="19050" cap="rnd">
              <a:solidFill>
                <a:schemeClr val="accent2">
                  <a:lumMod val="80000"/>
                  <a:lumOff val="2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Лист2!$K$75:$L$75</c:f>
              <c:numCache>
                <c:formatCode>General</c:formatCode>
                <c:ptCount val="2"/>
              </c:numCache>
            </c:numRef>
          </c:xVal>
          <c:yVal>
            <c:numRef>
              <c:f>Лист2!$K$76:$L$76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E181-4C30-82BB-786408650F53}"/>
            </c:ext>
          </c:extLst>
        </c:ser>
        <c:ser>
          <c:idx val="14"/>
          <c:order val="62"/>
          <c:spPr>
            <a:ln w="25400" cap="flat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spPr>
              <a:ln w="53975" cap="flat">
                <a:solidFill>
                  <a:schemeClr val="bg2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E181-4C30-82BB-786408650F53}"/>
              </c:ext>
            </c:extLst>
          </c:dPt>
          <c:xVal>
            <c:numRef>
              <c:f>Лист2!$K$49:$L$49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Лист2!$K$50:$L$50</c:f>
              <c:numCache>
                <c:formatCode>General</c:formatCode>
                <c:ptCount val="2"/>
                <c:pt idx="0">
                  <c:v>0.15789473684210525</c:v>
                </c:pt>
                <c:pt idx="1">
                  <c:v>0.15789473684210525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E181-4C30-82BB-786408650F53}"/>
            </c:ext>
          </c:extLst>
        </c:ser>
        <c:ser>
          <c:idx val="15"/>
          <c:order val="63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41275">
                <a:solidFill>
                  <a:schemeClr val="tx2">
                    <a:alpha val="0"/>
                  </a:schemeClr>
                </a:solidFill>
              </a:ln>
              <a:effectLst/>
            </c:spPr>
          </c:marker>
          <c:xVal>
            <c:numRef>
              <c:f>Лист2!$N$78:$AA$78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Лист2!$N$79:$AA$79</c:f>
              <c:numCache>
                <c:formatCode>General</c:formatCode>
                <c:ptCount val="14"/>
                <c:pt idx="0">
                  <c:v>0</c:v>
                </c:pt>
                <c:pt idx="1">
                  <c:v>0.15789473684210525</c:v>
                </c:pt>
                <c:pt idx="2">
                  <c:v>0.35526315789473684</c:v>
                </c:pt>
                <c:pt idx="3">
                  <c:v>0.5</c:v>
                </c:pt>
                <c:pt idx="4">
                  <c:v>0.72368421052631582</c:v>
                </c:pt>
                <c:pt idx="5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E181-4C30-82BB-78640865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95759"/>
        <c:axId val="1198671631"/>
      </c:scatterChart>
      <c:valAx>
        <c:axId val="1198695759"/>
        <c:scaling>
          <c:orientation val="minMax"/>
          <c:max val="7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/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345344596010007"/>
              <c:y val="0.849896866790576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8671631"/>
        <c:crosses val="autoZero"/>
        <c:crossBetween val="midCat"/>
        <c:majorUnit val="1"/>
      </c:valAx>
      <c:valAx>
        <c:axId val="11986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8149586624801011E-2"/>
              <c:y val="3.204799900377425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86957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Теоритическая функция</a:t>
            </a:r>
          </a:p>
        </c:rich>
      </c:tx>
      <c:layout>
        <c:manualLayout>
          <c:xMode val="edge"/>
          <c:yMode val="edge"/>
          <c:x val="0.301099127350182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052603404204868E-2"/>
          <c:y val="9.4527636473690849E-2"/>
          <c:w val="0.84723069387453331"/>
          <c:h val="0.74098454689937088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Лист2!$K$51:$L$51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Лист2!$AR$31:$AS$31</c:f>
              <c:numCache>
                <c:formatCode>General</c:formatCode>
                <c:ptCount val="2"/>
                <c:pt idx="0">
                  <c:v>0.14894624682731078</c:v>
                </c:pt>
                <c:pt idx="1">
                  <c:v>0.14894624682731078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7A-4C3B-A5B0-4E2F51F7CCA1}"/>
            </c:ext>
          </c:extLst>
        </c:ser>
        <c:ser>
          <c:idx val="1"/>
          <c:order val="1"/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44450" cap="sq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Лист2!$K$47:$L$47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Лист2!$K$48:$L$48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7A-4C3B-A5B0-4E2F51F7CCA1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Лист2!$K$53:$L$53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Лист2!$AR$33:$AS$33</c:f>
              <c:numCache>
                <c:formatCode>General</c:formatCode>
                <c:ptCount val="2"/>
                <c:pt idx="0">
                  <c:v>0.34330673870136347</c:v>
                </c:pt>
                <c:pt idx="1">
                  <c:v>0.34330673870136347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7A-4C3B-A5B0-4E2F51F7CCA1}"/>
            </c:ext>
          </c:extLst>
        </c:ser>
        <c:ser>
          <c:idx val="3"/>
          <c:order val="3"/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Лист2!$K$55:$L$55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Лист2!$AR$35:$AS$35</c:f>
              <c:numCache>
                <c:formatCode>General</c:formatCode>
                <c:ptCount val="2"/>
                <c:pt idx="0">
                  <c:v>0.56238852120851934</c:v>
                </c:pt>
                <c:pt idx="1">
                  <c:v>0.56238852120851934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7A-4C3B-A5B0-4E2F51F7CCA1}"/>
            </c:ext>
          </c:extLst>
        </c:ser>
        <c:ser>
          <c:idx val="4"/>
          <c:order val="4"/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Лист2!$K$57:$L$57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Лист2!$AR$37:$AS$37</c:f>
              <c:numCache>
                <c:formatCode>General</c:formatCode>
                <c:ptCount val="2"/>
                <c:pt idx="0">
                  <c:v>0.74759910707805577</c:v>
                </c:pt>
                <c:pt idx="1">
                  <c:v>0.74759910707805577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7A-4C3B-A5B0-4E2F51F7CCA1}"/>
            </c:ext>
          </c:extLst>
        </c:ser>
        <c:ser>
          <c:idx val="5"/>
          <c:order val="5"/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Лист2!$K$59:$L$59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Лист2!$AR$39:$AS$39</c:f>
              <c:numCache>
                <c:formatCode>General</c:formatCode>
                <c:ptCount val="2"/>
                <c:pt idx="0">
                  <c:v>0.87285995067929489</c:v>
                </c:pt>
                <c:pt idx="1">
                  <c:v>0.87285995067929489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7A-4C3B-A5B0-4E2F51F7CCA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Лист2!$K$61:$L$61</c:f>
              <c:numCache>
                <c:formatCode>General</c:formatCode>
                <c:ptCount val="2"/>
              </c:numCache>
            </c:numRef>
          </c:xVal>
          <c:yVal>
            <c:numRef>
              <c:f>Лист2!$AR$41:$AS$41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37A-4C3B-A5B0-4E2F51F7CCA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Лист2!$K$63:$L$63</c:f>
              <c:numCache>
                <c:formatCode>General</c:formatCode>
                <c:ptCount val="2"/>
              </c:numCache>
            </c:numRef>
          </c:xVal>
          <c:yVal>
            <c:numRef>
              <c:f>Лист2!$AR$43:$AS$43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37A-4C3B-A5B0-4E2F51F7CCA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Лист2!$K$67:$L$67</c:f>
              <c:numCache>
                <c:formatCode>General</c:formatCode>
                <c:ptCount val="2"/>
              </c:numCache>
            </c:numRef>
          </c:xVal>
          <c:yVal>
            <c:numRef>
              <c:f>Лист2!$AR$47:$AS$47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37A-4C3B-A5B0-4E2F51F7CCA1}"/>
            </c:ext>
          </c:extLst>
        </c:ser>
        <c:ser>
          <c:idx val="9"/>
          <c:order val="9"/>
          <c:tx>
            <c:strRef>
              <c:f>Лист2!$AR$45:$AS$45</c:f>
              <c:strCache>
                <c:ptCount val="2"/>
                <c:pt idx="0">
                  <c:v>0,872859951</c:v>
                </c:pt>
                <c:pt idx="1">
                  <c:v>0,872859951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Лист2!$K$65:$L$65</c:f>
              <c:numCache>
                <c:formatCode>General</c:formatCode>
                <c:ptCount val="2"/>
              </c:numCache>
            </c:numRef>
          </c:xVal>
          <c:yVal>
            <c:numRef>
              <c:f>Лист2!$AR$45:$AS$45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37A-4C3B-A5B0-4E2F51F7CCA1}"/>
            </c:ext>
          </c:extLst>
        </c:ser>
        <c:ser>
          <c:idx val="10"/>
          <c:order val="10"/>
          <c:tx>
            <c:strRef>
              <c:f>Лист2!$AR$49:$AS$49</c:f>
              <c:strCache>
                <c:ptCount val="2"/>
                <c:pt idx="0">
                  <c:v>0,872859951</c:v>
                </c:pt>
                <c:pt idx="1">
                  <c:v>0,872859951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Лист2!$K$69:$L$69</c:f>
              <c:numCache>
                <c:formatCode>General</c:formatCode>
                <c:ptCount val="2"/>
              </c:numCache>
            </c:numRef>
          </c:xVal>
          <c:yVal>
            <c:numRef>
              <c:f>Лист2!$AR$49:$AS$49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37A-4C3B-A5B0-4E2F51F7CCA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Лист2!$K$71:$L$71</c:f>
              <c:numCache>
                <c:formatCode>General</c:formatCode>
                <c:ptCount val="2"/>
              </c:numCache>
            </c:numRef>
          </c:xVal>
          <c:yVal>
            <c:numRef>
              <c:f>Лист2!$AR$51:$AS$51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37A-4C3B-A5B0-4E2F51F7CCA1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Лист2!$K$73:$L$73</c:f>
              <c:numCache>
                <c:formatCode>General</c:formatCode>
                <c:ptCount val="2"/>
              </c:numCache>
            </c:numRef>
          </c:xVal>
          <c:yVal>
            <c:numRef>
              <c:f>Лист2!$AR$53:$AS$53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37A-4C3B-A5B0-4E2F51F7CCA1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flat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Лист2!$K$75:$L$75</c:f>
              <c:numCache>
                <c:formatCode>General</c:formatCode>
                <c:ptCount val="2"/>
              </c:numCache>
            </c:numRef>
          </c:xVal>
          <c:yVal>
            <c:numRef>
              <c:f>Лист2!$AR$55:$AS$55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37A-4C3B-A5B0-4E2F51F7CCA1}"/>
            </c:ext>
          </c:extLst>
        </c:ser>
        <c:ser>
          <c:idx val="14"/>
          <c:order val="14"/>
          <c:tx>
            <c:strRef>
              <c:f>Лист2!$AR$29:$AS$29</c:f>
              <c:strCache>
                <c:ptCount val="2"/>
                <c:pt idx="0">
                  <c:v>0,033993738</c:v>
                </c:pt>
                <c:pt idx="1">
                  <c:v>0,033993738</c:v>
                </c:pt>
              </c:strCache>
            </c:strRef>
          </c:tx>
          <c:spPr>
            <a:ln w="25400" cap="flat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53975" cap="flat">
                <a:solidFill>
                  <a:schemeClr val="bg2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B37A-4C3B-A5B0-4E2F51F7CCA1}"/>
              </c:ext>
            </c:extLst>
          </c:dPt>
          <c:xVal>
            <c:numRef>
              <c:f>Лист2!$K$49:$L$49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Лист2!$AR$29:$AS$29</c:f>
              <c:numCache>
                <c:formatCode>General</c:formatCode>
                <c:ptCount val="2"/>
                <c:pt idx="0">
                  <c:v>3.3993738014641499E-2</c:v>
                </c:pt>
                <c:pt idx="1">
                  <c:v>3.3993738014641499E-2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37A-4C3B-A5B0-4E2F51F7CCA1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41275">
                <a:solidFill>
                  <a:schemeClr val="tx2">
                    <a:alpha val="0"/>
                  </a:schemeClr>
                </a:solidFill>
              </a:ln>
              <a:effectLst/>
            </c:spPr>
          </c:marker>
          <c:xVal>
            <c:numRef>
              <c:f>Лист2!$AV$26:$BI$26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Лист2!$AV$27:$BI$27</c:f>
              <c:numCache>
                <c:formatCode>General</c:formatCode>
                <c:ptCount val="14"/>
                <c:pt idx="0">
                  <c:v>0</c:v>
                </c:pt>
                <c:pt idx="1">
                  <c:v>3.3993738014641499E-2</c:v>
                </c:pt>
                <c:pt idx="2">
                  <c:v>0.14894624682731078</c:v>
                </c:pt>
                <c:pt idx="3">
                  <c:v>0.34330673870136347</c:v>
                </c:pt>
                <c:pt idx="4">
                  <c:v>0.56238852120851934</c:v>
                </c:pt>
                <c:pt idx="5">
                  <c:v>0.74759910707805577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37A-4C3B-A5B0-4E2F51F7C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95759"/>
        <c:axId val="1198671631"/>
      </c:scatterChart>
      <c:valAx>
        <c:axId val="1198695759"/>
        <c:scaling>
          <c:orientation val="minMax"/>
          <c:max val="7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/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345344596010007"/>
              <c:y val="0.84989686679057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8671631"/>
        <c:crosses val="autoZero"/>
        <c:crossBetween val="midCat"/>
        <c:majorUnit val="1"/>
      </c:valAx>
      <c:valAx>
        <c:axId val="11986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8149586624801011E-2"/>
              <c:y val="3.20479990037742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869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частот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Эмпирическая частота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Лист2!$AK$26:$AK$31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Лист2!$AJ$26:$AJ$31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15</c:v>
                </c:pt>
                <c:pt idx="4">
                  <c:v>11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5-458B-AB1D-06C201BC9BD3}"/>
            </c:ext>
          </c:extLst>
        </c:ser>
        <c:ser>
          <c:idx val="1"/>
          <c:order val="1"/>
          <c:tx>
            <c:v>Теоритическая частота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Лист2!$AK$26:$AK$31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Лист2!$AP$26:$AP$31</c:f>
              <c:numCache>
                <c:formatCode>General</c:formatCode>
                <c:ptCount val="6"/>
                <c:pt idx="0">
                  <c:v>5.0092692462009332</c:v>
                </c:pt>
                <c:pt idx="1">
                  <c:v>2.7858796029614372</c:v>
                </c:pt>
                <c:pt idx="2">
                  <c:v>2.2364354028220421</c:v>
                </c:pt>
                <c:pt idx="3">
                  <c:v>3.900246644161776</c:v>
                </c:pt>
                <c:pt idx="4">
                  <c:v>4.3885993344241676</c:v>
                </c:pt>
                <c:pt idx="5">
                  <c:v>4.48829256564626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5-458B-AB1D-06C201BC9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33648"/>
        <c:axId val="422648624"/>
      </c:scatterChart>
      <c:valAx>
        <c:axId val="4226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648624"/>
        <c:crosses val="autoZero"/>
        <c:crossBetween val="midCat"/>
      </c:valAx>
      <c:valAx>
        <c:axId val="422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63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1" u="none" strike="noStrike" baseline="0">
                <a:effectLst/>
              </a:rPr>
              <a:t>Гистограмма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661013884383194E-2"/>
          <c:y val="0.13992161871077843"/>
          <c:w val="0.85209284815052644"/>
          <c:h val="0.7427472824247183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Лист2!$S$108:$AK$108</c:f>
              <c:numCache>
                <c:formatCode>General</c:formatCode>
                <c:ptCount val="19"/>
                <c:pt idx="0">
                  <c:v>1.1000000000000001</c:v>
                </c:pt>
                <c:pt idx="1">
                  <c:v>1.1000000000000001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</c:numCache>
            </c:numRef>
          </c:xVal>
          <c:yVal>
            <c:numRef>
              <c:f>Лист2!$S$109:$AK$109</c:f>
              <c:numCache>
                <c:formatCode>General</c:formatCode>
                <c:ptCount val="19"/>
                <c:pt idx="0">
                  <c:v>0</c:v>
                </c:pt>
                <c:pt idx="1">
                  <c:v>0.267402376910017</c:v>
                </c:pt>
                <c:pt idx="2">
                  <c:v>0.267402376910017</c:v>
                </c:pt>
                <c:pt idx="3">
                  <c:v>0</c:v>
                </c:pt>
                <c:pt idx="4">
                  <c:v>0.32682512733446528</c:v>
                </c:pt>
                <c:pt idx="5">
                  <c:v>0.32682512733446528</c:v>
                </c:pt>
                <c:pt idx="6">
                  <c:v>0</c:v>
                </c:pt>
                <c:pt idx="7">
                  <c:v>0.23769100169779289</c:v>
                </c:pt>
                <c:pt idx="8">
                  <c:v>0.23769100169779289</c:v>
                </c:pt>
                <c:pt idx="9">
                  <c:v>0</c:v>
                </c:pt>
                <c:pt idx="10">
                  <c:v>0.1337011884550085</c:v>
                </c:pt>
                <c:pt idx="11">
                  <c:v>0.1337011884550085</c:v>
                </c:pt>
                <c:pt idx="12">
                  <c:v>0</c:v>
                </c:pt>
                <c:pt idx="13">
                  <c:v>0.10398981324278439</c:v>
                </c:pt>
                <c:pt idx="14">
                  <c:v>0.10398981324278439</c:v>
                </c:pt>
                <c:pt idx="15">
                  <c:v>0</c:v>
                </c:pt>
                <c:pt idx="16">
                  <c:v>2.9711375212224111E-2</c:v>
                </c:pt>
                <c:pt idx="17">
                  <c:v>2.9711375212224111E-2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0-4164-ACAB-E1B0AE4A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3264"/>
        <c:axId val="144298032"/>
      </c:scatterChart>
      <c:valAx>
        <c:axId val="22633264"/>
        <c:scaling>
          <c:orientation val="minMax"/>
          <c:max val="8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Xi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337819305880223"/>
              <c:y val="0.89212392208239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8032"/>
        <c:crosses val="autoZero"/>
        <c:crossBetween val="midCat"/>
        <c:majorUnit val="0.8"/>
      </c:valAx>
      <c:valAx>
        <c:axId val="1442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</a:t>
                </a:r>
                <a:r>
                  <a:rPr lang="en-US" baseline="0"/>
                  <a:t> / 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954786790218557E-2"/>
              <c:y val="5.36150103141822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3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i="1">
                <a:effectLst/>
              </a:rPr>
              <a:t>Эмпирическая функция </a:t>
            </a:r>
            <a:endParaRPr lang="en-US" sz="18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i="1">
                <a:effectLst/>
              </a:rPr>
              <a:t>распределения 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049043708355138E-2"/>
          <c:y val="0.21063002189272545"/>
          <c:w val="0.86003174165324681"/>
          <c:h val="0.64282653389838684"/>
        </c:manualLayout>
      </c:layout>
      <c:scatterChart>
        <c:scatterStyle val="lineMarker"/>
        <c:varyColors val="0"/>
        <c:ser>
          <c:idx val="1"/>
          <c:order val="0"/>
          <c:tx>
            <c:strRef>
              <c:f>Лист2!$S$135</c:f>
              <c:strCache>
                <c:ptCount val="1"/>
                <c:pt idx="0">
                  <c:v>F*(x)</c:v>
                </c:pt>
              </c:strCache>
            </c:strRef>
          </c:tx>
          <c:xVal>
            <c:numRef>
              <c:f>Лист2!$T$134:$AC$134</c:f>
              <c:numCache>
                <c:formatCode>General</c:formatCode>
                <c:ptCount val="10"/>
                <c:pt idx="0">
                  <c:v>0.7</c:v>
                </c:pt>
                <c:pt idx="1">
                  <c:v>1.1000000000000001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7.3</c:v>
                </c:pt>
                <c:pt idx="9">
                  <c:v>8</c:v>
                </c:pt>
              </c:numCache>
            </c:numRef>
          </c:xVal>
          <c:yVal>
            <c:numRef>
              <c:f>Лист2!$T$135:$AC$135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0.23684210526315788</c:v>
                </c:pt>
                <c:pt idx="3">
                  <c:v>0.52631578947368418</c:v>
                </c:pt>
                <c:pt idx="4">
                  <c:v>0.73684210526315785</c:v>
                </c:pt>
                <c:pt idx="5">
                  <c:v>0.85526315789473684</c:v>
                </c:pt>
                <c:pt idx="6">
                  <c:v>0.95925297113752128</c:v>
                </c:pt>
                <c:pt idx="7">
                  <c:v>0.98896434634974539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1-491F-A8F2-0B3A303A0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6704"/>
        <c:axId val="198917952"/>
      </c:scatterChart>
      <c:valAx>
        <c:axId val="198916704"/>
        <c:scaling>
          <c:orientation val="minMax"/>
          <c:max val="8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867914705476697"/>
              <c:y val="0.856388621436778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17952"/>
        <c:crosses val="autoZero"/>
        <c:crossBetween val="midCat"/>
        <c:majorUnit val="0.8"/>
      </c:valAx>
      <c:valAx>
        <c:axId val="1989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F'(x)</a:t>
                </a:r>
              </a:p>
            </c:rich>
          </c:tx>
          <c:layout>
            <c:manualLayout>
              <c:xMode val="edge"/>
              <c:yMode val="edge"/>
              <c:x val="7.5909800627690371E-3"/>
              <c:y val="0.124396289191288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16704"/>
        <c:crosses val="autoZero"/>
        <c:crossBetween val="midCat"/>
      </c:valAx>
      <c:spPr>
        <a:ln>
          <a:solidFill>
            <a:schemeClr val="accent1">
              <a:alpha val="98000"/>
            </a:schemeClr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1" u="none" strike="noStrike" baseline="0">
                <a:effectLst/>
              </a:rPr>
              <a:t>Сравнение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661013884383194E-2"/>
          <c:y val="0.13992161871077843"/>
          <c:w val="0.85209284815052644"/>
          <c:h val="0.74274728242471832"/>
        </c:manualLayout>
      </c:layout>
      <c:scatterChart>
        <c:scatterStyle val="lineMarker"/>
        <c:varyColors val="0"/>
        <c:ser>
          <c:idx val="0"/>
          <c:order val="0"/>
          <c:tx>
            <c:v>Эмпирические частоты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Лист2!$AN$162:$BI$162</c:f>
              <c:numCache>
                <c:formatCode>General</c:formatCode>
                <c:ptCount val="22"/>
                <c:pt idx="0">
                  <c:v>1.1000000000000001</c:v>
                </c:pt>
                <c:pt idx="1">
                  <c:v>1.1000000000000001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7.4</c:v>
                </c:pt>
                <c:pt idx="21">
                  <c:v>7.4</c:v>
                </c:pt>
              </c:numCache>
            </c:numRef>
          </c:xVal>
          <c:yVal>
            <c:numRef>
              <c:f>Лист2!$AN$163:$BI$163</c:f>
              <c:numCache>
                <c:formatCode>General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0</c:v>
                </c:pt>
                <c:pt idx="4">
                  <c:v>22</c:v>
                </c:pt>
                <c:pt idx="5">
                  <c:v>22</c:v>
                </c:pt>
                <c:pt idx="6">
                  <c:v>0</c:v>
                </c:pt>
                <c:pt idx="7">
                  <c:v>16</c:v>
                </c:pt>
                <c:pt idx="8">
                  <c:v>16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0</c:v>
                </c:pt>
                <c:pt idx="13">
                  <c:v>7</c:v>
                </c:pt>
                <c:pt idx="14">
                  <c:v>7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3-472D-A9C4-BCD885E83666}"/>
            </c:ext>
          </c:extLst>
        </c:ser>
        <c:ser>
          <c:idx val="1"/>
          <c:order val="1"/>
          <c:tx>
            <c:v>Теоритические частоты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Лист2!$AN$162:$BI$162</c:f>
              <c:numCache>
                <c:formatCode>General</c:formatCode>
                <c:ptCount val="22"/>
                <c:pt idx="0">
                  <c:v>1.1000000000000001</c:v>
                </c:pt>
                <c:pt idx="1">
                  <c:v>1.1000000000000001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7.4</c:v>
                </c:pt>
                <c:pt idx="21">
                  <c:v>7.4</c:v>
                </c:pt>
              </c:numCache>
            </c:numRef>
          </c:xVal>
          <c:yVal>
            <c:numRef>
              <c:f>Лист2!$AN$164:$BI$164</c:f>
              <c:numCache>
                <c:formatCode>General</c:formatCode>
                <c:ptCount val="22"/>
                <c:pt idx="0">
                  <c:v>0</c:v>
                </c:pt>
                <c:pt idx="1">
                  <c:v>7.8308796289288924</c:v>
                </c:pt>
                <c:pt idx="2">
                  <c:v>7.8308796289288924</c:v>
                </c:pt>
                <c:pt idx="3">
                  <c:v>0</c:v>
                </c:pt>
                <c:pt idx="4">
                  <c:v>16.691785601014558</c:v>
                </c:pt>
                <c:pt idx="5">
                  <c:v>16.691785601014558</c:v>
                </c:pt>
                <c:pt idx="6">
                  <c:v>0</c:v>
                </c:pt>
                <c:pt idx="7">
                  <c:v>22.827781218271145</c:v>
                </c:pt>
                <c:pt idx="8">
                  <c:v>22.827781218271145</c:v>
                </c:pt>
                <c:pt idx="9">
                  <c:v>0</c:v>
                </c:pt>
                <c:pt idx="10">
                  <c:v>20.700560586868413</c:v>
                </c:pt>
                <c:pt idx="11">
                  <c:v>20.700560586868413</c:v>
                </c:pt>
                <c:pt idx="12">
                  <c:v>0</c:v>
                </c:pt>
                <c:pt idx="13">
                  <c:v>13.301240223026308</c:v>
                </c:pt>
                <c:pt idx="14">
                  <c:v>13.301240223026308</c:v>
                </c:pt>
                <c:pt idx="15">
                  <c:v>0</c:v>
                </c:pt>
                <c:pt idx="16">
                  <c:v>2.8945636746983743</c:v>
                </c:pt>
                <c:pt idx="17">
                  <c:v>2.8945636746983743</c:v>
                </c:pt>
                <c:pt idx="18">
                  <c:v>0</c:v>
                </c:pt>
                <c:pt idx="19">
                  <c:v>2.8945636746983743</c:v>
                </c:pt>
                <c:pt idx="20">
                  <c:v>2.8945636746983743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3-472D-A9C4-BCD885E8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3264"/>
        <c:axId val="144298032"/>
      </c:scatterChart>
      <c:valAx>
        <c:axId val="22633264"/>
        <c:scaling>
          <c:orientation val="minMax"/>
          <c:max val="8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Xi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337819305880223"/>
              <c:y val="0.89212392208239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8032"/>
        <c:crosses val="autoZero"/>
        <c:crossBetween val="midCat"/>
        <c:majorUnit val="0.8"/>
      </c:valAx>
      <c:valAx>
        <c:axId val="1442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</a:t>
                </a:r>
              </a:p>
            </c:rich>
          </c:tx>
          <c:layout>
            <c:manualLayout>
              <c:xMode val="edge"/>
              <c:yMode val="edge"/>
              <c:x val="1.6954786790218557E-2"/>
              <c:y val="5.36150103141822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3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i="1">
                <a:effectLst/>
              </a:rPr>
              <a:t>Эмпирическая функция </a:t>
            </a:r>
            <a:endParaRPr lang="en-US" sz="18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i="1">
                <a:effectLst/>
              </a:rPr>
              <a:t>распределения 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933330730195851E-2"/>
          <c:y val="0.19672301328245317"/>
          <c:w val="0.86003174165324681"/>
          <c:h val="0.64282653389838684"/>
        </c:manualLayout>
      </c:layout>
      <c:scatterChart>
        <c:scatterStyle val="lineMarker"/>
        <c:varyColors val="0"/>
        <c:ser>
          <c:idx val="0"/>
          <c:order val="0"/>
          <c:tx>
            <c:v>Эмперическая функция</c:v>
          </c:tx>
          <c:xVal>
            <c:numRef>
              <c:f>Лист2!$T$134:$AC$134</c:f>
              <c:numCache>
                <c:formatCode>General</c:formatCode>
                <c:ptCount val="10"/>
                <c:pt idx="0">
                  <c:v>0.7</c:v>
                </c:pt>
                <c:pt idx="1">
                  <c:v>1.1000000000000001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7.3</c:v>
                </c:pt>
                <c:pt idx="9">
                  <c:v>8</c:v>
                </c:pt>
              </c:numCache>
            </c:numRef>
          </c:xVal>
          <c:yVal>
            <c:numRef>
              <c:f>Лист2!$T$135:$AC$135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0.23684210526315788</c:v>
                </c:pt>
                <c:pt idx="3">
                  <c:v>0.52631578947368418</c:v>
                </c:pt>
                <c:pt idx="4">
                  <c:v>0.73684210526315785</c:v>
                </c:pt>
                <c:pt idx="5">
                  <c:v>0.85526315789473684</c:v>
                </c:pt>
                <c:pt idx="6">
                  <c:v>0.95925297113752128</c:v>
                </c:pt>
                <c:pt idx="7">
                  <c:v>0.98896434634974539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D-4B1F-BD18-C5C20191874C}"/>
            </c:ext>
          </c:extLst>
        </c:ser>
        <c:ser>
          <c:idx val="1"/>
          <c:order val="1"/>
          <c:tx>
            <c:v>Теоритическая функция</c:v>
          </c:tx>
          <c:xVal>
            <c:numRef>
              <c:f>Лист2!$AO$124:$AW$124</c:f>
              <c:numCache>
                <c:formatCode>General</c:formatCode>
                <c:ptCount val="9"/>
                <c:pt idx="0">
                  <c:v>0.7</c:v>
                </c:pt>
                <c:pt idx="1">
                  <c:v>1.1000000000000001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Лист2!$AO$126:$AW$126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9.9739999999999995E-2</c:v>
                </c:pt>
                <c:pt idx="3">
                  <c:v>0.20949000000000001</c:v>
                </c:pt>
                <c:pt idx="4">
                  <c:v>0.40181</c:v>
                </c:pt>
                <c:pt idx="5">
                  <c:v>0.54</c:v>
                </c:pt>
                <c:pt idx="6">
                  <c:v>0.59377999999999997</c:v>
                </c:pt>
                <c:pt idx="7">
                  <c:v>0.78086999999999995</c:v>
                </c:pt>
                <c:pt idx="8">
                  <c:v>0.78086999999999995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D-4B1F-BD18-C5C20191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18184"/>
        <c:axId val="439417008"/>
      </c:scatterChart>
      <c:valAx>
        <c:axId val="439418184"/>
        <c:scaling>
          <c:orientation val="minMax"/>
          <c:max val="9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867914705476697"/>
              <c:y val="0.856388621436778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417008"/>
        <c:crosses val="autoZero"/>
        <c:crossBetween val="midCat"/>
        <c:majorUnit val="0.8"/>
      </c:valAx>
      <c:valAx>
        <c:axId val="4394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F'(x)</a:t>
                </a:r>
              </a:p>
            </c:rich>
          </c:tx>
          <c:layout>
            <c:manualLayout>
              <c:xMode val="edge"/>
              <c:yMode val="edge"/>
              <c:x val="7.5909800627690371E-3"/>
              <c:y val="0.124396289191288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4181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8.xml"/><Relationship Id="rId5" Type="http://schemas.openxmlformats.org/officeDocument/2006/relationships/image" Target="../media/image2.png"/><Relationship Id="rId10" Type="http://schemas.openxmlformats.org/officeDocument/2006/relationships/chart" Target="../charts/chart7.xml"/><Relationship Id="rId4" Type="http://schemas.openxmlformats.org/officeDocument/2006/relationships/image" Target="../media/image1.png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761999</xdr:colOff>
      <xdr:row>24</xdr:row>
      <xdr:rowOff>103414</xdr:rowOff>
    </xdr:from>
    <xdr:to>
      <xdr:col>28</xdr:col>
      <xdr:colOff>424541</xdr:colOff>
      <xdr:row>37</xdr:row>
      <xdr:rowOff>519545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4A499AC-F100-4085-B117-0FDA512EB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21771</xdr:colOff>
      <xdr:row>51</xdr:row>
      <xdr:rowOff>838</xdr:rowOff>
    </xdr:from>
    <xdr:to>
      <xdr:col>27</xdr:col>
      <xdr:colOff>418011</xdr:colOff>
      <xdr:row>72</xdr:row>
      <xdr:rowOff>94623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12828A5-EDE4-442D-BE2F-786AC13B9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348342</xdr:colOff>
      <xdr:row>24</xdr:row>
      <xdr:rowOff>5443</xdr:rowOff>
    </xdr:from>
    <xdr:ext cx="65" cy="16222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F3D603F-FBD8-470B-9859-360C2D47643F}"/>
            </a:ext>
          </a:extLst>
        </xdr:cNvPr>
        <xdr:cNvSpPr txBox="1"/>
      </xdr:nvSpPr>
      <xdr:spPr>
        <a:xfrm>
          <a:off x="8442959" y="5243649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348342</xdr:colOff>
      <xdr:row>24</xdr:row>
      <xdr:rowOff>5443</xdr:rowOff>
    </xdr:from>
    <xdr:ext cx="65" cy="16222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6C953F2-7C8F-4F15-BA96-80F77ECAF99E}"/>
            </a:ext>
          </a:extLst>
        </xdr:cNvPr>
        <xdr:cNvSpPr txBox="1"/>
      </xdr:nvSpPr>
      <xdr:spPr>
        <a:xfrm>
          <a:off x="8436428" y="5230586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348342</xdr:colOff>
      <xdr:row>24</xdr:row>
      <xdr:rowOff>5443</xdr:rowOff>
    </xdr:from>
    <xdr:ext cx="65" cy="162224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3D744AB-C4E8-48B2-996E-BE0536365D91}"/>
            </a:ext>
          </a:extLst>
        </xdr:cNvPr>
        <xdr:cNvSpPr txBox="1"/>
      </xdr:nvSpPr>
      <xdr:spPr>
        <a:xfrm>
          <a:off x="8436428" y="5230586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348342</xdr:colOff>
      <xdr:row>24</xdr:row>
      <xdr:rowOff>5443</xdr:rowOff>
    </xdr:from>
    <xdr:ext cx="65" cy="162224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3FC8021-341A-4E53-BEFE-72D1734A6619}"/>
            </a:ext>
          </a:extLst>
        </xdr:cNvPr>
        <xdr:cNvSpPr txBox="1"/>
      </xdr:nvSpPr>
      <xdr:spPr>
        <a:xfrm>
          <a:off x="8436428" y="5230586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30</xdr:col>
      <xdr:colOff>71717</xdr:colOff>
      <xdr:row>51</xdr:row>
      <xdr:rowOff>8965</xdr:rowOff>
    </xdr:from>
    <xdr:to>
      <xdr:col>40</xdr:col>
      <xdr:colOff>261769</xdr:colOff>
      <xdr:row>72</xdr:row>
      <xdr:rowOff>102750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96D69129-34D7-4E13-98EA-0362AF595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358588</xdr:colOff>
      <xdr:row>24</xdr:row>
      <xdr:rowOff>44824</xdr:rowOff>
    </xdr:from>
    <xdr:to>
      <xdr:col>38</xdr:col>
      <xdr:colOff>549088</xdr:colOff>
      <xdr:row>24</xdr:row>
      <xdr:rowOff>258184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8C164E5B-9987-4135-9E8E-C95C9D3F2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02964" y="5217459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418864</xdr:colOff>
      <xdr:row>33</xdr:row>
      <xdr:rowOff>141149</xdr:rowOff>
    </xdr:from>
    <xdr:to>
      <xdr:col>29</xdr:col>
      <xdr:colOff>563218</xdr:colOff>
      <xdr:row>34</xdr:row>
      <xdr:rowOff>129113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38C2CC70-BFA2-4EA2-930C-6BC980D3E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90046" y="8479854"/>
          <a:ext cx="144354" cy="1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384313</xdr:colOff>
      <xdr:row>34</xdr:row>
      <xdr:rowOff>145773</xdr:rowOff>
    </xdr:from>
    <xdr:to>
      <xdr:col>29</xdr:col>
      <xdr:colOff>533400</xdr:colOff>
      <xdr:row>35</xdr:row>
      <xdr:rowOff>140472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10C515E6-FFA1-4F84-8868-A81A253C6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55495" y="8657660"/>
          <a:ext cx="149087" cy="167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130968</xdr:colOff>
      <xdr:row>44</xdr:row>
      <xdr:rowOff>0</xdr:rowOff>
    </xdr:from>
    <xdr:to>
      <xdr:col>35</xdr:col>
      <xdr:colOff>186546</xdr:colOff>
      <xdr:row>48</xdr:row>
      <xdr:rowOff>70378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AB64DC2A-125C-47BB-9117-24880A00CDA8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788938" y="10989470"/>
          <a:ext cx="1531953" cy="784753"/>
        </a:xfrm>
        <a:prstGeom prst="rect">
          <a:avLst/>
        </a:prstGeom>
      </xdr:spPr>
    </xdr:pic>
    <xdr:clientData/>
  </xdr:twoCellAnchor>
  <xdr:twoCellAnchor>
    <xdr:from>
      <xdr:col>30</xdr:col>
      <xdr:colOff>65314</xdr:colOff>
      <xdr:row>73</xdr:row>
      <xdr:rowOff>157843</xdr:rowOff>
    </xdr:from>
    <xdr:to>
      <xdr:col>40</xdr:col>
      <xdr:colOff>315685</xdr:colOff>
      <xdr:row>91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1A027D5-C473-4B6C-A296-B66302B1F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365760</xdr:colOff>
      <xdr:row>109</xdr:row>
      <xdr:rowOff>278801</xdr:rowOff>
    </xdr:from>
    <xdr:to>
      <xdr:col>33</xdr:col>
      <xdr:colOff>401619</xdr:colOff>
      <xdr:row>130</xdr:row>
      <xdr:rowOff>163157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353F05B8-ED13-4C00-8A37-105C50E0B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259080</xdr:colOff>
      <xdr:row>110</xdr:row>
      <xdr:rowOff>342900</xdr:rowOff>
    </xdr:from>
    <xdr:to>
      <xdr:col>45</xdr:col>
      <xdr:colOff>403434</xdr:colOff>
      <xdr:row>111</xdr:row>
      <xdr:rowOff>155604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E8ABF283-2712-4E65-B013-F49501728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4393" y="24617363"/>
          <a:ext cx="144354" cy="155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98612</xdr:colOff>
      <xdr:row>118</xdr:row>
      <xdr:rowOff>170329</xdr:rowOff>
    </xdr:from>
    <xdr:to>
      <xdr:col>39</xdr:col>
      <xdr:colOff>242966</xdr:colOff>
      <xdr:row>119</xdr:row>
      <xdr:rowOff>153363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61CFD895-60D2-49B8-A4A3-D59C42BC0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02375" y="26902242"/>
          <a:ext cx="144354" cy="159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510709</xdr:colOff>
      <xdr:row>120</xdr:row>
      <xdr:rowOff>92450</xdr:rowOff>
    </xdr:from>
    <xdr:to>
      <xdr:col>43</xdr:col>
      <xdr:colOff>303565</xdr:colOff>
      <xdr:row>121</xdr:row>
      <xdr:rowOff>595313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60AA1BA7-7AB6-4CC1-B813-AB89810CD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764742" y="28572200"/>
          <a:ext cx="1054918" cy="1026738"/>
        </a:xfrm>
        <a:prstGeom prst="rect">
          <a:avLst/>
        </a:prstGeom>
      </xdr:spPr>
    </xdr:pic>
    <xdr:clientData/>
  </xdr:twoCellAnchor>
  <xdr:twoCellAnchor>
    <xdr:from>
      <xdr:col>59</xdr:col>
      <xdr:colOff>246529</xdr:colOff>
      <xdr:row>111</xdr:row>
      <xdr:rowOff>661147</xdr:rowOff>
    </xdr:from>
    <xdr:to>
      <xdr:col>59</xdr:col>
      <xdr:colOff>387073</xdr:colOff>
      <xdr:row>111</xdr:row>
      <xdr:rowOff>823139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5F77301D-50AF-4B42-834B-B6B485996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99617" y="25278510"/>
          <a:ext cx="140544" cy="161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461298</xdr:colOff>
      <xdr:row>137</xdr:row>
      <xdr:rowOff>77094</xdr:rowOff>
    </xdr:from>
    <xdr:to>
      <xdr:col>35</xdr:col>
      <xdr:colOff>241023</xdr:colOff>
      <xdr:row>161</xdr:row>
      <xdr:rowOff>23947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AE4A5727-C5CC-435E-BC15-311DE7C01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32657</xdr:colOff>
      <xdr:row>166</xdr:row>
      <xdr:rowOff>32658</xdr:rowOff>
    </xdr:from>
    <xdr:to>
      <xdr:col>49</xdr:col>
      <xdr:colOff>155602</xdr:colOff>
      <xdr:row>188</xdr:row>
      <xdr:rowOff>91185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DD296D82-8741-4E73-8FB2-1AC09BC93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190495</xdr:colOff>
      <xdr:row>132</xdr:row>
      <xdr:rowOff>-5</xdr:rowOff>
    </xdr:from>
    <xdr:to>
      <xdr:col>50</xdr:col>
      <xdr:colOff>182491</xdr:colOff>
      <xdr:row>155</xdr:row>
      <xdr:rowOff>121019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7D2429A-1C9E-4867-BE46-F35D6FD30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\Downloads\Telegram%20Desktop\&#1056;&#1072;&#1089;&#1095;&#1077;&#1090;&#1085;&#1072;&#1103;%20&#1088;&#1072;&#1073;&#1086;&#1090;&#1072;%20222.xlsx" TargetMode="External"/><Relationship Id="rId1" Type="http://schemas.openxmlformats.org/officeDocument/2006/relationships/externalLinkPath" Target="file:///C:\Users\1\Downloads\Telegram%20Desktop\&#1056;&#1072;&#1089;&#1095;&#1077;&#1090;&#1085;&#1072;&#1103;%20&#1088;&#1072;&#1073;&#1086;&#1090;&#1072;%20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2"/>
    </sheetNames>
    <sheetDataSet>
      <sheetData sheetId="0">
        <row r="125">
          <cell r="AO125">
            <v>-6</v>
          </cell>
          <cell r="AP125">
            <v>-5.3</v>
          </cell>
          <cell r="AQ125">
            <v>-0.7</v>
          </cell>
          <cell r="AR125">
            <v>7.9</v>
          </cell>
          <cell r="AS125">
            <v>14</v>
          </cell>
          <cell r="AT125">
            <v>60.4</v>
          </cell>
          <cell r="AU125">
            <v>61.2</v>
          </cell>
          <cell r="AV125">
            <v>62</v>
          </cell>
          <cell r="AW125">
            <v>67</v>
          </cell>
        </row>
        <row r="127">
          <cell r="AO127">
            <v>0</v>
          </cell>
          <cell r="AP127">
            <v>0</v>
          </cell>
          <cell r="AQ127">
            <v>9.2039999999999997E-2</v>
          </cell>
          <cell r="AR127">
            <v>0.32013000000000003</v>
          </cell>
          <cell r="AS127">
            <v>0.57342000000000004</v>
          </cell>
          <cell r="AT127">
            <v>0.54</v>
          </cell>
          <cell r="AU127">
            <v>0.59377999999999997</v>
          </cell>
          <cell r="AV127">
            <v>0.78086999999999995</v>
          </cell>
          <cell r="AW127">
            <v>0.78086999999999995</v>
          </cell>
        </row>
        <row r="135">
          <cell r="T135">
            <v>-6</v>
          </cell>
          <cell r="U135">
            <v>-5.3</v>
          </cell>
          <cell r="V135">
            <v>-0.7</v>
          </cell>
          <cell r="W135">
            <v>7.9</v>
          </cell>
          <cell r="X135">
            <v>14</v>
          </cell>
          <cell r="Y135">
            <v>15</v>
          </cell>
          <cell r="Z135">
            <v>61.2</v>
          </cell>
          <cell r="AA135">
            <v>62</v>
          </cell>
          <cell r="AB135">
            <v>67</v>
          </cell>
        </row>
        <row r="136">
          <cell r="T136">
            <v>0</v>
          </cell>
          <cell r="U136">
            <v>0</v>
          </cell>
          <cell r="V136">
            <v>0.181818181</v>
          </cell>
          <cell r="W136">
            <v>0.563636366</v>
          </cell>
          <cell r="X136">
            <v>1</v>
          </cell>
          <cell r="Y136">
            <v>1</v>
          </cell>
          <cell r="Z136">
            <v>0.91208791208791218</v>
          </cell>
          <cell r="AA136">
            <v>1</v>
          </cell>
          <cell r="AB1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33B5-E05F-4752-B2B0-AE530E19E8D8}">
  <dimension ref="A1:CU673"/>
  <sheetViews>
    <sheetView tabSelected="1" topLeftCell="AJ103" zoomScale="40" zoomScaleNormal="40" workbookViewId="0">
      <selection activeCell="AS122" sqref="AS122"/>
    </sheetView>
  </sheetViews>
  <sheetFormatPr defaultColWidth="8.86328125" defaultRowHeight="13.9" x14ac:dyDescent="0.35"/>
  <cols>
    <col min="1" max="1" width="8.86328125" style="4"/>
    <col min="2" max="2" width="13.33203125" style="4" customWidth="1"/>
    <col min="3" max="3" width="20" style="4" customWidth="1"/>
    <col min="4" max="4" width="8.86328125" style="4"/>
    <col min="5" max="5" width="12.86328125" style="4" customWidth="1"/>
    <col min="6" max="6" width="14.86328125" style="4" customWidth="1"/>
    <col min="7" max="7" width="15.53125" style="4" customWidth="1"/>
    <col min="8" max="8" width="12.46484375" style="13" customWidth="1"/>
    <col min="9" max="9" width="11.1328125" style="13" customWidth="1"/>
    <col min="10" max="10" width="8.6640625" style="13" customWidth="1"/>
    <col min="11" max="11" width="10.1328125" style="13" customWidth="1"/>
    <col min="12" max="12" width="8.6640625" style="13" customWidth="1"/>
    <col min="13" max="13" width="15.53125" style="4" customWidth="1"/>
    <col min="14" max="14" width="8.86328125" style="4"/>
    <col min="15" max="17" width="11.86328125" style="4" bestFit="1" customWidth="1"/>
    <col min="18" max="20" width="11" style="4" bestFit="1" customWidth="1"/>
    <col min="21" max="30" width="8.86328125" style="4"/>
    <col min="31" max="31" width="11.86328125" style="4" bestFit="1" customWidth="1"/>
    <col min="32" max="32" width="12" style="4" bestFit="1" customWidth="1"/>
    <col min="33" max="33" width="8.86328125" style="4"/>
    <col min="34" max="34" width="11.86328125" style="4" bestFit="1" customWidth="1"/>
    <col min="35" max="36" width="8.86328125" style="4"/>
    <col min="37" max="40" width="12.796875" style="62" customWidth="1"/>
    <col min="41" max="41" width="11.53125" style="4" bestFit="1" customWidth="1"/>
    <col min="42" max="43" width="8.86328125" style="4"/>
    <col min="44" max="44" width="13.33203125" style="4" customWidth="1"/>
    <col min="45" max="45" width="11.53125" style="4" bestFit="1" customWidth="1"/>
    <col min="46" max="48" width="8.86328125" style="4"/>
    <col min="49" max="53" width="11" style="4" bestFit="1" customWidth="1"/>
    <col min="54" max="16384" width="8.86328125" style="4"/>
  </cols>
  <sheetData>
    <row r="1" spans="1:98" x14ac:dyDescent="0.35">
      <c r="A1" s="10"/>
      <c r="B1" s="10"/>
      <c r="C1" s="10"/>
      <c r="D1" s="10"/>
      <c r="E1" s="10"/>
      <c r="F1" s="10"/>
      <c r="G1" s="10"/>
      <c r="H1" s="11"/>
      <c r="I1" s="11"/>
      <c r="J1" s="11"/>
      <c r="K1" s="11"/>
      <c r="L1" s="11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55"/>
      <c r="AL1" s="55"/>
      <c r="AM1" s="55"/>
      <c r="AN1" s="55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</row>
    <row r="2" spans="1:98" x14ac:dyDescent="0.35">
      <c r="A2" s="10"/>
      <c r="B2" s="103" t="s">
        <v>1</v>
      </c>
      <c r="C2" s="103"/>
      <c r="D2" s="10"/>
      <c r="E2" s="103" t="s">
        <v>2</v>
      </c>
      <c r="F2" s="103"/>
      <c r="G2" s="10"/>
      <c r="H2" s="11"/>
      <c r="I2" s="11"/>
      <c r="J2" s="11"/>
      <c r="K2" s="11"/>
      <c r="L2" s="11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55"/>
      <c r="AL2" s="55"/>
      <c r="AM2" s="55"/>
      <c r="AN2" s="55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</row>
    <row r="3" spans="1:98" x14ac:dyDescent="0.35">
      <c r="A3" s="10"/>
      <c r="B3" s="1" t="s">
        <v>0</v>
      </c>
      <c r="C3" s="1" t="s">
        <v>103</v>
      </c>
      <c r="D3" s="10"/>
      <c r="E3" s="6" t="s">
        <v>0</v>
      </c>
      <c r="F3" s="6" t="s">
        <v>3</v>
      </c>
      <c r="G3" s="10"/>
      <c r="H3" s="101" t="s">
        <v>4</v>
      </c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55"/>
      <c r="AL3" s="55"/>
      <c r="AM3" s="55"/>
      <c r="AN3" s="55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</row>
    <row r="4" spans="1:98" x14ac:dyDescent="0.35">
      <c r="A4" s="10"/>
      <c r="B4" s="2">
        <v>45200</v>
      </c>
      <c r="C4" s="3">
        <v>3</v>
      </c>
      <c r="D4" s="10"/>
      <c r="E4" s="79">
        <v>45200</v>
      </c>
      <c r="F4" s="21">
        <v>5.4</v>
      </c>
      <c r="G4" s="1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55"/>
      <c r="AL4" s="55"/>
      <c r="AM4" s="55"/>
      <c r="AN4" s="55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</row>
    <row r="5" spans="1:98" x14ac:dyDescent="0.35">
      <c r="A5" s="10"/>
      <c r="B5" s="2">
        <v>45201</v>
      </c>
      <c r="C5" s="3">
        <v>4</v>
      </c>
      <c r="D5" s="10"/>
      <c r="E5" s="79">
        <v>45201</v>
      </c>
      <c r="F5" s="21">
        <v>2.6</v>
      </c>
      <c r="G5" s="10"/>
      <c r="H5" s="11"/>
      <c r="I5" s="11"/>
      <c r="J5" s="11"/>
      <c r="K5" s="11"/>
      <c r="L5" s="11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55"/>
      <c r="AL5" s="55"/>
      <c r="AM5" s="55"/>
      <c r="AN5" s="55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</row>
    <row r="6" spans="1:98" ht="41.65" x14ac:dyDescent="0.35">
      <c r="A6" s="10"/>
      <c r="B6" s="2">
        <v>45202</v>
      </c>
      <c r="C6" s="3">
        <v>1</v>
      </c>
      <c r="D6" s="10"/>
      <c r="E6" s="79">
        <v>45202</v>
      </c>
      <c r="F6" s="21">
        <v>3.8</v>
      </c>
      <c r="G6" s="10"/>
      <c r="H6" s="12" t="s">
        <v>5</v>
      </c>
      <c r="I6" s="12" t="s">
        <v>6</v>
      </c>
      <c r="J6" s="12" t="s">
        <v>10</v>
      </c>
      <c r="K6" s="12" t="s">
        <v>8</v>
      </c>
      <c r="L6" s="44" t="s">
        <v>9</v>
      </c>
      <c r="M6" s="17" t="s">
        <v>41</v>
      </c>
      <c r="N6" s="17" t="s">
        <v>96</v>
      </c>
      <c r="O6" s="17" t="s">
        <v>97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55"/>
      <c r="AL6" s="55"/>
      <c r="AM6" s="55"/>
      <c r="AN6" s="55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98" ht="41.65" x14ac:dyDescent="0.35">
      <c r="A7" s="10"/>
      <c r="B7" s="2">
        <v>45203</v>
      </c>
      <c r="C7" s="3">
        <v>2</v>
      </c>
      <c r="D7" s="10"/>
      <c r="E7" s="79">
        <v>45203</v>
      </c>
      <c r="F7" s="21">
        <v>1.4</v>
      </c>
      <c r="G7" s="10"/>
      <c r="H7" s="12" t="s">
        <v>114</v>
      </c>
      <c r="I7" s="12" t="s">
        <v>7</v>
      </c>
      <c r="J7" s="12">
        <f>COUNT(C4:C79)</f>
        <v>76</v>
      </c>
      <c r="K7" s="12">
        <f>SUM(C4:C79)</f>
        <v>257</v>
      </c>
      <c r="L7" s="44">
        <f>$K$7/$J$7</f>
        <v>3.3815789473684212</v>
      </c>
      <c r="M7" s="7">
        <f>SUM(J26:J31)</f>
        <v>9</v>
      </c>
      <c r="N7" s="17">
        <f>MIN(H13:CE13)</f>
        <v>1</v>
      </c>
      <c r="O7" s="17">
        <f>MAX(H13:CE13)</f>
        <v>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55"/>
      <c r="AL7" s="55"/>
      <c r="AM7" s="55"/>
      <c r="AN7" s="55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</row>
    <row r="8" spans="1:98" x14ac:dyDescent="0.35">
      <c r="A8" s="10"/>
      <c r="B8" s="2">
        <v>45204</v>
      </c>
      <c r="C8" s="3">
        <v>5</v>
      </c>
      <c r="D8" s="10"/>
      <c r="E8" s="79">
        <v>45204</v>
      </c>
      <c r="F8" s="21">
        <v>4.3</v>
      </c>
      <c r="G8" s="10"/>
      <c r="H8" s="11"/>
      <c r="I8" s="11"/>
      <c r="J8" s="11"/>
      <c r="K8" s="11"/>
      <c r="L8" s="11"/>
      <c r="M8" s="10"/>
      <c r="N8" s="10"/>
      <c r="O8" s="10"/>
      <c r="P8" s="10"/>
      <c r="Q8" s="10"/>
      <c r="R8" s="10"/>
      <c r="S8" s="10"/>
      <c r="T8" s="10"/>
      <c r="U8" s="10"/>
      <c r="V8" s="10"/>
      <c r="W8" s="14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55"/>
      <c r="AL8" s="55"/>
      <c r="AM8" s="55"/>
      <c r="AN8" s="55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</row>
    <row r="9" spans="1:98" x14ac:dyDescent="0.35">
      <c r="A9" s="10"/>
      <c r="B9" s="2">
        <v>45205</v>
      </c>
      <c r="C9" s="3">
        <v>4</v>
      </c>
      <c r="D9" s="10"/>
      <c r="E9" s="79">
        <v>45205</v>
      </c>
      <c r="F9" s="21">
        <v>7.2</v>
      </c>
      <c r="G9" s="10"/>
      <c r="H9" s="11"/>
      <c r="I9" s="11"/>
      <c r="J9" s="11"/>
      <c r="K9" s="11"/>
      <c r="L9" s="11"/>
      <c r="M9" s="10"/>
      <c r="N9" s="10"/>
      <c r="O9" s="10"/>
      <c r="P9" s="10"/>
      <c r="Q9" s="10"/>
      <c r="R9" s="10"/>
      <c r="S9" s="10"/>
      <c r="T9" s="10"/>
      <c r="U9" s="10"/>
      <c r="V9" s="10"/>
      <c r="W9" s="14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5"/>
      <c r="AL9" s="55"/>
      <c r="AM9" s="55"/>
      <c r="AN9" s="55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</row>
    <row r="10" spans="1:98" x14ac:dyDescent="0.35">
      <c r="A10" s="10"/>
      <c r="B10" s="2">
        <v>45206</v>
      </c>
      <c r="C10" s="3">
        <v>3</v>
      </c>
      <c r="D10" s="10"/>
      <c r="E10" s="79">
        <v>45206</v>
      </c>
      <c r="F10" s="21">
        <v>2.4</v>
      </c>
      <c r="G10" s="10"/>
      <c r="H10" s="11"/>
      <c r="I10" s="11"/>
      <c r="J10" s="11"/>
      <c r="K10" s="11"/>
      <c r="L10" s="11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5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55"/>
      <c r="AL10" s="55"/>
      <c r="AM10" s="55"/>
      <c r="AN10" s="55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</row>
    <row r="11" spans="1:98" ht="13.8" customHeight="1" x14ac:dyDescent="0.35">
      <c r="A11" s="10"/>
      <c r="B11" s="2">
        <v>45207</v>
      </c>
      <c r="C11" s="3">
        <v>4</v>
      </c>
      <c r="D11" s="10"/>
      <c r="E11" s="79">
        <v>45207</v>
      </c>
      <c r="F11" s="21">
        <v>1.8</v>
      </c>
      <c r="G11" s="10"/>
      <c r="H11" s="102" t="s">
        <v>11</v>
      </c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</row>
    <row r="12" spans="1:98" x14ac:dyDescent="0.35">
      <c r="A12" s="10"/>
      <c r="B12" s="2">
        <v>45208</v>
      </c>
      <c r="C12" s="3">
        <v>4</v>
      </c>
      <c r="D12" s="10"/>
      <c r="E12" s="79">
        <v>45208</v>
      </c>
      <c r="F12" s="21">
        <v>3.5</v>
      </c>
      <c r="G12" s="10"/>
      <c r="H12" s="11"/>
      <c r="I12" s="11"/>
      <c r="J12" s="11"/>
      <c r="K12" s="11"/>
      <c r="L12" s="11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6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55"/>
      <c r="AL12" s="55"/>
      <c r="AM12" s="55"/>
      <c r="AN12" s="55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</row>
    <row r="13" spans="1:98" x14ac:dyDescent="0.35">
      <c r="A13" s="10"/>
      <c r="B13" s="2">
        <v>45209</v>
      </c>
      <c r="C13" s="3">
        <v>2</v>
      </c>
      <c r="D13" s="10"/>
      <c r="E13" s="79">
        <v>45209</v>
      </c>
      <c r="F13" s="21">
        <v>2.9</v>
      </c>
      <c r="G13" s="10"/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3</v>
      </c>
      <c r="AJ13" s="3">
        <v>3</v>
      </c>
      <c r="AK13" s="3">
        <v>3</v>
      </c>
      <c r="AL13" s="3">
        <v>3</v>
      </c>
      <c r="AM13" s="3">
        <v>3</v>
      </c>
      <c r="AN13" s="3">
        <v>3</v>
      </c>
      <c r="AO13" s="3">
        <v>3</v>
      </c>
      <c r="AP13" s="3">
        <v>3</v>
      </c>
      <c r="AQ13" s="3">
        <v>3</v>
      </c>
      <c r="AR13" s="3">
        <v>3</v>
      </c>
      <c r="AS13" s="3">
        <v>3</v>
      </c>
      <c r="AT13" s="3">
        <v>4</v>
      </c>
      <c r="AU13" s="3">
        <v>4</v>
      </c>
      <c r="AV13" s="3">
        <v>4</v>
      </c>
      <c r="AW13" s="3">
        <v>4</v>
      </c>
      <c r="AX13" s="3">
        <v>4</v>
      </c>
      <c r="AY13" s="3">
        <v>4</v>
      </c>
      <c r="AZ13" s="3">
        <v>4</v>
      </c>
      <c r="BA13" s="3">
        <v>4</v>
      </c>
      <c r="BB13" s="3">
        <v>4</v>
      </c>
      <c r="BC13" s="3">
        <v>4</v>
      </c>
      <c r="BD13" s="3">
        <v>4</v>
      </c>
      <c r="BE13" s="3">
        <v>4</v>
      </c>
      <c r="BF13" s="3">
        <v>4</v>
      </c>
      <c r="BG13" s="3">
        <v>4</v>
      </c>
      <c r="BH13" s="3">
        <v>4</v>
      </c>
      <c r="BI13" s="3">
        <v>4</v>
      </c>
      <c r="BJ13" s="3">
        <v>4</v>
      </c>
      <c r="BK13" s="3">
        <v>5</v>
      </c>
      <c r="BL13" s="3">
        <v>5</v>
      </c>
      <c r="BM13" s="3">
        <v>5</v>
      </c>
      <c r="BN13" s="3">
        <v>5</v>
      </c>
      <c r="BO13" s="3">
        <v>5</v>
      </c>
      <c r="BP13" s="3">
        <v>5</v>
      </c>
      <c r="BQ13" s="3">
        <v>5</v>
      </c>
      <c r="BR13" s="3">
        <v>5</v>
      </c>
      <c r="BS13" s="3">
        <v>5</v>
      </c>
      <c r="BT13" s="3">
        <v>5</v>
      </c>
      <c r="BU13" s="3">
        <v>5</v>
      </c>
      <c r="BV13" s="3">
        <v>5</v>
      </c>
      <c r="BW13" s="3">
        <v>6</v>
      </c>
      <c r="BX13" s="3">
        <v>6</v>
      </c>
      <c r="BY13" s="3">
        <v>6</v>
      </c>
      <c r="BZ13" s="3">
        <v>6</v>
      </c>
      <c r="CA13" s="3">
        <v>6</v>
      </c>
      <c r="CB13" s="3">
        <v>6</v>
      </c>
      <c r="CC13" s="3">
        <v>6</v>
      </c>
      <c r="CD13" s="3">
        <v>6</v>
      </c>
      <c r="CE13" s="3">
        <v>6</v>
      </c>
    </row>
    <row r="14" spans="1:98" x14ac:dyDescent="0.35">
      <c r="A14" s="10"/>
      <c r="B14" s="2">
        <v>45210</v>
      </c>
      <c r="C14" s="3">
        <v>1</v>
      </c>
      <c r="D14" s="10"/>
      <c r="E14" s="79">
        <v>45210</v>
      </c>
      <c r="F14" s="21">
        <v>4.0999999999999996</v>
      </c>
      <c r="G14" s="10"/>
      <c r="H14" s="11"/>
      <c r="I14" s="11"/>
      <c r="J14" s="11"/>
      <c r="K14" s="11"/>
      <c r="L14" s="11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4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55"/>
      <c r="AL14" s="55"/>
      <c r="AM14" s="55"/>
      <c r="AN14" s="55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</row>
    <row r="15" spans="1:98" x14ac:dyDescent="0.35">
      <c r="A15" s="10"/>
      <c r="B15" s="2">
        <v>45211</v>
      </c>
      <c r="C15" s="3">
        <v>4</v>
      </c>
      <c r="D15" s="10"/>
      <c r="E15" s="79">
        <v>45211</v>
      </c>
      <c r="F15" s="21">
        <v>1.3</v>
      </c>
      <c r="G15" s="10"/>
      <c r="H15" s="11"/>
      <c r="I15" s="11"/>
      <c r="J15" s="11"/>
      <c r="K15" s="11"/>
      <c r="L15" s="11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4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55"/>
      <c r="AL15" s="55"/>
      <c r="AM15" s="55"/>
      <c r="AN15" s="55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</row>
    <row r="16" spans="1:98" x14ac:dyDescent="0.35">
      <c r="A16" s="10"/>
      <c r="B16" s="2">
        <v>45212</v>
      </c>
      <c r="C16" s="3">
        <v>5</v>
      </c>
      <c r="D16" s="10"/>
      <c r="E16" s="79">
        <v>45212</v>
      </c>
      <c r="F16" s="21">
        <v>1.7</v>
      </c>
      <c r="G16" s="10"/>
      <c r="H16" s="102" t="s">
        <v>12</v>
      </c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  <c r="BQ16" s="102"/>
      <c r="BR16" s="102"/>
      <c r="BS16" s="102"/>
      <c r="BT16" s="102"/>
      <c r="BU16" s="102"/>
      <c r="BV16" s="102"/>
      <c r="BW16" s="102"/>
      <c r="BX16" s="102"/>
      <c r="BY16" s="102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J16" s="102"/>
      <c r="CK16" s="102"/>
      <c r="CL16" s="102"/>
      <c r="CM16" s="102"/>
      <c r="CN16" s="102"/>
      <c r="CO16" s="102"/>
      <c r="CP16" s="102"/>
      <c r="CQ16" s="102"/>
      <c r="CR16" s="102"/>
      <c r="CS16" s="102"/>
      <c r="CT16" s="102"/>
    </row>
    <row r="17" spans="1:61" x14ac:dyDescent="0.35">
      <c r="A17" s="10"/>
      <c r="B17" s="2">
        <v>45213</v>
      </c>
      <c r="C17" s="3">
        <v>5</v>
      </c>
      <c r="D17" s="10"/>
      <c r="E17" s="79">
        <v>45213</v>
      </c>
      <c r="F17" s="21">
        <v>2.9</v>
      </c>
      <c r="G17" s="10"/>
      <c r="H17" s="11"/>
      <c r="I17" s="11"/>
      <c r="J17" s="11"/>
      <c r="K17" s="11"/>
      <c r="L17" s="11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55"/>
      <c r="AL17" s="55"/>
      <c r="AM17" s="55"/>
      <c r="AN17" s="55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</row>
    <row r="18" spans="1:61" x14ac:dyDescent="0.35">
      <c r="A18" s="10"/>
      <c r="B18" s="2">
        <v>45214</v>
      </c>
      <c r="C18" s="3">
        <v>6</v>
      </c>
      <c r="D18" s="10"/>
      <c r="E18" s="79">
        <v>45214</v>
      </c>
      <c r="F18" s="21">
        <v>3.1</v>
      </c>
      <c r="G18" s="10"/>
      <c r="H18" s="17" t="s">
        <v>13</v>
      </c>
      <c r="I18" s="17">
        <v>1</v>
      </c>
      <c r="J18" s="17">
        <v>2</v>
      </c>
      <c r="K18" s="17">
        <v>3</v>
      </c>
      <c r="L18" s="17">
        <v>4</v>
      </c>
      <c r="M18" s="7">
        <v>5</v>
      </c>
      <c r="N18" s="7">
        <v>6</v>
      </c>
      <c r="O18" s="20" t="s">
        <v>16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55"/>
      <c r="AD18" s="55"/>
      <c r="AE18" s="55"/>
      <c r="AF18" s="55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61" x14ac:dyDescent="0.35">
      <c r="A19" s="10"/>
      <c r="B19" s="2">
        <v>45215</v>
      </c>
      <c r="C19" s="3">
        <v>4</v>
      </c>
      <c r="D19" s="10"/>
      <c r="E19" s="79">
        <v>45215</v>
      </c>
      <c r="F19" s="21">
        <v>4.8</v>
      </c>
      <c r="G19" s="10"/>
      <c r="H19" s="17" t="s">
        <v>14</v>
      </c>
      <c r="I19" s="17">
        <f t="shared" ref="I19:N19" si="0">COUNTIF($H$13:$CE$13, I18)</f>
        <v>12</v>
      </c>
      <c r="J19" s="17">
        <f t="shared" si="0"/>
        <v>15</v>
      </c>
      <c r="K19" s="17">
        <f t="shared" si="0"/>
        <v>11</v>
      </c>
      <c r="L19" s="17">
        <f t="shared" si="0"/>
        <v>17</v>
      </c>
      <c r="M19" s="17">
        <f t="shared" si="0"/>
        <v>12</v>
      </c>
      <c r="N19" s="17">
        <f t="shared" si="0"/>
        <v>9</v>
      </c>
      <c r="O19" s="3">
        <f>SUM(I19:N19)</f>
        <v>76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55"/>
      <c r="AD19" s="55"/>
      <c r="AE19" s="55"/>
      <c r="AF19" s="55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61" x14ac:dyDescent="0.35">
      <c r="A20" s="10"/>
      <c r="B20" s="2">
        <v>45216</v>
      </c>
      <c r="C20" s="3">
        <v>2</v>
      </c>
      <c r="D20" s="10"/>
      <c r="E20" s="79">
        <v>45216</v>
      </c>
      <c r="F20" s="21">
        <v>3.6</v>
      </c>
      <c r="G20" s="10"/>
      <c r="H20" s="17" t="s">
        <v>15</v>
      </c>
      <c r="I20" s="17">
        <f t="shared" ref="I20" si="1">I$19/$J$7</f>
        <v>0.15789473684210525</v>
      </c>
      <c r="J20" s="17">
        <f>J$19/$J$7</f>
        <v>0.19736842105263158</v>
      </c>
      <c r="K20" s="17">
        <f>K$19/$J$7</f>
        <v>0.14473684210526316</v>
      </c>
      <c r="L20" s="17">
        <f>L$19/$J$7</f>
        <v>0.22368421052631579</v>
      </c>
      <c r="M20" s="17">
        <f>M$19/$J$7</f>
        <v>0.15789473684210525</v>
      </c>
      <c r="N20" s="17">
        <f>N$19/$J$7</f>
        <v>0.11842105263157894</v>
      </c>
      <c r="O20" s="17">
        <f>SUM(I20:N20)</f>
        <v>1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55"/>
      <c r="AD20" s="55"/>
      <c r="AE20" s="55"/>
      <c r="AF20" s="55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61" x14ac:dyDescent="0.35">
      <c r="A21" s="10"/>
      <c r="B21" s="2">
        <v>45217</v>
      </c>
      <c r="C21" s="3">
        <v>1</v>
      </c>
      <c r="D21" s="10"/>
      <c r="E21" s="79">
        <v>45217</v>
      </c>
      <c r="F21" s="21">
        <v>2.2999999999999998</v>
      </c>
      <c r="G21" s="10"/>
      <c r="H21" s="11"/>
      <c r="I21" s="11"/>
      <c r="J21" s="11"/>
      <c r="K21" s="11"/>
      <c r="L21" s="11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6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55"/>
      <c r="AL21" s="55"/>
      <c r="AM21" s="55"/>
      <c r="AN21" s="55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</row>
    <row r="22" spans="1:61" x14ac:dyDescent="0.35">
      <c r="A22" s="10"/>
      <c r="B22" s="2">
        <v>45218</v>
      </c>
      <c r="C22" s="3">
        <v>3</v>
      </c>
      <c r="D22" s="10"/>
      <c r="E22" s="79">
        <v>45218</v>
      </c>
      <c r="F22" s="21">
        <v>1.8</v>
      </c>
      <c r="G22" s="10"/>
      <c r="H22" s="11"/>
      <c r="I22" s="11"/>
      <c r="J22" s="11"/>
      <c r="K22" s="11"/>
      <c r="L22" s="11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4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55"/>
      <c r="AL22" s="55"/>
      <c r="AM22" s="55"/>
      <c r="AN22" s="55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</row>
    <row r="23" spans="1:61" ht="13.9" customHeight="1" x14ac:dyDescent="0.35">
      <c r="A23" s="10"/>
      <c r="B23" s="2">
        <v>45219</v>
      </c>
      <c r="C23" s="3">
        <v>4</v>
      </c>
      <c r="D23" s="10"/>
      <c r="E23" s="79">
        <v>45219</v>
      </c>
      <c r="F23" s="21">
        <v>2.6</v>
      </c>
      <c r="G23" s="10"/>
      <c r="H23" s="92" t="s">
        <v>28</v>
      </c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10"/>
      <c r="AE23" s="101" t="s">
        <v>69</v>
      </c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</row>
    <row r="24" spans="1:61" x14ac:dyDescent="0.35">
      <c r="A24" s="10"/>
      <c r="B24" s="2">
        <v>45220</v>
      </c>
      <c r="C24" s="3">
        <v>5</v>
      </c>
      <c r="D24" s="10"/>
      <c r="E24" s="79">
        <v>45220</v>
      </c>
      <c r="F24" s="21">
        <v>2.7</v>
      </c>
      <c r="G24" s="10"/>
      <c r="H24" s="26"/>
      <c r="I24" s="11"/>
      <c r="J24" s="11"/>
      <c r="K24" s="11"/>
      <c r="L24" s="11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4"/>
      <c r="X24" s="10"/>
      <c r="Y24" s="10"/>
      <c r="Z24" s="10"/>
      <c r="AA24" s="10"/>
      <c r="AB24" s="10"/>
      <c r="AC24" s="36"/>
      <c r="AD24" s="10"/>
      <c r="AE24" s="10"/>
      <c r="AF24" s="10"/>
      <c r="AG24" s="10"/>
      <c r="AH24" s="10"/>
      <c r="AI24" s="10"/>
      <c r="AJ24" s="10"/>
      <c r="AK24" s="55"/>
      <c r="AL24" s="55"/>
      <c r="AM24" s="55"/>
      <c r="AN24" s="55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</row>
    <row r="25" spans="1:61" x14ac:dyDescent="0.35">
      <c r="A25" s="10"/>
      <c r="B25" s="2">
        <v>45221</v>
      </c>
      <c r="C25" s="3">
        <v>6</v>
      </c>
      <c r="D25" s="10"/>
      <c r="E25" s="79">
        <v>45221</v>
      </c>
      <c r="F25" s="21">
        <v>4.3</v>
      </c>
      <c r="G25" s="10"/>
      <c r="H25" s="17" t="s">
        <v>13</v>
      </c>
      <c r="I25" s="17" t="s">
        <v>15</v>
      </c>
      <c r="J25" s="17" t="s">
        <v>40</v>
      </c>
      <c r="K25" s="17" t="s">
        <v>42</v>
      </c>
      <c r="L25" s="17" t="s">
        <v>43</v>
      </c>
      <c r="M25" s="17" t="s">
        <v>44</v>
      </c>
      <c r="N25" s="7" t="s">
        <v>14</v>
      </c>
      <c r="O25" s="10"/>
      <c r="P25" s="10"/>
      <c r="Q25" s="10"/>
      <c r="R25" s="10"/>
      <c r="S25" s="10"/>
      <c r="T25" s="10"/>
      <c r="U25" s="10"/>
      <c r="V25" s="10"/>
      <c r="W25" s="14"/>
      <c r="X25" s="10"/>
      <c r="Y25" s="10"/>
      <c r="Z25" s="10"/>
      <c r="AA25" s="10"/>
      <c r="AB25" s="10"/>
      <c r="AC25" s="36"/>
      <c r="AD25" s="10"/>
      <c r="AE25" s="17" t="s">
        <v>13</v>
      </c>
      <c r="AF25" s="17" t="s">
        <v>18</v>
      </c>
      <c r="AG25" s="17" t="s">
        <v>68</v>
      </c>
      <c r="AH25" s="17" t="s">
        <v>71</v>
      </c>
      <c r="AI25" s="55"/>
      <c r="AJ25" s="7" t="s">
        <v>67</v>
      </c>
      <c r="AK25" s="7" t="s">
        <v>13</v>
      </c>
      <c r="AL25" s="7" t="s">
        <v>70</v>
      </c>
      <c r="AM25" s="65"/>
      <c r="AN25" s="7" t="s">
        <v>82</v>
      </c>
      <c r="AO25" s="7" t="s">
        <v>83</v>
      </c>
      <c r="AP25" s="29" t="s">
        <v>84</v>
      </c>
      <c r="AQ25" s="105" t="s">
        <v>27</v>
      </c>
      <c r="AR25" s="105"/>
      <c r="AS25" s="105"/>
      <c r="AT25" s="105"/>
      <c r="AU25" s="10"/>
      <c r="AV25" s="106" t="s">
        <v>26</v>
      </c>
      <c r="AW25" s="107"/>
      <c r="AX25" s="107"/>
      <c r="AY25" s="107"/>
      <c r="AZ25" s="107"/>
      <c r="BA25" s="107"/>
      <c r="BB25" s="108"/>
      <c r="BC25" s="108"/>
      <c r="BD25" s="108"/>
      <c r="BE25" s="108"/>
      <c r="BF25" s="108"/>
      <c r="BG25" s="108"/>
      <c r="BH25" s="108"/>
      <c r="BI25" s="109"/>
    </row>
    <row r="26" spans="1:61" x14ac:dyDescent="0.4">
      <c r="A26" s="10"/>
      <c r="B26" s="2">
        <v>45222</v>
      </c>
      <c r="C26" s="3">
        <v>3</v>
      </c>
      <c r="D26" s="10"/>
      <c r="E26" s="79">
        <v>45222</v>
      </c>
      <c r="F26" s="21">
        <v>3.5</v>
      </c>
      <c r="G26" s="10"/>
      <c r="H26" s="17">
        <v>1</v>
      </c>
      <c r="I26" s="17">
        <f>I$19/$J$7</f>
        <v>0.15789473684210525</v>
      </c>
      <c r="J26" s="17">
        <f t="shared" ref="J26:J31" si="2">ABS($H26 - $L$7)</f>
        <v>2.3815789473684212</v>
      </c>
      <c r="K26" s="17">
        <f>J26*N26</f>
        <v>28.578947368421055</v>
      </c>
      <c r="L26" s="17">
        <f>POWER(J26, 2)</f>
        <v>5.6719182825484777</v>
      </c>
      <c r="M26" s="8">
        <f>L26*N26</f>
        <v>68.063019390581729</v>
      </c>
      <c r="N26" s="7">
        <f>I19</f>
        <v>12</v>
      </c>
      <c r="O26" s="45"/>
      <c r="P26" s="9"/>
      <c r="Q26" s="9"/>
      <c r="R26" s="9"/>
      <c r="S26" s="9"/>
      <c r="T26" s="9"/>
      <c r="U26" s="9"/>
      <c r="V26" s="10"/>
      <c r="W26" s="14"/>
      <c r="X26" s="10"/>
      <c r="Y26" s="10"/>
      <c r="Z26" s="10"/>
      <c r="AA26" s="10"/>
      <c r="AB26" s="10"/>
      <c r="AC26" s="36"/>
      <c r="AD26" s="10">
        <v>1</v>
      </c>
      <c r="AE26" s="17">
        <v>1</v>
      </c>
      <c r="AF26" s="17">
        <v>0</v>
      </c>
      <c r="AG26" s="17">
        <v>0</v>
      </c>
      <c r="AH26" s="17">
        <f>AF26 - AG26</f>
        <v>0</v>
      </c>
      <c r="AI26" s="55">
        <v>0</v>
      </c>
      <c r="AJ26" s="7">
        <v>7</v>
      </c>
      <c r="AK26" s="17">
        <v>1</v>
      </c>
      <c r="AL26" s="7">
        <f t="shared" ref="AL26:AL31" si="3">($I$80^AI26 / FACT(AI26)) * EXP(-$I$80)</f>
        <v>3.3993738014641499E-2</v>
      </c>
      <c r="AM26" s="7">
        <f>(AJ26 - 91 * AL26) ^ 2 / (91 * AL26)</f>
        <v>4.9334515841494069</v>
      </c>
      <c r="AN26" s="7">
        <f t="shared" ref="AN26:AN31" si="4">(AK26 - $I$80) / $I$83</f>
        <v>-1.4757450905985467</v>
      </c>
      <c r="AO26" s="7">
        <f>0.39*2.71^((-AN26^2)/2)</f>
        <v>1.1548616796504907</v>
      </c>
      <c r="AP26" s="7">
        <f t="shared" ref="AP26:AP31" si="5" xml:space="preserve"> AJ26 * AO26 / $I$83</f>
        <v>5.0092692462009332</v>
      </c>
      <c r="AQ26" s="23"/>
      <c r="AR26" s="17">
        <v>-1</v>
      </c>
      <c r="AS26" s="17">
        <v>1</v>
      </c>
      <c r="AT26" s="23"/>
      <c r="AU26" s="10"/>
      <c r="AV26" s="18">
        <v>1</v>
      </c>
      <c r="AW26" s="18">
        <v>2</v>
      </c>
      <c r="AX26" s="18">
        <v>3</v>
      </c>
      <c r="AY26" s="18">
        <v>4</v>
      </c>
      <c r="AZ26" s="18">
        <v>5</v>
      </c>
      <c r="BA26" s="18">
        <v>6</v>
      </c>
      <c r="BB26" s="83"/>
      <c r="BC26" s="83"/>
      <c r="BD26" s="83"/>
      <c r="BE26" s="84"/>
      <c r="BF26" s="83"/>
      <c r="BG26" s="83"/>
      <c r="BH26" s="83"/>
      <c r="BI26" s="83"/>
    </row>
    <row r="27" spans="1:61" x14ac:dyDescent="0.4">
      <c r="A27" s="10"/>
      <c r="B27" s="2">
        <v>45223</v>
      </c>
      <c r="C27" s="3">
        <v>2</v>
      </c>
      <c r="D27" s="10"/>
      <c r="E27" s="79">
        <v>45223</v>
      </c>
      <c r="F27" s="21">
        <v>2.9</v>
      </c>
      <c r="G27" s="10"/>
      <c r="H27" s="17">
        <v>2</v>
      </c>
      <c r="I27" s="17">
        <f>J$19/$J$7</f>
        <v>0.19736842105263158</v>
      </c>
      <c r="J27" s="17">
        <f t="shared" si="2"/>
        <v>1.3815789473684212</v>
      </c>
      <c r="K27" s="17">
        <f t="shared" ref="K27:K31" si="6">J27*N27</f>
        <v>20.723684210526319</v>
      </c>
      <c r="L27" s="17">
        <f t="shared" ref="L27:L31" si="7">POWER(J27, 2)</f>
        <v>1.9087603878116348</v>
      </c>
      <c r="M27" s="8">
        <f t="shared" ref="M27:M31" si="8">L27*N27</f>
        <v>28.631405817174521</v>
      </c>
      <c r="N27" s="7">
        <f>J19</f>
        <v>15</v>
      </c>
      <c r="O27" s="45"/>
      <c r="P27" s="9"/>
      <c r="Q27" s="9"/>
      <c r="R27" s="9"/>
      <c r="S27" s="9"/>
      <c r="T27" s="9"/>
      <c r="U27" s="9"/>
      <c r="V27" s="10"/>
      <c r="W27" s="14"/>
      <c r="X27" s="10"/>
      <c r="Y27" s="10"/>
      <c r="Z27" s="10"/>
      <c r="AA27" s="10"/>
      <c r="AB27" s="10"/>
      <c r="AC27" s="36"/>
      <c r="AD27" s="10">
        <v>2</v>
      </c>
      <c r="AE27" s="17">
        <v>2</v>
      </c>
      <c r="AF27" s="7">
        <v>7.6923076923076927E-2</v>
      </c>
      <c r="AG27" s="7">
        <f>AL26</f>
        <v>3.3993738014641499E-2</v>
      </c>
      <c r="AH27" s="17">
        <f t="shared" ref="AH27:AH32" si="9">AF27 - AG27</f>
        <v>4.2929338908435428E-2</v>
      </c>
      <c r="AI27" s="55">
        <v>1</v>
      </c>
      <c r="AJ27" s="7">
        <v>8</v>
      </c>
      <c r="AK27" s="17">
        <v>2</v>
      </c>
      <c r="AL27" s="7">
        <f t="shared" si="3"/>
        <v>0.11495250881266929</v>
      </c>
      <c r="AM27" s="7">
        <f t="shared" ref="AM27:AM31" si="10">(AJ27 - 91 * AL27) ^ 2 / (91 * AL27)</f>
        <v>0.57882840203311048</v>
      </c>
      <c r="AN27" s="7">
        <f t="shared" si="4"/>
        <v>-0.85609521830302449</v>
      </c>
      <c r="AO27" s="7">
        <f t="shared" ref="AO27:AO31" si="11">0.39*2.71^((-AN27^2)/2)</f>
        <v>0.56198664106897456</v>
      </c>
      <c r="AP27" s="7">
        <f t="shared" si="5"/>
        <v>2.7858796029614372</v>
      </c>
      <c r="AQ27" s="23"/>
      <c r="AR27" s="17">
        <v>0</v>
      </c>
      <c r="AS27" s="17">
        <v>0</v>
      </c>
      <c r="AT27" s="23"/>
      <c r="AU27" s="55"/>
      <c r="AV27" s="18">
        <v>0</v>
      </c>
      <c r="AW27" s="17">
        <f>AR29</f>
        <v>3.3993738014641499E-2</v>
      </c>
      <c r="AX27" s="17">
        <f>AR31</f>
        <v>0.14894624682731078</v>
      </c>
      <c r="AY27" s="17">
        <f>AR33</f>
        <v>0.34330673870136347</v>
      </c>
      <c r="AZ27" s="17">
        <f>AR35</f>
        <v>0.56238852120851934</v>
      </c>
      <c r="BA27" s="17">
        <f>AR37</f>
        <v>0.74759910707805577</v>
      </c>
      <c r="BB27" s="11"/>
      <c r="BC27" s="11"/>
      <c r="BD27" s="11"/>
      <c r="BE27" s="11"/>
      <c r="BF27" s="11"/>
      <c r="BG27" s="11"/>
      <c r="BH27" s="11"/>
      <c r="BI27" s="11"/>
    </row>
    <row r="28" spans="1:61" x14ac:dyDescent="0.35">
      <c r="A28" s="10"/>
      <c r="B28" s="2">
        <v>45224</v>
      </c>
      <c r="C28" s="3">
        <v>3</v>
      </c>
      <c r="D28" s="10"/>
      <c r="E28" s="79">
        <v>45224</v>
      </c>
      <c r="F28" s="21">
        <v>5.7</v>
      </c>
      <c r="G28" s="10"/>
      <c r="H28" s="17">
        <v>3</v>
      </c>
      <c r="I28" s="17">
        <f>K$19/$J$7</f>
        <v>0.14473684210526316</v>
      </c>
      <c r="J28" s="17">
        <f t="shared" si="2"/>
        <v>0.38157894736842124</v>
      </c>
      <c r="K28" s="17">
        <f t="shared" si="6"/>
        <v>4.1973684210526336</v>
      </c>
      <c r="L28" s="17">
        <f t="shared" si="7"/>
        <v>0.14560249307479239</v>
      </c>
      <c r="M28" s="8">
        <f t="shared" si="8"/>
        <v>1.6016274238227164</v>
      </c>
      <c r="N28" s="7">
        <f>K19</f>
        <v>11</v>
      </c>
      <c r="O28" s="10"/>
      <c r="P28" s="10"/>
      <c r="Q28" s="10"/>
      <c r="R28" s="10"/>
      <c r="S28" s="10"/>
      <c r="T28" s="10"/>
      <c r="U28" s="10"/>
      <c r="V28" s="10"/>
      <c r="W28" s="14"/>
      <c r="X28" s="10"/>
      <c r="Y28" s="10"/>
      <c r="Z28" s="10"/>
      <c r="AA28" s="10"/>
      <c r="AB28" s="10"/>
      <c r="AC28" s="36"/>
      <c r="AD28" s="10">
        <v>3</v>
      </c>
      <c r="AE28" s="17">
        <v>3</v>
      </c>
      <c r="AF28" s="7">
        <v>0.16483516483516486</v>
      </c>
      <c r="AG28" s="7">
        <f>AG27 +AL27</f>
        <v>0.14894624682731078</v>
      </c>
      <c r="AH28" s="17">
        <f t="shared" si="9"/>
        <v>1.588891800785408E-2</v>
      </c>
      <c r="AI28" s="55">
        <v>2</v>
      </c>
      <c r="AJ28" s="7">
        <v>9</v>
      </c>
      <c r="AK28" s="17">
        <v>3</v>
      </c>
      <c r="AL28" s="7">
        <f t="shared" si="3"/>
        <v>0.19436049187405269</v>
      </c>
      <c r="AM28" s="7">
        <f t="shared" si="10"/>
        <v>4.2664900737797655</v>
      </c>
      <c r="AN28" s="7">
        <f t="shared" si="4"/>
        <v>-0.23644534600750208</v>
      </c>
      <c r="AO28" s="7">
        <f t="shared" si="11"/>
        <v>0.4010213406729658</v>
      </c>
      <c r="AP28" s="7">
        <f t="shared" si="5"/>
        <v>2.2364354028220421</v>
      </c>
      <c r="AQ28" s="23"/>
      <c r="AR28" s="17">
        <v>1</v>
      </c>
      <c r="AS28" s="17">
        <v>2</v>
      </c>
      <c r="AT28" s="23"/>
      <c r="AU28" s="55"/>
      <c r="AV28" s="55"/>
      <c r="AW28" s="55"/>
      <c r="AX28" s="55"/>
      <c r="AY28" s="55"/>
      <c r="AZ28" s="10"/>
      <c r="BA28" s="10"/>
      <c r="BB28" s="10"/>
      <c r="BC28" s="10"/>
      <c r="BD28" s="10"/>
      <c r="BE28" s="10"/>
      <c r="BF28" s="10"/>
      <c r="BG28" s="10"/>
    </row>
    <row r="29" spans="1:61" x14ac:dyDescent="0.35">
      <c r="A29" s="10"/>
      <c r="B29" s="2">
        <v>45225</v>
      </c>
      <c r="C29" s="3">
        <v>4</v>
      </c>
      <c r="D29" s="10"/>
      <c r="E29" s="79">
        <v>45225</v>
      </c>
      <c r="F29" s="21">
        <v>1.6</v>
      </c>
      <c r="G29" s="10"/>
      <c r="H29" s="17">
        <v>4</v>
      </c>
      <c r="I29" s="17">
        <f>L$19/$J$7</f>
        <v>0.22368421052631579</v>
      </c>
      <c r="J29" s="17">
        <f t="shared" si="2"/>
        <v>0.61842105263157876</v>
      </c>
      <c r="K29" s="17">
        <f t="shared" si="6"/>
        <v>10.513157894736839</v>
      </c>
      <c r="L29" s="17">
        <f t="shared" si="7"/>
        <v>0.38244459833794991</v>
      </c>
      <c r="M29" s="8">
        <f t="shared" si="8"/>
        <v>6.5015581717451489</v>
      </c>
      <c r="N29" s="7">
        <f>L19</f>
        <v>17</v>
      </c>
      <c r="O29" s="10"/>
      <c r="P29" s="10"/>
      <c r="Q29" s="10"/>
      <c r="R29" s="10"/>
      <c r="S29" s="10"/>
      <c r="T29" s="10"/>
      <c r="U29" s="10"/>
      <c r="V29" s="10"/>
      <c r="W29" s="14"/>
      <c r="X29" s="10"/>
      <c r="Y29" s="10"/>
      <c r="Z29" s="10"/>
      <c r="AA29" s="10"/>
      <c r="AB29" s="10"/>
      <c r="AC29" s="36"/>
      <c r="AD29" s="10">
        <v>4</v>
      </c>
      <c r="AE29" s="17">
        <v>4</v>
      </c>
      <c r="AF29" s="7">
        <v>0.26373626373626374</v>
      </c>
      <c r="AG29" s="7">
        <f t="shared" ref="AG29:AG31" si="12">AG28 +AL28</f>
        <v>0.34330673870136347</v>
      </c>
      <c r="AH29" s="17">
        <f t="shared" si="9"/>
        <v>-7.9570474965099725E-2</v>
      </c>
      <c r="AI29" s="55">
        <v>3</v>
      </c>
      <c r="AJ29" s="7">
        <v>15</v>
      </c>
      <c r="AK29" s="17">
        <v>4</v>
      </c>
      <c r="AL29" s="7">
        <f t="shared" si="3"/>
        <v>0.2190817825071559</v>
      </c>
      <c r="AM29" s="7">
        <f t="shared" si="10"/>
        <v>1.2223074418189481</v>
      </c>
      <c r="AN29" s="7">
        <f t="shared" si="4"/>
        <v>0.38320452628802032</v>
      </c>
      <c r="AO29" s="7">
        <f t="shared" si="11"/>
        <v>0.41961832733197402</v>
      </c>
      <c r="AP29" s="7">
        <f t="shared" si="5"/>
        <v>3.900246644161776</v>
      </c>
      <c r="AQ29" s="23"/>
      <c r="AR29" s="17">
        <f>AL26</f>
        <v>3.3993738014641499E-2</v>
      </c>
      <c r="AS29" s="17">
        <f>AL26</f>
        <v>3.3993738014641499E-2</v>
      </c>
      <c r="AT29" s="23"/>
      <c r="AU29" s="55"/>
      <c r="AV29" s="55"/>
      <c r="AW29" s="55"/>
      <c r="AX29" s="55"/>
      <c r="AY29" s="55"/>
      <c r="AZ29" s="10"/>
      <c r="BA29" s="10"/>
      <c r="BB29" s="10"/>
      <c r="BC29" s="10"/>
      <c r="BD29" s="10"/>
      <c r="BE29" s="10"/>
      <c r="BF29" s="10"/>
      <c r="BG29" s="10"/>
    </row>
    <row r="30" spans="1:61" x14ac:dyDescent="0.35">
      <c r="A30" s="10"/>
      <c r="B30" s="2">
        <v>45226</v>
      </c>
      <c r="C30" s="3">
        <v>2</v>
      </c>
      <c r="D30" s="10"/>
      <c r="E30" s="79">
        <v>45226</v>
      </c>
      <c r="F30" s="21">
        <v>2.8</v>
      </c>
      <c r="G30" s="10"/>
      <c r="H30" s="7">
        <v>5</v>
      </c>
      <c r="I30" s="17">
        <f>M$19/$J$7</f>
        <v>0.15789473684210525</v>
      </c>
      <c r="J30" s="17">
        <f t="shared" si="2"/>
        <v>1.6184210526315788</v>
      </c>
      <c r="K30" s="17">
        <f t="shared" si="6"/>
        <v>19.421052631578945</v>
      </c>
      <c r="L30" s="17">
        <f t="shared" si="7"/>
        <v>2.6192867036011074</v>
      </c>
      <c r="M30" s="8">
        <f t="shared" si="8"/>
        <v>31.43144044321329</v>
      </c>
      <c r="N30" s="7">
        <f>M19</f>
        <v>12</v>
      </c>
      <c r="O30" s="10"/>
      <c r="P30" s="10"/>
      <c r="Q30" s="10"/>
      <c r="R30" s="10"/>
      <c r="S30" s="10"/>
      <c r="T30" s="10"/>
      <c r="U30" s="10"/>
      <c r="V30" s="10"/>
      <c r="W30" s="14"/>
      <c r="X30" s="10"/>
      <c r="Y30" s="10"/>
      <c r="Z30" s="10"/>
      <c r="AA30" s="10"/>
      <c r="AB30" s="10"/>
      <c r="AC30" s="36"/>
      <c r="AD30" s="10">
        <v>5</v>
      </c>
      <c r="AE30" s="7">
        <v>5</v>
      </c>
      <c r="AF30" s="7">
        <v>0.4285714285714286</v>
      </c>
      <c r="AG30" s="7">
        <f t="shared" si="12"/>
        <v>0.56238852120851934</v>
      </c>
      <c r="AH30" s="17">
        <f t="shared" si="9"/>
        <v>-0.13381709263709074</v>
      </c>
      <c r="AI30" s="55">
        <v>4</v>
      </c>
      <c r="AJ30" s="7">
        <v>11</v>
      </c>
      <c r="AK30" s="7">
        <v>5</v>
      </c>
      <c r="AL30" s="7">
        <f t="shared" si="3"/>
        <v>0.1852105858695364</v>
      </c>
      <c r="AM30" s="7">
        <f t="shared" si="10"/>
        <v>2.033398363937323</v>
      </c>
      <c r="AN30" s="7">
        <f t="shared" si="4"/>
        <v>1.0028543985835427</v>
      </c>
      <c r="AO30" s="7">
        <f t="shared" si="11"/>
        <v>0.64385323663307303</v>
      </c>
      <c r="AP30" s="7">
        <f t="shared" si="5"/>
        <v>4.3885993344241676</v>
      </c>
      <c r="AQ30" s="23"/>
      <c r="AR30" s="17">
        <v>2</v>
      </c>
      <c r="AS30" s="17">
        <v>3</v>
      </c>
      <c r="AT30" s="23"/>
      <c r="AU30" s="55"/>
      <c r="AV30" s="55"/>
      <c r="AW30" s="55"/>
      <c r="AX30" s="55"/>
      <c r="AY30" s="55"/>
      <c r="AZ30" s="10"/>
      <c r="BA30" s="10"/>
      <c r="BB30" s="10"/>
      <c r="BC30" s="10"/>
      <c r="BD30" s="10"/>
      <c r="BE30" s="10"/>
      <c r="BF30" s="10"/>
      <c r="BG30" s="10"/>
    </row>
    <row r="31" spans="1:61" x14ac:dyDescent="0.35">
      <c r="A31" s="10"/>
      <c r="B31" s="2">
        <v>45227</v>
      </c>
      <c r="C31" s="3">
        <v>4</v>
      </c>
      <c r="D31" s="10"/>
      <c r="E31" s="79">
        <v>45227</v>
      </c>
      <c r="F31" s="21">
        <v>3.5</v>
      </c>
      <c r="G31" s="10"/>
      <c r="H31" s="7">
        <v>6</v>
      </c>
      <c r="I31" s="17">
        <f>N$19/$J$7</f>
        <v>0.11842105263157894</v>
      </c>
      <c r="J31" s="17">
        <f t="shared" si="2"/>
        <v>2.6184210526315788</v>
      </c>
      <c r="K31" s="17">
        <f t="shared" si="6"/>
        <v>23.565789473684209</v>
      </c>
      <c r="L31" s="17">
        <f t="shared" si="7"/>
        <v>6.8561288088642653</v>
      </c>
      <c r="M31" s="8">
        <f t="shared" si="8"/>
        <v>61.705159279778385</v>
      </c>
      <c r="N31" s="7">
        <f>N19</f>
        <v>9</v>
      </c>
      <c r="O31" s="10"/>
      <c r="P31" s="10"/>
      <c r="Q31" s="10"/>
      <c r="R31" s="10"/>
      <c r="S31" s="10"/>
      <c r="T31" s="10"/>
      <c r="U31" s="10"/>
      <c r="V31" s="10"/>
      <c r="W31" s="14"/>
      <c r="X31" s="10"/>
      <c r="Y31" s="10"/>
      <c r="Z31" s="10"/>
      <c r="AA31" s="10"/>
      <c r="AB31" s="10"/>
      <c r="AC31" s="36"/>
      <c r="AD31" s="10">
        <v>6</v>
      </c>
      <c r="AE31" s="7">
        <v>6</v>
      </c>
      <c r="AF31" s="7">
        <v>0.5494505494505495</v>
      </c>
      <c r="AG31" s="7">
        <f t="shared" si="12"/>
        <v>0.74759910707805577</v>
      </c>
      <c r="AH31" s="17">
        <f t="shared" si="9"/>
        <v>-0.19814855762750627</v>
      </c>
      <c r="AI31" s="55">
        <v>5</v>
      </c>
      <c r="AJ31" s="7">
        <v>5</v>
      </c>
      <c r="AK31" s="7">
        <v>6</v>
      </c>
      <c r="AL31" s="7">
        <f t="shared" si="3"/>
        <v>0.1252608436012391</v>
      </c>
      <c r="AM31" s="7">
        <f t="shared" si="10"/>
        <v>3.5919622548398236</v>
      </c>
      <c r="AN31" s="7">
        <f t="shared" si="4"/>
        <v>1.6225042708790651</v>
      </c>
      <c r="AO31" s="7">
        <f t="shared" si="11"/>
        <v>1.4486543986587672</v>
      </c>
      <c r="AP31" s="7">
        <f t="shared" si="5"/>
        <v>4.48829256564626</v>
      </c>
      <c r="AQ31" s="23"/>
      <c r="AR31" s="17">
        <f>AR29+AL27</f>
        <v>0.14894624682731078</v>
      </c>
      <c r="AS31" s="17">
        <f>AS29+AL27</f>
        <v>0.14894624682731078</v>
      </c>
      <c r="AT31" s="23"/>
      <c r="AU31" s="55"/>
      <c r="AV31" s="55"/>
      <c r="AW31" s="55"/>
      <c r="AX31" s="55"/>
      <c r="AY31" s="55"/>
      <c r="AZ31" s="10"/>
      <c r="BA31" s="10"/>
      <c r="BB31" s="10"/>
      <c r="BC31" s="10"/>
      <c r="BD31" s="10"/>
      <c r="BE31" s="10"/>
      <c r="BF31" s="10"/>
      <c r="BG31" s="10"/>
    </row>
    <row r="32" spans="1:61" x14ac:dyDescent="0.35">
      <c r="A32" s="10"/>
      <c r="B32" s="2">
        <v>45228</v>
      </c>
      <c r="C32" s="3">
        <v>2</v>
      </c>
      <c r="D32" s="10"/>
      <c r="E32" s="79">
        <v>45228</v>
      </c>
      <c r="F32" s="21">
        <v>3.7</v>
      </c>
      <c r="G32" s="10"/>
      <c r="H32" s="20" t="s">
        <v>45</v>
      </c>
      <c r="I32" s="29">
        <f t="shared" ref="I32:N32" si="13">SUM(I26:I31)</f>
        <v>1</v>
      </c>
      <c r="J32" s="29">
        <f t="shared" si="13"/>
        <v>9</v>
      </c>
      <c r="K32" s="29">
        <f t="shared" si="13"/>
        <v>106.99999999999999</v>
      </c>
      <c r="L32" s="29">
        <f t="shared" si="13"/>
        <v>17.584141274238227</v>
      </c>
      <c r="M32" s="29">
        <f t="shared" si="13"/>
        <v>197.93421052631578</v>
      </c>
      <c r="N32" s="29">
        <f t="shared" si="13"/>
        <v>76</v>
      </c>
      <c r="O32" s="10"/>
      <c r="P32" s="10"/>
      <c r="Q32" s="10"/>
      <c r="R32" s="10"/>
      <c r="S32" s="10"/>
      <c r="T32" s="10"/>
      <c r="U32" s="10"/>
      <c r="V32" s="10"/>
      <c r="W32" s="14"/>
      <c r="X32" s="10"/>
      <c r="Y32" s="10"/>
      <c r="Z32" s="10"/>
      <c r="AA32" s="10"/>
      <c r="AB32" s="10"/>
      <c r="AC32" s="36"/>
      <c r="AD32" s="10">
        <v>7</v>
      </c>
      <c r="AE32" s="7">
        <v>7</v>
      </c>
      <c r="AF32" s="7">
        <v>1</v>
      </c>
      <c r="AG32" s="7">
        <f>AG31+AL31</f>
        <v>0.87285995067929489</v>
      </c>
      <c r="AH32" s="17">
        <f t="shared" si="9"/>
        <v>0.12714004932070511</v>
      </c>
      <c r="AI32" s="55"/>
      <c r="AJ32" s="55"/>
      <c r="AK32" s="64"/>
      <c r="AL32" s="7" t="s">
        <v>64</v>
      </c>
      <c r="AM32" s="7" t="s">
        <v>64</v>
      </c>
      <c r="AN32" s="7"/>
      <c r="AO32" s="7"/>
      <c r="AP32" s="7"/>
      <c r="AQ32" s="23"/>
      <c r="AR32" s="17">
        <v>3</v>
      </c>
      <c r="AS32" s="17">
        <v>4</v>
      </c>
      <c r="AT32" s="23"/>
      <c r="AU32" s="55"/>
      <c r="AV32" s="55"/>
      <c r="AW32" s="55"/>
      <c r="AX32" s="55"/>
      <c r="AY32" s="55"/>
      <c r="AZ32" s="10"/>
      <c r="BA32" s="10"/>
      <c r="BB32" s="10"/>
      <c r="BC32" s="10"/>
      <c r="BD32" s="10"/>
      <c r="BE32" s="10"/>
      <c r="BF32" s="10"/>
      <c r="BG32" s="10"/>
    </row>
    <row r="33" spans="1:98" x14ac:dyDescent="0.35">
      <c r="A33" s="10"/>
      <c r="B33" s="2">
        <v>45229</v>
      </c>
      <c r="C33" s="3">
        <v>3</v>
      </c>
      <c r="D33" s="10"/>
      <c r="E33" s="79">
        <v>45229</v>
      </c>
      <c r="F33" s="21">
        <v>1.2</v>
      </c>
      <c r="G33" s="10"/>
      <c r="H33" s="26"/>
      <c r="I33" s="11"/>
      <c r="J33" s="11"/>
      <c r="K33" s="11"/>
      <c r="L33" s="11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4"/>
      <c r="X33" s="10"/>
      <c r="Y33" s="10"/>
      <c r="Z33" s="10"/>
      <c r="AA33" s="10"/>
      <c r="AB33" s="10"/>
      <c r="AC33" s="36"/>
      <c r="AD33" s="10"/>
      <c r="AE33" s="63"/>
      <c r="AF33" s="63"/>
      <c r="AG33" s="10"/>
      <c r="AH33" s="11"/>
      <c r="AI33" s="55"/>
      <c r="AJ33" s="55"/>
      <c r="AK33" s="63"/>
      <c r="AL33" s="7">
        <f>SUM(AL26:AL31)</f>
        <v>0.87285995067929489</v>
      </c>
      <c r="AM33" s="7">
        <f>SUM(AM26:AM31)</f>
        <v>16.62643812055838</v>
      </c>
      <c r="AN33" s="7"/>
      <c r="AO33" s="7"/>
      <c r="AP33" s="7"/>
      <c r="AQ33" s="23"/>
      <c r="AR33" s="17">
        <f>AR31+AL28</f>
        <v>0.34330673870136347</v>
      </c>
      <c r="AS33" s="17">
        <f>AS31+AL28</f>
        <v>0.34330673870136347</v>
      </c>
      <c r="AT33" s="23"/>
      <c r="AU33" s="55"/>
      <c r="AV33" s="55"/>
      <c r="AW33" s="55"/>
      <c r="AX33" s="55"/>
      <c r="AY33" s="55"/>
      <c r="AZ33" s="10"/>
      <c r="BA33" s="10"/>
      <c r="BB33" s="10"/>
      <c r="BC33" s="10"/>
      <c r="BD33" s="10"/>
      <c r="BE33" s="10"/>
      <c r="BF33" s="10"/>
      <c r="BG33" s="10"/>
    </row>
    <row r="34" spans="1:98" x14ac:dyDescent="0.35">
      <c r="A34" s="10"/>
      <c r="B34" s="2">
        <v>45230</v>
      </c>
      <c r="C34" s="3">
        <v>4</v>
      </c>
      <c r="D34" s="10"/>
      <c r="E34" s="79">
        <v>45230</v>
      </c>
      <c r="F34" s="21">
        <v>2.7</v>
      </c>
      <c r="G34" s="10"/>
      <c r="H34" s="26"/>
      <c r="I34" s="11"/>
      <c r="J34" s="11"/>
      <c r="K34" s="11"/>
      <c r="L34" s="11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4"/>
      <c r="X34" s="10"/>
      <c r="Y34" s="10"/>
      <c r="Z34" s="10"/>
      <c r="AA34" s="10"/>
      <c r="AB34" s="10"/>
      <c r="AC34" s="36"/>
      <c r="AD34" s="10"/>
      <c r="AE34" s="11"/>
      <c r="AF34" s="55"/>
      <c r="AG34" s="55"/>
      <c r="AH34" s="11"/>
      <c r="AI34" s="55"/>
      <c r="AJ34" s="55"/>
      <c r="AK34" s="11"/>
      <c r="AL34" s="55"/>
      <c r="AM34" s="55"/>
      <c r="AN34" s="55"/>
      <c r="AO34" s="55"/>
      <c r="AP34" s="55"/>
      <c r="AQ34" s="23"/>
      <c r="AR34" s="17">
        <v>4</v>
      </c>
      <c r="AS34" s="17">
        <v>5</v>
      </c>
      <c r="AT34" s="23"/>
      <c r="AU34" s="55"/>
      <c r="AV34" s="55"/>
      <c r="AW34" s="55"/>
      <c r="AX34" s="55"/>
      <c r="AY34" s="55"/>
      <c r="AZ34" s="10"/>
      <c r="BA34" s="10"/>
      <c r="BB34" s="10"/>
      <c r="BC34" s="10"/>
      <c r="BD34" s="10"/>
      <c r="BE34" s="10"/>
      <c r="BF34" s="10"/>
      <c r="BG34" s="10"/>
    </row>
    <row r="35" spans="1:98" x14ac:dyDescent="0.4">
      <c r="A35" s="10"/>
      <c r="B35" s="2">
        <v>45231</v>
      </c>
      <c r="C35" s="3">
        <v>5</v>
      </c>
      <c r="D35" s="10"/>
      <c r="E35" s="79">
        <v>45231</v>
      </c>
      <c r="F35" s="21">
        <v>4.9000000000000004</v>
      </c>
      <c r="G35" s="10"/>
      <c r="H35" s="37"/>
      <c r="I35" s="38"/>
      <c r="J35" s="38"/>
      <c r="K35" s="38"/>
      <c r="L35" s="38"/>
      <c r="M35" s="39"/>
      <c r="N35" s="39"/>
      <c r="O35" s="10"/>
      <c r="P35" s="10"/>
      <c r="Q35" s="10"/>
      <c r="R35" s="10"/>
      <c r="S35" s="10"/>
      <c r="T35" s="10"/>
      <c r="U35" s="10"/>
      <c r="V35" s="10"/>
      <c r="W35" s="14"/>
      <c r="X35" s="10"/>
      <c r="Y35" s="10"/>
      <c r="Z35" s="10"/>
      <c r="AA35" s="10"/>
      <c r="AB35" s="10"/>
      <c r="AC35" s="36"/>
      <c r="AD35" s="10"/>
      <c r="AE35" s="19" t="s">
        <v>72</v>
      </c>
      <c r="AF35" s="19">
        <f>AM33</f>
        <v>16.62643812055838</v>
      </c>
      <c r="AG35" s="11"/>
      <c r="AH35" s="55"/>
      <c r="AI35" s="55"/>
      <c r="AJ35" s="10"/>
      <c r="AK35" s="11"/>
      <c r="AL35" s="55"/>
      <c r="AM35" s="55"/>
      <c r="AN35" s="55"/>
      <c r="AO35" s="10"/>
      <c r="AP35" s="10"/>
      <c r="AQ35" s="23"/>
      <c r="AR35" s="17">
        <f>AR33+AL29</f>
        <v>0.56238852120851934</v>
      </c>
      <c r="AS35" s="17">
        <f>AS33+AL29</f>
        <v>0.56238852120851934</v>
      </c>
      <c r="AT35" s="23"/>
      <c r="AU35" s="55"/>
      <c r="AV35" s="55"/>
      <c r="AW35" s="55"/>
      <c r="AX35" s="55"/>
      <c r="AY35" s="55"/>
      <c r="AZ35" s="10"/>
      <c r="BA35" s="10"/>
      <c r="BB35" s="10"/>
      <c r="BC35" s="10"/>
      <c r="BD35" s="10"/>
      <c r="BE35" s="10"/>
      <c r="BF35" s="10"/>
      <c r="BG35" s="10"/>
    </row>
    <row r="36" spans="1:98" x14ac:dyDescent="0.4">
      <c r="A36" s="10"/>
      <c r="B36" s="2">
        <v>45232</v>
      </c>
      <c r="C36" s="3">
        <v>2</v>
      </c>
      <c r="D36" s="10"/>
      <c r="E36" s="79">
        <v>45232</v>
      </c>
      <c r="F36" s="21">
        <v>6.5</v>
      </c>
      <c r="G36" s="10"/>
      <c r="H36" s="11"/>
      <c r="I36" s="11"/>
      <c r="J36" s="11"/>
      <c r="K36" s="11"/>
      <c r="L36" s="11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4"/>
      <c r="X36" s="10"/>
      <c r="Y36" s="10"/>
      <c r="Z36" s="10"/>
      <c r="AA36" s="10"/>
      <c r="AB36" s="10"/>
      <c r="AC36" s="36"/>
      <c r="AD36" s="10"/>
      <c r="AE36" s="19" t="s">
        <v>73</v>
      </c>
      <c r="AF36" s="19">
        <v>22.4</v>
      </c>
      <c r="AG36" s="55"/>
      <c r="AH36" s="55"/>
      <c r="AI36" s="55"/>
      <c r="AJ36" s="10"/>
      <c r="AK36" s="11"/>
      <c r="AL36" s="55"/>
      <c r="AM36" s="55"/>
      <c r="AN36" s="55"/>
      <c r="AO36" s="10"/>
      <c r="AP36" s="10"/>
      <c r="AQ36" s="23"/>
      <c r="AR36" s="17">
        <v>5</v>
      </c>
      <c r="AS36" s="17">
        <v>6</v>
      </c>
      <c r="AT36" s="23"/>
      <c r="AU36" s="55"/>
      <c r="AV36" s="55"/>
      <c r="AW36" s="55"/>
      <c r="AX36" s="55"/>
      <c r="AY36" s="55"/>
      <c r="AZ36" s="10"/>
      <c r="BA36" s="10"/>
      <c r="BB36" s="10"/>
      <c r="BC36" s="10"/>
      <c r="BD36" s="10"/>
      <c r="BE36" s="10"/>
      <c r="BF36" s="10"/>
      <c r="BG36" s="10"/>
    </row>
    <row r="37" spans="1:98" x14ac:dyDescent="0.4">
      <c r="A37" s="10"/>
      <c r="B37" s="2">
        <v>45233</v>
      </c>
      <c r="C37" s="3">
        <v>5</v>
      </c>
      <c r="D37" s="10"/>
      <c r="E37" s="79">
        <v>45233</v>
      </c>
      <c r="F37" s="21">
        <v>2.2000000000000002</v>
      </c>
      <c r="G37" s="10"/>
      <c r="H37" s="11"/>
      <c r="I37" s="11"/>
      <c r="J37" s="11"/>
      <c r="K37" s="11"/>
      <c r="L37" s="11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4"/>
      <c r="X37" s="10"/>
      <c r="Y37" s="10"/>
      <c r="Z37" s="10"/>
      <c r="AA37" s="10"/>
      <c r="AB37" s="10"/>
      <c r="AC37" s="36"/>
      <c r="AD37" s="10"/>
      <c r="AE37" s="19" t="s">
        <v>74</v>
      </c>
      <c r="AF37" s="19">
        <f>15 - 1 - 1</f>
        <v>13</v>
      </c>
      <c r="AG37" s="10"/>
      <c r="AH37" s="10"/>
      <c r="AI37" s="55"/>
      <c r="AJ37" s="10"/>
      <c r="AK37" s="55"/>
      <c r="AL37" s="55"/>
      <c r="AM37" s="55"/>
      <c r="AN37" s="55"/>
      <c r="AO37" s="10"/>
      <c r="AP37" s="10"/>
      <c r="AQ37" s="23"/>
      <c r="AR37" s="17">
        <f>AR35+AL30</f>
        <v>0.74759910707805577</v>
      </c>
      <c r="AS37" s="17">
        <f>AS35+AL30</f>
        <v>0.74759910707805577</v>
      </c>
      <c r="AT37" s="23"/>
      <c r="AU37" s="55"/>
      <c r="AV37" s="55"/>
      <c r="AW37" s="55"/>
      <c r="AX37" s="55"/>
      <c r="AY37" s="55"/>
      <c r="AZ37" s="10"/>
      <c r="BA37" s="10"/>
      <c r="BB37" s="10"/>
      <c r="BC37" s="10"/>
      <c r="BD37" s="10"/>
      <c r="BE37" s="10"/>
      <c r="BF37" s="10"/>
      <c r="BG37" s="10"/>
    </row>
    <row r="38" spans="1:98" ht="41.65" x14ac:dyDescent="0.4">
      <c r="A38" s="10"/>
      <c r="B38" s="2">
        <v>45234</v>
      </c>
      <c r="C38" s="3">
        <v>6</v>
      </c>
      <c r="D38" s="10"/>
      <c r="E38" s="79">
        <v>45234</v>
      </c>
      <c r="F38" s="21">
        <v>3.7</v>
      </c>
      <c r="G38" s="10"/>
      <c r="H38" s="72" t="s">
        <v>17</v>
      </c>
      <c r="I38" s="73"/>
      <c r="J38" s="73"/>
      <c r="K38" s="73"/>
      <c r="L38" s="73"/>
      <c r="M38" s="73"/>
      <c r="N38" s="73"/>
      <c r="O38" s="10"/>
      <c r="P38" s="10"/>
      <c r="Q38" s="10"/>
      <c r="R38" s="10"/>
      <c r="S38" s="10"/>
      <c r="T38" s="10"/>
      <c r="U38" s="10"/>
      <c r="V38" s="10"/>
      <c r="W38" s="14"/>
      <c r="X38" s="10"/>
      <c r="Y38" s="10"/>
      <c r="Z38" s="10"/>
      <c r="AA38" s="10"/>
      <c r="AB38" s="10"/>
      <c r="AC38" s="36"/>
      <c r="AD38" s="24"/>
      <c r="AE38" s="19" t="s">
        <v>75</v>
      </c>
      <c r="AF38" s="19">
        <v>0.05</v>
      </c>
      <c r="AG38" s="25"/>
      <c r="AH38" s="25"/>
      <c r="AI38" s="55"/>
      <c r="AJ38" s="25"/>
      <c r="AK38" s="11"/>
      <c r="AL38" s="11"/>
      <c r="AM38" s="11"/>
      <c r="AN38" s="11"/>
      <c r="AO38" s="25"/>
      <c r="AP38" s="25"/>
      <c r="AQ38" s="23"/>
      <c r="AR38" s="17">
        <v>6</v>
      </c>
      <c r="AS38" s="17">
        <v>7</v>
      </c>
      <c r="AT38" s="23"/>
      <c r="AU38" s="55"/>
      <c r="AV38" s="55"/>
      <c r="AW38" s="55"/>
      <c r="AX38" s="55"/>
      <c r="AY38" s="55"/>
      <c r="AZ38" s="10"/>
      <c r="BA38" s="10"/>
      <c r="BB38" s="10"/>
      <c r="BC38" s="10"/>
      <c r="BD38" s="10"/>
      <c r="BE38" s="10"/>
      <c r="BF38" s="10"/>
      <c r="BG38" s="10"/>
    </row>
    <row r="39" spans="1:98" x14ac:dyDescent="0.35">
      <c r="A39" s="10"/>
      <c r="B39" s="2">
        <v>45235</v>
      </c>
      <c r="C39" s="3">
        <v>2</v>
      </c>
      <c r="D39" s="10"/>
      <c r="E39" s="79">
        <v>45235</v>
      </c>
      <c r="F39" s="21">
        <v>2.4</v>
      </c>
      <c r="G39" s="10"/>
      <c r="H39" s="26"/>
      <c r="I39" s="11"/>
      <c r="J39" s="11"/>
      <c r="K39" s="11"/>
      <c r="L39" s="11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4"/>
      <c r="X39" s="10"/>
      <c r="Y39" s="10"/>
      <c r="Z39" s="10"/>
      <c r="AA39" s="10"/>
      <c r="AB39" s="10"/>
      <c r="AC39" s="36"/>
      <c r="AD39" s="10"/>
      <c r="AE39" s="10"/>
      <c r="AF39" s="10"/>
      <c r="AG39" s="10" t="s">
        <v>76</v>
      </c>
      <c r="AH39" s="10" t="b">
        <f>ABS(1 - AL33) &lt;= 0.01</f>
        <v>0</v>
      </c>
      <c r="AI39" s="55"/>
      <c r="AJ39" s="10"/>
      <c r="AK39" s="55"/>
      <c r="AL39" s="55"/>
      <c r="AM39" s="55"/>
      <c r="AN39" s="55"/>
      <c r="AO39" s="10"/>
      <c r="AP39" s="10"/>
      <c r="AQ39" s="23"/>
      <c r="AR39" s="17">
        <f>AR37+AL31</f>
        <v>0.87285995067929489</v>
      </c>
      <c r="AS39" s="17">
        <f>AS37+AL31</f>
        <v>0.87285995067929489</v>
      </c>
      <c r="AT39" s="23"/>
      <c r="AU39" s="55"/>
      <c r="AV39" s="55"/>
      <c r="AW39" s="55"/>
      <c r="AX39" s="55"/>
      <c r="AY39" s="55"/>
      <c r="AZ39" s="10"/>
      <c r="BA39" s="10"/>
      <c r="BB39" s="10"/>
      <c r="BC39" s="10"/>
      <c r="BD39" s="10"/>
      <c r="BE39" s="10"/>
      <c r="BF39" s="10"/>
      <c r="BG39" s="10"/>
    </row>
    <row r="40" spans="1:98" x14ac:dyDescent="0.35">
      <c r="A40" s="10"/>
      <c r="B40" s="2">
        <v>45236</v>
      </c>
      <c r="C40" s="3">
        <v>5</v>
      </c>
      <c r="D40" s="10"/>
      <c r="E40" s="79">
        <v>45236</v>
      </c>
      <c r="F40" s="21">
        <v>4.5</v>
      </c>
      <c r="G40" s="10"/>
      <c r="H40" s="26" t="s">
        <v>18</v>
      </c>
      <c r="I40" s="11">
        <v>0</v>
      </c>
      <c r="J40" s="11">
        <f>I20</f>
        <v>0.15789473684210525</v>
      </c>
      <c r="K40" s="11">
        <f>SUM($I$20:J$20)</f>
        <v>0.35526315789473684</v>
      </c>
      <c r="L40" s="11">
        <f>SUM($I$20:K$20)</f>
        <v>0.5</v>
      </c>
      <c r="M40" s="11">
        <f>SUM($I$20:L$20)</f>
        <v>0.72368421052631582</v>
      </c>
      <c r="N40" s="11">
        <f>SUM($I$20:M$20)</f>
        <v>0.88157894736842102</v>
      </c>
      <c r="O40" s="10">
        <f>SUM($I$20:N$20)</f>
        <v>1</v>
      </c>
      <c r="P40" s="10"/>
      <c r="Q40" s="10"/>
      <c r="R40" s="10"/>
      <c r="S40" s="10"/>
      <c r="T40" s="10"/>
      <c r="U40" s="10"/>
      <c r="V40" s="10"/>
      <c r="W40" s="14"/>
      <c r="X40" s="10"/>
      <c r="Y40" s="10"/>
      <c r="Z40" s="10"/>
      <c r="AA40" s="10"/>
      <c r="AB40" s="10"/>
      <c r="AC40" s="36"/>
      <c r="AD40" s="10"/>
      <c r="AE40" s="10"/>
      <c r="AF40" s="10"/>
      <c r="AG40" s="55" t="s">
        <v>77</v>
      </c>
      <c r="AH40" s="55"/>
      <c r="AI40" s="55"/>
      <c r="AJ40" s="10" t="s">
        <v>78</v>
      </c>
      <c r="AK40" s="55"/>
      <c r="AL40" s="55"/>
      <c r="AM40" s="55"/>
      <c r="AN40" s="55"/>
      <c r="AO40" s="10"/>
      <c r="AP40" s="10"/>
      <c r="AQ40" s="23"/>
      <c r="AR40" s="11"/>
      <c r="AS40" s="11"/>
      <c r="AT40" s="23"/>
      <c r="AU40" s="55"/>
      <c r="AV40" s="55"/>
      <c r="AW40" s="55"/>
      <c r="AX40" s="55"/>
      <c r="AY40" s="55"/>
      <c r="AZ40" s="10"/>
      <c r="BA40" s="10"/>
      <c r="BB40" s="10"/>
      <c r="BC40" s="10"/>
      <c r="BD40" s="10"/>
      <c r="BE40" s="10"/>
      <c r="BF40" s="10"/>
      <c r="BG40" s="10"/>
    </row>
    <row r="41" spans="1:98" x14ac:dyDescent="0.35">
      <c r="A41" s="10"/>
      <c r="B41" s="2">
        <v>45237</v>
      </c>
      <c r="C41" s="3">
        <v>2</v>
      </c>
      <c r="D41" s="10"/>
      <c r="E41" s="79">
        <v>45237</v>
      </c>
      <c r="F41" s="21">
        <v>1.1000000000000001</v>
      </c>
      <c r="G41" s="10"/>
      <c r="H41" s="26"/>
      <c r="I41" s="11"/>
      <c r="J41" s="11">
        <v>1</v>
      </c>
      <c r="K41" s="11">
        <v>2</v>
      </c>
      <c r="L41" s="11">
        <v>3</v>
      </c>
      <c r="M41" s="10">
        <v>4</v>
      </c>
      <c r="N41" s="10">
        <v>5</v>
      </c>
      <c r="O41" s="10">
        <v>6</v>
      </c>
      <c r="P41" s="10"/>
      <c r="Q41" s="10"/>
      <c r="R41" s="10"/>
      <c r="S41" s="10"/>
      <c r="T41" s="10"/>
      <c r="U41" s="10"/>
      <c r="V41" s="10"/>
      <c r="W41" s="14"/>
      <c r="X41" s="10"/>
      <c r="Y41" s="10"/>
      <c r="Z41" s="10"/>
      <c r="AA41" s="10"/>
      <c r="AB41" s="10"/>
      <c r="AC41" s="36"/>
      <c r="AD41" s="10"/>
      <c r="AE41" s="10"/>
      <c r="AF41" s="10"/>
      <c r="AG41" s="55" t="s">
        <v>79</v>
      </c>
      <c r="AH41" s="55"/>
      <c r="AI41" s="55"/>
      <c r="AJ41" s="10" t="b">
        <v>0</v>
      </c>
      <c r="AK41" s="66" t="s">
        <v>81</v>
      </c>
      <c r="AL41" s="55"/>
      <c r="AM41" s="55"/>
      <c r="AN41" s="55"/>
      <c r="AO41" s="10"/>
      <c r="AP41" s="10"/>
      <c r="AQ41" s="23"/>
      <c r="AR41" s="11"/>
      <c r="AS41" s="11"/>
      <c r="AT41" s="23"/>
      <c r="AU41" s="55"/>
      <c r="AV41" s="55"/>
      <c r="AW41" s="55"/>
      <c r="AX41" s="55"/>
      <c r="AY41" s="55"/>
      <c r="AZ41" s="10"/>
      <c r="BA41" s="10"/>
      <c r="BB41" s="10"/>
      <c r="BC41" s="10"/>
      <c r="BD41" s="10"/>
      <c r="BE41" s="10"/>
      <c r="BF41" s="10"/>
      <c r="BG41" s="10"/>
    </row>
    <row r="42" spans="1:98" x14ac:dyDescent="0.35">
      <c r="A42" s="10"/>
      <c r="B42" s="2">
        <v>45238</v>
      </c>
      <c r="C42" s="3">
        <v>6</v>
      </c>
      <c r="D42" s="10"/>
      <c r="E42" s="79">
        <v>45238</v>
      </c>
      <c r="F42" s="21">
        <v>2.8</v>
      </c>
      <c r="G42" s="10"/>
      <c r="H42" s="26"/>
      <c r="I42" s="11"/>
      <c r="J42" s="11"/>
      <c r="K42" s="11"/>
      <c r="L42" s="11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4"/>
      <c r="X42" s="10"/>
      <c r="Y42" s="10"/>
      <c r="Z42" s="10"/>
      <c r="AA42" s="10"/>
      <c r="AB42" s="10"/>
      <c r="AC42" s="36"/>
      <c r="AD42" s="10"/>
      <c r="AE42" s="10"/>
      <c r="AF42" s="10"/>
      <c r="AG42" s="55" t="s">
        <v>80</v>
      </c>
      <c r="AH42" s="55"/>
      <c r="AI42" s="55"/>
      <c r="AJ42" s="10" t="b">
        <v>0</v>
      </c>
      <c r="AK42" s="66" t="s">
        <v>81</v>
      </c>
      <c r="AL42" s="55"/>
      <c r="AM42" s="55"/>
      <c r="AN42" s="55"/>
      <c r="AO42" s="10"/>
      <c r="AP42" s="10"/>
      <c r="AQ42" s="23"/>
      <c r="AR42" s="11"/>
      <c r="AS42" s="11"/>
      <c r="AT42" s="23"/>
      <c r="AU42" s="55"/>
      <c r="AV42" s="55"/>
      <c r="AW42" s="55"/>
      <c r="AX42" s="55"/>
      <c r="AY42" s="55"/>
      <c r="AZ42" s="10"/>
      <c r="BA42" s="10"/>
      <c r="BB42" s="10"/>
      <c r="BC42" s="10"/>
      <c r="BD42" s="10"/>
      <c r="BE42" s="10"/>
      <c r="BF42" s="10"/>
      <c r="BG42" s="10"/>
    </row>
    <row r="43" spans="1:98" x14ac:dyDescent="0.35">
      <c r="A43" s="10"/>
      <c r="B43" s="2">
        <v>45239</v>
      </c>
      <c r="C43" s="3">
        <v>1</v>
      </c>
      <c r="D43" s="10"/>
      <c r="E43" s="79">
        <v>45239</v>
      </c>
      <c r="F43" s="21">
        <v>1.6</v>
      </c>
      <c r="G43" s="10"/>
      <c r="H43" s="26"/>
      <c r="I43" s="11"/>
      <c r="J43" s="11"/>
      <c r="K43" s="11"/>
      <c r="L43" s="11"/>
      <c r="M43" s="10"/>
      <c r="N43" s="10"/>
      <c r="O43" s="39"/>
      <c r="P43" s="39"/>
      <c r="Q43" s="39"/>
      <c r="R43" s="39"/>
      <c r="S43" s="39"/>
      <c r="T43" s="39"/>
      <c r="U43" s="39"/>
      <c r="V43" s="39"/>
      <c r="W43" s="43"/>
      <c r="X43" s="39"/>
      <c r="Y43" s="39"/>
      <c r="Z43" s="39"/>
      <c r="AA43" s="39"/>
      <c r="AB43" s="39"/>
      <c r="AC43" s="41"/>
      <c r="AD43" s="10"/>
      <c r="AE43" s="10"/>
      <c r="AF43" s="10"/>
      <c r="AG43" s="10"/>
      <c r="AH43" s="10"/>
      <c r="AI43" s="10"/>
      <c r="AJ43" s="10"/>
      <c r="AK43" s="55"/>
      <c r="AL43" s="55"/>
      <c r="AM43" s="55"/>
      <c r="AN43" s="55"/>
      <c r="AO43" s="10"/>
      <c r="AP43" s="10"/>
      <c r="AQ43" s="23"/>
      <c r="AR43" s="11"/>
      <c r="AS43" s="11"/>
      <c r="AT43" s="23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</row>
    <row r="44" spans="1:98" ht="180.4" x14ac:dyDescent="0.35">
      <c r="A44" s="10"/>
      <c r="B44" s="2">
        <v>45240</v>
      </c>
      <c r="C44" s="3">
        <v>2</v>
      </c>
      <c r="D44" s="10"/>
      <c r="E44" s="79">
        <v>45240</v>
      </c>
      <c r="F44" s="21">
        <v>4.2</v>
      </c>
      <c r="G44" s="10"/>
      <c r="H44" s="75" t="s">
        <v>105</v>
      </c>
      <c r="I44" s="76"/>
      <c r="J44" s="76"/>
      <c r="K44" s="76"/>
      <c r="L44" s="76"/>
      <c r="M44" s="76"/>
      <c r="N44" s="76"/>
      <c r="O44" s="10"/>
      <c r="P44" s="10"/>
      <c r="Q44" s="10"/>
      <c r="R44" s="10"/>
      <c r="S44" s="10"/>
      <c r="T44" s="10"/>
      <c r="U44" s="10"/>
      <c r="V44" s="10"/>
      <c r="W44" s="16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55"/>
      <c r="AL44" s="55"/>
      <c r="AM44" s="55"/>
      <c r="AN44" s="55"/>
      <c r="AO44" s="10"/>
      <c r="AP44" s="10"/>
      <c r="AQ44" s="23"/>
      <c r="AR44" s="11"/>
      <c r="AS44" s="11"/>
      <c r="AT44" s="23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</row>
    <row r="45" spans="1:98" x14ac:dyDescent="0.35">
      <c r="A45" s="10"/>
      <c r="B45" s="2">
        <v>45241</v>
      </c>
      <c r="C45" s="3">
        <v>4</v>
      </c>
      <c r="D45" s="10"/>
      <c r="E45" s="79">
        <v>45241</v>
      </c>
      <c r="F45" s="21">
        <v>5.8</v>
      </c>
      <c r="G45" s="10"/>
      <c r="H45" s="80"/>
      <c r="I45" s="81"/>
      <c r="J45" s="81"/>
      <c r="K45" s="81"/>
      <c r="L45" s="81"/>
      <c r="M45" s="81"/>
      <c r="N45" s="81"/>
      <c r="O45" s="10"/>
      <c r="P45" s="10"/>
      <c r="Q45" s="10"/>
      <c r="R45" s="10"/>
      <c r="S45" s="10"/>
      <c r="T45" s="10"/>
      <c r="U45" s="10"/>
      <c r="V45" s="10"/>
      <c r="W45" s="14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55"/>
      <c r="AL45" s="55"/>
      <c r="AM45" s="55"/>
      <c r="AN45" s="55"/>
      <c r="AO45" s="10"/>
      <c r="AP45" s="10"/>
      <c r="AQ45" s="11"/>
      <c r="AR45" s="11"/>
      <c r="AS45" s="11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</row>
    <row r="46" spans="1:98" x14ac:dyDescent="0.35">
      <c r="A46" s="10"/>
      <c r="B46" s="2">
        <v>45242</v>
      </c>
      <c r="C46" s="3">
        <v>6</v>
      </c>
      <c r="D46" s="10"/>
      <c r="E46" s="79">
        <v>45242</v>
      </c>
      <c r="F46" s="21">
        <v>4.3</v>
      </c>
      <c r="G46" s="10"/>
      <c r="H46" s="28" t="s">
        <v>20</v>
      </c>
      <c r="I46" s="28" t="s">
        <v>3</v>
      </c>
      <c r="J46" s="104" t="s">
        <v>27</v>
      </c>
      <c r="K46" s="105"/>
      <c r="L46" s="105"/>
      <c r="M46" s="105"/>
      <c r="N46" s="2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0"/>
      <c r="AE46" s="10"/>
      <c r="AF46" s="10"/>
      <c r="AG46" s="10"/>
      <c r="AH46" s="10"/>
      <c r="AI46" s="25"/>
      <c r="AJ46" s="10"/>
      <c r="AK46" s="55"/>
      <c r="AL46" s="55"/>
      <c r="AM46" s="55"/>
      <c r="AN46" s="55"/>
      <c r="AO46" s="10"/>
      <c r="AP46" s="10"/>
      <c r="AQ46" s="11"/>
      <c r="AR46" s="11"/>
      <c r="AS46" s="11"/>
      <c r="AT46" s="10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</row>
    <row r="47" spans="1:98" x14ac:dyDescent="0.35">
      <c r="A47" s="10"/>
      <c r="B47" s="2">
        <v>45243</v>
      </c>
      <c r="C47" s="3">
        <v>4</v>
      </c>
      <c r="D47" s="10"/>
      <c r="E47" s="79">
        <v>45243</v>
      </c>
      <c r="F47" s="21">
        <v>1.7</v>
      </c>
      <c r="G47" s="10"/>
      <c r="H47" s="17" t="s">
        <v>19</v>
      </c>
      <c r="I47" s="17">
        <v>0</v>
      </c>
      <c r="J47" s="23"/>
      <c r="K47" s="17">
        <v>-1</v>
      </c>
      <c r="L47" s="17">
        <v>1</v>
      </c>
      <c r="M47" s="23"/>
      <c r="N47" s="23"/>
      <c r="O47" s="10"/>
      <c r="P47" s="10"/>
      <c r="Q47" s="10"/>
      <c r="R47" s="10"/>
      <c r="S47" s="10"/>
      <c r="T47" s="10"/>
      <c r="U47" s="10"/>
      <c r="V47" s="10"/>
      <c r="W47" s="14"/>
      <c r="X47" s="10"/>
      <c r="Y47" s="10"/>
      <c r="Z47" s="10"/>
      <c r="AA47" s="10"/>
      <c r="AB47" s="10"/>
      <c r="AC47" s="36"/>
      <c r="AD47" s="10"/>
      <c r="AE47" s="10"/>
      <c r="AF47" s="10"/>
      <c r="AG47" s="10"/>
      <c r="AH47" s="10"/>
      <c r="AI47" s="10"/>
      <c r="AJ47" s="10"/>
      <c r="AK47" s="55"/>
      <c r="AL47" s="55"/>
      <c r="AM47" s="55"/>
      <c r="AN47" s="55"/>
      <c r="AO47" s="10"/>
      <c r="AP47" s="10"/>
      <c r="AQ47" s="11"/>
      <c r="AR47" s="11"/>
      <c r="AS47" s="11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</row>
    <row r="48" spans="1:98" x14ac:dyDescent="0.35">
      <c r="A48" s="10"/>
      <c r="B48" s="2">
        <v>45244</v>
      </c>
      <c r="C48" s="3">
        <v>1</v>
      </c>
      <c r="D48" s="10"/>
      <c r="E48" s="79">
        <v>45244</v>
      </c>
      <c r="F48" s="21">
        <v>1.9</v>
      </c>
      <c r="G48" s="10"/>
      <c r="H48" s="17" t="s">
        <v>21</v>
      </c>
      <c r="I48" s="17">
        <f>$I$20</f>
        <v>0.15789473684210525</v>
      </c>
      <c r="J48" s="23"/>
      <c r="K48" s="17">
        <v>0</v>
      </c>
      <c r="L48" s="17">
        <v>0</v>
      </c>
      <c r="M48" s="23"/>
      <c r="N48" s="23"/>
      <c r="O48" s="11">
        <f>I20</f>
        <v>0.15789473684210525</v>
      </c>
      <c r="P48" s="11">
        <f>SUM($I$20:J$20)</f>
        <v>0.35526315789473684</v>
      </c>
      <c r="Q48" s="11">
        <f>SUM($I$20:K$20)</f>
        <v>0.5</v>
      </c>
      <c r="R48" s="11">
        <f>SUM($I$20:L$20)</f>
        <v>0.72368421052631582</v>
      </c>
      <c r="S48" s="11">
        <f>SUM($I$20:M$20)</f>
        <v>0.88157894736842102</v>
      </c>
      <c r="T48" s="11">
        <f>SUM($I$20:N$20)</f>
        <v>1</v>
      </c>
      <c r="U48" s="11"/>
      <c r="V48" s="11"/>
      <c r="W48" s="11"/>
      <c r="X48" s="11"/>
      <c r="Y48" s="10"/>
      <c r="Z48" s="10"/>
      <c r="AA48" s="10"/>
      <c r="AB48" s="10"/>
      <c r="AC48" s="36"/>
      <c r="AD48" s="10"/>
      <c r="AE48" s="10"/>
      <c r="AF48" s="10"/>
      <c r="AG48" s="10"/>
      <c r="AH48" s="10"/>
      <c r="AI48" s="55"/>
      <c r="AJ48" s="10"/>
      <c r="AK48" s="55"/>
      <c r="AL48" s="55"/>
      <c r="AM48" s="55"/>
      <c r="AN48" s="55"/>
      <c r="AO48" s="10"/>
      <c r="AP48" s="10"/>
      <c r="AQ48" s="11"/>
      <c r="AR48" s="11"/>
      <c r="AS48" s="11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</row>
    <row r="49" spans="1:61" x14ac:dyDescent="0.35">
      <c r="A49" s="10"/>
      <c r="B49" s="2">
        <v>45245</v>
      </c>
      <c r="C49" s="3">
        <v>3</v>
      </c>
      <c r="D49" s="10"/>
      <c r="E49" s="79">
        <v>45245</v>
      </c>
      <c r="F49" s="21">
        <v>3.2</v>
      </c>
      <c r="G49" s="10"/>
      <c r="H49" s="17" t="s">
        <v>22</v>
      </c>
      <c r="I49" s="17">
        <f>SUM($I$20:J$20)</f>
        <v>0.35526315789473684</v>
      </c>
      <c r="J49" s="23"/>
      <c r="K49" s="17">
        <v>1</v>
      </c>
      <c r="L49" s="17">
        <v>2</v>
      </c>
      <c r="M49" s="23"/>
      <c r="N49" s="23"/>
      <c r="O49" s="10">
        <v>1</v>
      </c>
      <c r="P49" s="10">
        <v>2</v>
      </c>
      <c r="Q49" s="10">
        <v>3</v>
      </c>
      <c r="R49" s="10">
        <v>4</v>
      </c>
      <c r="S49" s="10">
        <v>5</v>
      </c>
      <c r="T49" s="10">
        <v>6</v>
      </c>
      <c r="U49" s="10"/>
      <c r="V49" s="10"/>
      <c r="W49" s="14"/>
      <c r="X49" s="10"/>
      <c r="Y49" s="10"/>
      <c r="Z49" s="10"/>
      <c r="AA49" s="10"/>
      <c r="AB49" s="10"/>
      <c r="AC49" s="36"/>
      <c r="AD49" s="10"/>
      <c r="AE49" s="10"/>
      <c r="AF49" s="10"/>
      <c r="AG49" s="10"/>
      <c r="AH49" s="10"/>
      <c r="AI49" s="55"/>
      <c r="AJ49" s="10"/>
      <c r="AK49" s="55"/>
      <c r="AL49" s="55"/>
      <c r="AM49" s="55"/>
      <c r="AN49" s="55"/>
      <c r="AO49" s="10"/>
      <c r="AP49" s="10"/>
      <c r="AQ49" s="11"/>
      <c r="AR49" s="11"/>
      <c r="AS49" s="11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</row>
    <row r="50" spans="1:61" x14ac:dyDescent="0.35">
      <c r="A50" s="10"/>
      <c r="B50" s="2">
        <v>45246</v>
      </c>
      <c r="C50" s="3">
        <v>6</v>
      </c>
      <c r="D50" s="10"/>
      <c r="E50" s="79">
        <v>45246</v>
      </c>
      <c r="F50" s="21">
        <v>2.7</v>
      </c>
      <c r="G50" s="10"/>
      <c r="H50" s="17" t="s">
        <v>23</v>
      </c>
      <c r="I50" s="17">
        <f>SUM($I$20:K$20)</f>
        <v>0.5</v>
      </c>
      <c r="J50" s="23"/>
      <c r="K50" s="17">
        <f>$I$20</f>
        <v>0.15789473684210525</v>
      </c>
      <c r="L50" s="17">
        <f>$I$20</f>
        <v>0.15789473684210525</v>
      </c>
      <c r="M50" s="23"/>
      <c r="N50" s="23"/>
      <c r="O50" s="10"/>
      <c r="P50" s="10"/>
      <c r="Q50" s="10"/>
      <c r="R50" s="10"/>
      <c r="S50" s="10"/>
      <c r="T50" s="10"/>
      <c r="U50" s="10"/>
      <c r="V50" s="10"/>
      <c r="W50" s="14"/>
      <c r="X50" s="10"/>
      <c r="Y50" s="10"/>
      <c r="Z50" s="10"/>
      <c r="AA50" s="10"/>
      <c r="AB50" s="10"/>
      <c r="AC50" s="36"/>
      <c r="AD50" s="10"/>
      <c r="AE50" s="10"/>
      <c r="AF50" s="10"/>
      <c r="AG50" s="10"/>
      <c r="AH50" s="10"/>
      <c r="AI50" s="55"/>
      <c r="AJ50" s="10"/>
      <c r="AK50" s="55"/>
      <c r="AL50" s="55"/>
      <c r="AM50" s="55"/>
      <c r="AN50" s="55"/>
      <c r="AO50" s="10"/>
      <c r="AP50" s="10"/>
      <c r="AQ50" s="11"/>
      <c r="AR50" s="11"/>
      <c r="AS50" s="11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</row>
    <row r="51" spans="1:61" x14ac:dyDescent="0.35">
      <c r="A51" s="10"/>
      <c r="B51" s="2">
        <v>45247</v>
      </c>
      <c r="C51" s="3">
        <v>6</v>
      </c>
      <c r="D51" s="10"/>
      <c r="E51" s="79">
        <v>45247</v>
      </c>
      <c r="F51" s="21">
        <v>5.3</v>
      </c>
      <c r="G51" s="10"/>
      <c r="H51" s="17" t="s">
        <v>24</v>
      </c>
      <c r="I51" s="17">
        <f>SUM($I$20:L$20)</f>
        <v>0.72368421052631582</v>
      </c>
      <c r="J51" s="23"/>
      <c r="K51" s="17">
        <v>2</v>
      </c>
      <c r="L51" s="17">
        <v>3</v>
      </c>
      <c r="M51" s="23"/>
      <c r="N51" s="23"/>
      <c r="O51" s="10"/>
      <c r="P51" s="10"/>
      <c r="Q51" s="10"/>
      <c r="R51" s="10"/>
      <c r="S51" s="10"/>
      <c r="T51" s="10"/>
      <c r="U51" s="10"/>
      <c r="V51" s="10"/>
      <c r="W51" s="14"/>
      <c r="X51" s="10"/>
      <c r="Y51" s="10"/>
      <c r="Z51" s="10"/>
      <c r="AA51" s="10"/>
      <c r="AB51" s="10"/>
      <c r="AC51" s="36"/>
      <c r="AD51" s="10"/>
      <c r="AE51" s="10"/>
      <c r="AF51" s="10"/>
      <c r="AG51" s="10"/>
      <c r="AH51" s="10"/>
      <c r="AI51" s="10"/>
      <c r="AJ51" s="10"/>
      <c r="AK51" s="55"/>
      <c r="AL51" s="55"/>
      <c r="AM51" s="55"/>
      <c r="AN51" s="55"/>
      <c r="AO51" s="10"/>
      <c r="AP51" s="10"/>
      <c r="AQ51" s="11"/>
      <c r="AR51" s="11"/>
      <c r="AS51" s="11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</row>
    <row r="52" spans="1:61" ht="13.9" customHeight="1" x14ac:dyDescent="0.35">
      <c r="A52" s="10"/>
      <c r="B52" s="2">
        <v>45248</v>
      </c>
      <c r="C52" s="3">
        <v>3</v>
      </c>
      <c r="D52" s="10"/>
      <c r="E52" s="79">
        <v>45248</v>
      </c>
      <c r="F52" s="21">
        <v>1.5</v>
      </c>
      <c r="G52" s="10"/>
      <c r="H52" s="17" t="s">
        <v>25</v>
      </c>
      <c r="I52" s="17">
        <f>SUM($I$20:M$20)</f>
        <v>0.88157894736842102</v>
      </c>
      <c r="J52" s="23"/>
      <c r="K52" s="17">
        <f>I49</f>
        <v>0.35526315789473684</v>
      </c>
      <c r="L52" s="17">
        <f>I49</f>
        <v>0.35526315789473684</v>
      </c>
      <c r="M52" s="23"/>
      <c r="N52" s="23"/>
      <c r="O52" s="76"/>
      <c r="P52" s="76"/>
      <c r="Q52" s="10"/>
      <c r="R52" s="10"/>
      <c r="S52" s="10"/>
      <c r="T52" s="10"/>
      <c r="U52" s="10"/>
      <c r="V52" s="10"/>
      <c r="W52" s="30"/>
      <c r="X52" s="10"/>
      <c r="Y52" s="10"/>
      <c r="Z52" s="10"/>
      <c r="AA52" s="10"/>
      <c r="AB52" s="10"/>
      <c r="AC52" s="36"/>
      <c r="AD52" s="10"/>
      <c r="AE52" s="10"/>
      <c r="AF52" s="10"/>
      <c r="AG52" s="10"/>
      <c r="AH52" s="10"/>
      <c r="AI52" s="10"/>
      <c r="AJ52" s="10"/>
      <c r="AK52" s="55"/>
      <c r="AL52" s="55"/>
      <c r="AM52" s="55"/>
      <c r="AN52" s="55"/>
      <c r="AO52" s="10"/>
      <c r="AP52" s="10"/>
      <c r="AQ52" s="11"/>
      <c r="AR52" s="11"/>
      <c r="AS52" s="11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</row>
    <row r="53" spans="1:61" x14ac:dyDescent="0.35">
      <c r="A53" s="10"/>
      <c r="B53" s="2">
        <v>45249</v>
      </c>
      <c r="C53" s="3">
        <v>1</v>
      </c>
      <c r="D53" s="10"/>
      <c r="E53" s="79">
        <v>45249</v>
      </c>
      <c r="F53" s="21">
        <v>3.3</v>
      </c>
      <c r="G53" s="10"/>
      <c r="H53" s="17" t="s">
        <v>104</v>
      </c>
      <c r="I53" s="17">
        <v>1</v>
      </c>
      <c r="J53" s="23"/>
      <c r="K53" s="17">
        <v>3</v>
      </c>
      <c r="L53" s="17">
        <v>4</v>
      </c>
      <c r="M53" s="23"/>
      <c r="N53" s="23"/>
      <c r="O53" s="81"/>
      <c r="P53" s="81"/>
      <c r="Q53" s="10"/>
      <c r="R53" s="10"/>
      <c r="S53" s="10"/>
      <c r="T53" s="10"/>
      <c r="U53" s="10"/>
      <c r="V53" s="10"/>
      <c r="W53" s="30"/>
      <c r="X53" s="10"/>
      <c r="Y53" s="10"/>
      <c r="Z53" s="10"/>
      <c r="AA53" s="10"/>
      <c r="AB53" s="10"/>
      <c r="AC53" s="36"/>
      <c r="AD53" s="10"/>
      <c r="AE53" s="10"/>
      <c r="AF53" s="10"/>
      <c r="AG53" s="10"/>
      <c r="AH53" s="10"/>
      <c r="AI53" s="10"/>
      <c r="AJ53" s="10"/>
      <c r="AK53" s="55"/>
      <c r="AL53" s="55"/>
      <c r="AM53" s="55"/>
      <c r="AN53" s="55"/>
      <c r="AO53" s="10"/>
      <c r="AP53" s="10"/>
      <c r="AQ53" s="11"/>
      <c r="AR53" s="11"/>
      <c r="AS53" s="11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</row>
    <row r="54" spans="1:61" x14ac:dyDescent="0.35">
      <c r="A54" s="10"/>
      <c r="B54" s="2">
        <v>45250</v>
      </c>
      <c r="C54" s="3">
        <v>1</v>
      </c>
      <c r="D54" s="10"/>
      <c r="E54" s="79">
        <v>45250</v>
      </c>
      <c r="F54" s="21">
        <v>1.8</v>
      </c>
      <c r="G54" s="10"/>
      <c r="H54" s="11"/>
      <c r="I54" s="11"/>
      <c r="J54" s="23"/>
      <c r="K54" s="17">
        <f>I50</f>
        <v>0.5</v>
      </c>
      <c r="L54" s="17">
        <f>I50</f>
        <v>0.5</v>
      </c>
      <c r="M54" s="23"/>
      <c r="N54" s="23"/>
      <c r="O54" s="23"/>
      <c r="P54" s="23"/>
      <c r="Q54" s="10"/>
      <c r="R54" s="10"/>
      <c r="S54" s="10"/>
      <c r="T54" s="10"/>
      <c r="U54" s="10"/>
      <c r="V54" s="10"/>
      <c r="W54" s="30"/>
      <c r="X54" s="10"/>
      <c r="Y54" s="10"/>
      <c r="Z54" s="10"/>
      <c r="AA54" s="10"/>
      <c r="AB54" s="10"/>
      <c r="AC54" s="36"/>
      <c r="AD54" s="10"/>
      <c r="AE54" s="10"/>
      <c r="AF54" s="10"/>
      <c r="AG54" s="10"/>
      <c r="AH54" s="10"/>
      <c r="AI54" s="10"/>
      <c r="AJ54" s="10"/>
      <c r="AK54" s="55"/>
      <c r="AL54" s="55"/>
      <c r="AM54" s="55"/>
      <c r="AN54" s="55"/>
      <c r="AO54" s="10"/>
      <c r="AP54" s="10"/>
      <c r="AQ54" s="11"/>
      <c r="AR54" s="11"/>
      <c r="AS54" s="11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</row>
    <row r="55" spans="1:61" x14ac:dyDescent="0.35">
      <c r="A55" s="10"/>
      <c r="B55" s="2">
        <v>45251</v>
      </c>
      <c r="C55" s="3">
        <v>5</v>
      </c>
      <c r="D55" s="10"/>
      <c r="E55" s="79">
        <v>45251</v>
      </c>
      <c r="F55" s="21">
        <v>2.7</v>
      </c>
      <c r="G55" s="10"/>
      <c r="H55" s="11"/>
      <c r="I55" s="11"/>
      <c r="J55" s="23"/>
      <c r="K55" s="17">
        <v>4</v>
      </c>
      <c r="L55" s="17">
        <v>5</v>
      </c>
      <c r="M55" s="23"/>
      <c r="N55" s="23"/>
      <c r="O55" s="23"/>
      <c r="P55" s="23"/>
      <c r="Q55" s="10"/>
      <c r="R55" s="10"/>
      <c r="S55" s="10"/>
      <c r="T55" s="10"/>
      <c r="U55" s="10"/>
      <c r="V55" s="10"/>
      <c r="W55" s="30"/>
      <c r="X55" s="10"/>
      <c r="Y55" s="10"/>
      <c r="Z55" s="10"/>
      <c r="AA55" s="10"/>
      <c r="AB55" s="10"/>
      <c r="AC55" s="36"/>
      <c r="AD55" s="10"/>
      <c r="AE55" s="10"/>
      <c r="AF55" s="10"/>
      <c r="AG55" s="10"/>
      <c r="AH55" s="10"/>
      <c r="AI55" s="10"/>
      <c r="AJ55" s="10"/>
      <c r="AK55" s="55"/>
      <c r="AL55" s="55"/>
      <c r="AM55" s="55"/>
      <c r="AN55" s="55"/>
      <c r="AO55" s="10"/>
      <c r="AP55" s="10"/>
      <c r="AQ55" s="11"/>
      <c r="AR55" s="11"/>
      <c r="AS55" s="11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</row>
    <row r="56" spans="1:61" x14ac:dyDescent="0.35">
      <c r="A56" s="10"/>
      <c r="B56" s="2">
        <v>45252</v>
      </c>
      <c r="C56" s="3">
        <v>4</v>
      </c>
      <c r="D56" s="10"/>
      <c r="E56" s="79">
        <v>45252</v>
      </c>
      <c r="F56" s="21">
        <v>4.5999999999999996</v>
      </c>
      <c r="G56" s="10"/>
      <c r="H56" s="11"/>
      <c r="I56" s="11"/>
      <c r="J56" s="23"/>
      <c r="K56" s="17">
        <f>I51</f>
        <v>0.72368421052631582</v>
      </c>
      <c r="L56" s="17">
        <f>I51</f>
        <v>0.72368421052631582</v>
      </c>
      <c r="M56" s="23"/>
      <c r="N56" s="23"/>
      <c r="O56" s="23"/>
      <c r="P56" s="23"/>
      <c r="Q56" s="10"/>
      <c r="R56" s="10"/>
      <c r="S56" s="10"/>
      <c r="T56" s="10"/>
      <c r="U56" s="10"/>
      <c r="V56" s="10"/>
      <c r="W56" s="30"/>
      <c r="X56" s="10"/>
      <c r="Y56" s="10"/>
      <c r="Z56" s="10"/>
      <c r="AA56" s="10"/>
      <c r="AB56" s="10"/>
      <c r="AC56" s="36"/>
      <c r="AD56" s="10"/>
      <c r="AE56" s="10"/>
      <c r="AF56" s="10"/>
      <c r="AG56" s="10"/>
      <c r="AH56" s="10"/>
      <c r="AI56" s="10"/>
      <c r="AJ56" s="10"/>
      <c r="AK56" s="55"/>
      <c r="AL56" s="55"/>
      <c r="AM56" s="55"/>
      <c r="AN56" s="55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</row>
    <row r="57" spans="1:61" x14ac:dyDescent="0.35">
      <c r="A57" s="10"/>
      <c r="B57" s="2">
        <v>45253</v>
      </c>
      <c r="C57" s="3">
        <v>5</v>
      </c>
      <c r="D57" s="10"/>
      <c r="E57" s="79">
        <v>45253</v>
      </c>
      <c r="F57" s="21">
        <v>3.5</v>
      </c>
      <c r="G57" s="10"/>
      <c r="H57" s="11"/>
      <c r="I57" s="11"/>
      <c r="J57" s="23"/>
      <c r="K57" s="17">
        <v>5</v>
      </c>
      <c r="L57" s="17">
        <v>6</v>
      </c>
      <c r="M57" s="23"/>
      <c r="N57" s="23"/>
      <c r="O57" s="23"/>
      <c r="P57" s="23"/>
      <c r="Q57" s="10"/>
      <c r="R57" s="10"/>
      <c r="S57" s="10"/>
      <c r="T57" s="10"/>
      <c r="U57" s="10"/>
      <c r="V57" s="10"/>
      <c r="W57" s="30"/>
      <c r="X57" s="10"/>
      <c r="Y57" s="10"/>
      <c r="Z57" s="10"/>
      <c r="AA57" s="10"/>
      <c r="AB57" s="10"/>
      <c r="AC57" s="36"/>
      <c r="AD57" s="10"/>
      <c r="AE57" s="10"/>
      <c r="AF57" s="10"/>
      <c r="AG57" s="10"/>
      <c r="AH57" s="10"/>
      <c r="AI57" s="10"/>
      <c r="AJ57" s="10"/>
      <c r="AK57" s="55"/>
      <c r="AL57" s="55"/>
      <c r="AM57" s="55"/>
      <c r="AN57" s="55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</row>
    <row r="58" spans="1:61" x14ac:dyDescent="0.35">
      <c r="A58" s="10"/>
      <c r="B58" s="2">
        <v>45254</v>
      </c>
      <c r="C58" s="3">
        <v>5</v>
      </c>
      <c r="D58" s="10"/>
      <c r="E58" s="79">
        <v>45254</v>
      </c>
      <c r="F58" s="21">
        <v>7.3</v>
      </c>
      <c r="G58" s="10"/>
      <c r="H58" s="11"/>
      <c r="I58" s="11"/>
      <c r="J58" s="23"/>
      <c r="K58" s="17">
        <f>I52</f>
        <v>0.88157894736842102</v>
      </c>
      <c r="L58" s="17">
        <f>I52</f>
        <v>0.88157894736842102</v>
      </c>
      <c r="M58" s="23"/>
      <c r="N58" s="23"/>
      <c r="O58" s="23"/>
      <c r="P58" s="23"/>
      <c r="Q58" s="10"/>
      <c r="R58" s="10"/>
      <c r="S58" s="10"/>
      <c r="T58" s="10"/>
      <c r="U58" s="10"/>
      <c r="V58" s="10"/>
      <c r="W58" s="30"/>
      <c r="X58" s="10"/>
      <c r="Y58" s="10"/>
      <c r="Z58" s="10"/>
      <c r="AA58" s="10"/>
      <c r="AB58" s="10"/>
      <c r="AC58" s="36"/>
      <c r="AD58" s="10"/>
      <c r="AE58" s="10"/>
      <c r="AF58" s="10"/>
      <c r="AG58" s="10"/>
      <c r="AH58" s="10"/>
      <c r="AI58" s="10"/>
      <c r="AJ58" s="10"/>
      <c r="AK58" s="55"/>
      <c r="AL58" s="55"/>
      <c r="AM58" s="55"/>
      <c r="AN58" s="55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</row>
    <row r="59" spans="1:61" x14ac:dyDescent="0.35">
      <c r="A59" s="10"/>
      <c r="B59" s="2">
        <v>45255</v>
      </c>
      <c r="C59" s="3">
        <v>2</v>
      </c>
      <c r="D59" s="10"/>
      <c r="E59" s="79">
        <v>45255</v>
      </c>
      <c r="F59" s="21">
        <v>2.9</v>
      </c>
      <c r="G59" s="10"/>
      <c r="H59" s="11"/>
      <c r="I59" s="11"/>
      <c r="J59" s="23"/>
      <c r="K59" s="17">
        <v>6</v>
      </c>
      <c r="L59" s="17">
        <v>7</v>
      </c>
      <c r="M59" s="23"/>
      <c r="N59" s="23"/>
      <c r="O59" s="23"/>
      <c r="P59" s="23"/>
      <c r="Q59" s="10"/>
      <c r="R59" s="10"/>
      <c r="S59" s="10"/>
      <c r="T59" s="10"/>
      <c r="U59" s="10"/>
      <c r="V59" s="10"/>
      <c r="W59" s="30"/>
      <c r="X59" s="10"/>
      <c r="Y59" s="10"/>
      <c r="Z59" s="10"/>
      <c r="AA59" s="10"/>
      <c r="AB59" s="10"/>
      <c r="AC59" s="36"/>
      <c r="AD59" s="10"/>
      <c r="AE59" s="10"/>
      <c r="AF59" s="10"/>
      <c r="AG59" s="10"/>
      <c r="AH59" s="10"/>
      <c r="AI59" s="10"/>
      <c r="AJ59" s="10"/>
      <c r="AK59" s="55"/>
      <c r="AL59" s="55"/>
      <c r="AM59" s="55"/>
      <c r="AN59" s="55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</row>
    <row r="60" spans="1:61" x14ac:dyDescent="0.35">
      <c r="A60" s="10"/>
      <c r="B60" s="2">
        <v>45256</v>
      </c>
      <c r="C60" s="3">
        <v>1</v>
      </c>
      <c r="D60" s="10"/>
      <c r="E60" s="79">
        <v>45256</v>
      </c>
      <c r="F60" s="21">
        <v>2.5</v>
      </c>
      <c r="G60" s="10"/>
      <c r="H60" s="11"/>
      <c r="I60" s="11"/>
      <c r="J60" s="23"/>
      <c r="K60" s="17">
        <f>I53</f>
        <v>1</v>
      </c>
      <c r="L60" s="17">
        <f>I53</f>
        <v>1</v>
      </c>
      <c r="M60" s="23"/>
      <c r="N60" s="23"/>
      <c r="O60" s="23"/>
      <c r="P60" s="23"/>
      <c r="Q60" s="10"/>
      <c r="R60" s="10"/>
      <c r="S60" s="10"/>
      <c r="T60" s="10"/>
      <c r="U60" s="10"/>
      <c r="V60" s="10"/>
      <c r="W60" s="30"/>
      <c r="X60" s="10"/>
      <c r="Y60" s="10"/>
      <c r="Z60" s="10"/>
      <c r="AA60" s="10"/>
      <c r="AB60" s="10"/>
      <c r="AC60" s="36"/>
      <c r="AD60" s="10"/>
      <c r="AE60" s="10"/>
      <c r="AF60" s="10"/>
      <c r="AG60" s="10"/>
      <c r="AH60" s="10"/>
      <c r="AI60" s="10"/>
      <c r="AJ60" s="10"/>
      <c r="AK60" s="55"/>
      <c r="AL60" s="55"/>
      <c r="AM60" s="55"/>
      <c r="AN60" s="55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</row>
    <row r="61" spans="1:61" x14ac:dyDescent="0.35">
      <c r="A61" s="10"/>
      <c r="B61" s="2">
        <v>45257</v>
      </c>
      <c r="C61" s="3">
        <v>6</v>
      </c>
      <c r="D61" s="10"/>
      <c r="E61" s="79">
        <v>45257</v>
      </c>
      <c r="F61" s="21">
        <v>3.6</v>
      </c>
      <c r="G61" s="10"/>
      <c r="H61" s="11"/>
      <c r="I61" s="11"/>
      <c r="J61" s="23"/>
      <c r="K61" s="11"/>
      <c r="L61" s="11"/>
      <c r="M61" s="23"/>
      <c r="N61" s="23"/>
      <c r="O61" s="23"/>
      <c r="P61" s="23"/>
      <c r="Q61" s="10"/>
      <c r="R61" s="10"/>
      <c r="S61" s="10"/>
      <c r="T61" s="10"/>
      <c r="U61" s="10"/>
      <c r="V61" s="10"/>
      <c r="W61" s="30"/>
      <c r="X61" s="10"/>
      <c r="Y61" s="10"/>
      <c r="Z61" s="10"/>
      <c r="AA61" s="10"/>
      <c r="AB61" s="10"/>
      <c r="AC61" s="36"/>
      <c r="AD61" s="10"/>
      <c r="AE61" s="10"/>
      <c r="AF61" s="10"/>
      <c r="AG61" s="10"/>
      <c r="AH61" s="10"/>
      <c r="AI61" s="10"/>
      <c r="AJ61" s="10"/>
      <c r="AK61" s="55"/>
      <c r="AL61" s="55"/>
      <c r="AM61" s="55"/>
      <c r="AN61" s="55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</row>
    <row r="62" spans="1:61" x14ac:dyDescent="0.35">
      <c r="A62" s="10"/>
      <c r="B62" s="2">
        <v>45258</v>
      </c>
      <c r="C62" s="3">
        <v>4</v>
      </c>
      <c r="D62" s="10"/>
      <c r="E62" s="79">
        <v>45258</v>
      </c>
      <c r="F62" s="21">
        <v>5.8</v>
      </c>
      <c r="G62" s="10"/>
      <c r="H62" s="22"/>
      <c r="I62" s="23"/>
      <c r="J62" s="23"/>
      <c r="K62" s="11"/>
      <c r="L62" s="11"/>
      <c r="M62" s="23"/>
      <c r="N62" s="23"/>
      <c r="O62" s="23"/>
      <c r="P62" s="23"/>
      <c r="Q62" s="10"/>
      <c r="R62" s="10"/>
      <c r="S62" s="10"/>
      <c r="T62" s="10"/>
      <c r="U62" s="10"/>
      <c r="V62" s="10"/>
      <c r="W62" s="30"/>
      <c r="X62" s="10"/>
      <c r="Y62" s="10"/>
      <c r="Z62" s="10"/>
      <c r="AA62" s="10"/>
      <c r="AB62" s="10"/>
      <c r="AC62" s="36"/>
      <c r="AD62" s="10"/>
      <c r="AE62" s="10"/>
      <c r="AF62" s="10"/>
      <c r="AG62" s="10"/>
      <c r="AH62" s="10"/>
      <c r="AI62" s="10"/>
      <c r="AJ62" s="10"/>
      <c r="AK62" s="55"/>
      <c r="AL62" s="55"/>
      <c r="AM62" s="55"/>
      <c r="AN62" s="55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</row>
    <row r="63" spans="1:61" x14ac:dyDescent="0.35">
      <c r="A63" s="10"/>
      <c r="B63" s="2">
        <v>45259</v>
      </c>
      <c r="C63" s="3">
        <v>1</v>
      </c>
      <c r="D63" s="10"/>
      <c r="E63" s="79">
        <v>45259</v>
      </c>
      <c r="F63" s="21">
        <v>2.2999999999999998</v>
      </c>
      <c r="G63" s="10"/>
      <c r="H63" s="22"/>
      <c r="I63" s="23"/>
      <c r="J63" s="23"/>
      <c r="K63" s="11"/>
      <c r="L63" s="11"/>
      <c r="M63" s="23"/>
      <c r="N63" s="23"/>
      <c r="O63" s="23"/>
      <c r="P63" s="23"/>
      <c r="Q63" s="10"/>
      <c r="R63" s="10"/>
      <c r="S63" s="10"/>
      <c r="T63" s="10"/>
      <c r="U63" s="10"/>
      <c r="V63" s="10"/>
      <c r="W63" s="30"/>
      <c r="X63" s="10"/>
      <c r="Y63" s="10"/>
      <c r="Z63" s="10"/>
      <c r="AA63" s="10"/>
      <c r="AB63" s="10"/>
      <c r="AC63" s="36"/>
      <c r="AD63" s="10"/>
      <c r="AE63" s="10"/>
      <c r="AF63" s="10"/>
      <c r="AG63" s="10"/>
      <c r="AH63" s="10"/>
      <c r="AI63" s="10"/>
      <c r="AJ63" s="10"/>
      <c r="AK63" s="55"/>
      <c r="AL63" s="55"/>
      <c r="AM63" s="55"/>
      <c r="AN63" s="55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</row>
    <row r="64" spans="1:61" x14ac:dyDescent="0.35">
      <c r="A64" s="10"/>
      <c r="B64" s="2">
        <v>45260</v>
      </c>
      <c r="C64" s="3">
        <v>3</v>
      </c>
      <c r="D64" s="10"/>
      <c r="E64" s="79">
        <v>45260</v>
      </c>
      <c r="F64" s="21">
        <v>1.6</v>
      </c>
      <c r="G64" s="10"/>
      <c r="H64" s="22"/>
      <c r="I64" s="23"/>
      <c r="J64" s="23"/>
      <c r="K64" s="11"/>
      <c r="L64" s="11"/>
      <c r="M64" s="23"/>
      <c r="N64" s="23"/>
      <c r="O64" s="23"/>
      <c r="P64" s="23"/>
      <c r="Q64" s="10"/>
      <c r="R64" s="10"/>
      <c r="S64" s="10"/>
      <c r="T64" s="10"/>
      <c r="U64" s="10"/>
      <c r="V64" s="10"/>
      <c r="W64" s="30"/>
      <c r="X64" s="10"/>
      <c r="Y64" s="10"/>
      <c r="Z64" s="10"/>
      <c r="AA64" s="10"/>
      <c r="AB64" s="10"/>
      <c r="AC64" s="36"/>
      <c r="AD64" s="10"/>
      <c r="AE64" s="10"/>
      <c r="AF64" s="10"/>
      <c r="AG64" s="10"/>
      <c r="AH64" s="10"/>
      <c r="AI64" s="10"/>
      <c r="AJ64" s="10"/>
      <c r="AK64" s="55"/>
      <c r="AL64" s="55"/>
      <c r="AM64" s="55"/>
      <c r="AN64" s="55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</row>
    <row r="65" spans="1:61" x14ac:dyDescent="0.35">
      <c r="A65" s="10"/>
      <c r="B65" s="2">
        <v>45261</v>
      </c>
      <c r="C65" s="3">
        <v>2</v>
      </c>
      <c r="D65" s="10"/>
      <c r="E65" s="79">
        <v>45261</v>
      </c>
      <c r="F65" s="21">
        <v>1.4</v>
      </c>
      <c r="G65" s="10"/>
      <c r="H65" s="22"/>
      <c r="I65" s="23"/>
      <c r="J65" s="23"/>
      <c r="K65" s="11"/>
      <c r="L65" s="11"/>
      <c r="M65" s="23"/>
      <c r="N65" s="23"/>
      <c r="O65" s="23"/>
      <c r="P65" s="23"/>
      <c r="Q65" s="10"/>
      <c r="R65" s="10"/>
      <c r="S65" s="10"/>
      <c r="T65" s="10"/>
      <c r="U65" s="10"/>
      <c r="V65" s="10"/>
      <c r="W65" s="30"/>
      <c r="X65" s="10"/>
      <c r="Y65" s="10"/>
      <c r="Z65" s="10"/>
      <c r="AA65" s="10"/>
      <c r="AB65" s="10"/>
      <c r="AC65" s="36"/>
      <c r="AD65" s="10"/>
      <c r="AE65" s="10"/>
      <c r="AF65" s="10"/>
      <c r="AG65" s="10"/>
      <c r="AH65" s="10"/>
      <c r="AI65" s="10"/>
      <c r="AJ65" s="10"/>
      <c r="AK65" s="55"/>
      <c r="AL65" s="55"/>
      <c r="AM65" s="55"/>
      <c r="AN65" s="55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</row>
    <row r="66" spans="1:61" x14ac:dyDescent="0.35">
      <c r="A66" s="10"/>
      <c r="B66" s="2">
        <v>45262</v>
      </c>
      <c r="C66" s="3">
        <v>6</v>
      </c>
      <c r="D66" s="10"/>
      <c r="E66" s="79">
        <v>45262</v>
      </c>
      <c r="F66" s="21">
        <v>3.9</v>
      </c>
      <c r="G66" s="10"/>
      <c r="H66" s="26"/>
      <c r="I66" s="11"/>
      <c r="J66" s="11"/>
      <c r="K66" s="11"/>
      <c r="L66" s="11"/>
      <c r="M66" s="10"/>
      <c r="N66" s="10"/>
      <c r="O66" s="23"/>
      <c r="P66" s="23"/>
      <c r="Q66" s="10"/>
      <c r="R66" s="10"/>
      <c r="S66" s="10"/>
      <c r="T66" s="10"/>
      <c r="U66" s="10"/>
      <c r="V66" s="10"/>
      <c r="W66" s="30"/>
      <c r="X66" s="10"/>
      <c r="Y66" s="10"/>
      <c r="Z66" s="10"/>
      <c r="AA66" s="10"/>
      <c r="AB66" s="10"/>
      <c r="AC66" s="36"/>
      <c r="AD66" s="10"/>
      <c r="AE66" s="10"/>
      <c r="AF66" s="10"/>
      <c r="AG66" s="10"/>
      <c r="AH66" s="10"/>
      <c r="AI66" s="10"/>
      <c r="AJ66" s="10"/>
      <c r="AK66" s="55"/>
      <c r="AL66" s="55"/>
      <c r="AM66" s="55"/>
      <c r="AN66" s="55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</row>
    <row r="67" spans="1:61" x14ac:dyDescent="0.35">
      <c r="A67" s="10"/>
      <c r="B67" s="2">
        <v>45263</v>
      </c>
      <c r="C67" s="3">
        <v>2</v>
      </c>
      <c r="D67" s="10"/>
      <c r="E67" s="79">
        <v>45263</v>
      </c>
      <c r="F67" s="21">
        <v>2.7</v>
      </c>
      <c r="G67" s="10"/>
      <c r="H67" s="26"/>
      <c r="I67" s="11"/>
      <c r="J67" s="11"/>
      <c r="K67" s="11"/>
      <c r="L67" s="11"/>
      <c r="M67" s="10"/>
      <c r="N67" s="10"/>
      <c r="O67" s="23"/>
      <c r="P67" s="23"/>
      <c r="Q67" s="10"/>
      <c r="R67" s="10"/>
      <c r="S67" s="10"/>
      <c r="T67" s="10"/>
      <c r="U67" s="10"/>
      <c r="V67" s="10"/>
      <c r="W67" s="30"/>
      <c r="X67" s="10"/>
      <c r="Y67" s="10"/>
      <c r="Z67" s="10"/>
      <c r="AA67" s="10"/>
      <c r="AB67" s="10"/>
      <c r="AC67" s="36"/>
      <c r="AD67" s="10"/>
      <c r="AE67" s="10"/>
      <c r="AF67" s="10"/>
      <c r="AG67" s="10"/>
      <c r="AH67" s="10"/>
      <c r="AI67" s="10"/>
      <c r="AJ67" s="10"/>
      <c r="AK67" s="55"/>
      <c r="AL67" s="55"/>
      <c r="AM67" s="55"/>
      <c r="AN67" s="55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</row>
    <row r="68" spans="1:61" x14ac:dyDescent="0.35">
      <c r="A68" s="10"/>
      <c r="B68" s="2">
        <v>45264</v>
      </c>
      <c r="C68" s="3">
        <v>1</v>
      </c>
      <c r="D68" s="10"/>
      <c r="E68" s="79">
        <v>45264</v>
      </c>
      <c r="F68" s="21">
        <v>1.2</v>
      </c>
      <c r="G68" s="10"/>
      <c r="H68" s="26"/>
      <c r="I68" s="11"/>
      <c r="J68" s="11"/>
      <c r="K68" s="11"/>
      <c r="L68" s="11"/>
      <c r="M68" s="10"/>
      <c r="N68" s="10"/>
      <c r="O68" s="23"/>
      <c r="P68" s="23"/>
      <c r="Q68" s="10"/>
      <c r="R68" s="10"/>
      <c r="S68" s="10"/>
      <c r="T68" s="10"/>
      <c r="U68" s="10"/>
      <c r="V68" s="10"/>
      <c r="W68" s="30"/>
      <c r="X68" s="10"/>
      <c r="Y68" s="10"/>
      <c r="Z68" s="10"/>
      <c r="AA68" s="10"/>
      <c r="AB68" s="10"/>
      <c r="AC68" s="36"/>
      <c r="AD68" s="10"/>
      <c r="AE68" s="10"/>
      <c r="AF68" s="10"/>
      <c r="AG68" s="10"/>
      <c r="AH68" s="10"/>
      <c r="AI68" s="10"/>
      <c r="AJ68" s="10"/>
      <c r="AK68" s="55"/>
      <c r="AL68" s="55"/>
      <c r="AM68" s="55"/>
      <c r="AN68" s="55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</row>
    <row r="69" spans="1:61" x14ac:dyDescent="0.35">
      <c r="A69" s="10"/>
      <c r="B69" s="2">
        <v>45265</v>
      </c>
      <c r="C69" s="3">
        <v>5</v>
      </c>
      <c r="D69" s="10"/>
      <c r="E69" s="79">
        <v>45265</v>
      </c>
      <c r="F69" s="21">
        <v>3.4</v>
      </c>
      <c r="G69" s="10"/>
      <c r="H69" s="26"/>
      <c r="I69" s="11"/>
      <c r="J69" s="11"/>
      <c r="K69" s="11"/>
      <c r="L69" s="11"/>
      <c r="M69" s="10"/>
      <c r="N69" s="77" t="s">
        <v>26</v>
      </c>
      <c r="O69" s="23"/>
      <c r="P69" s="23"/>
      <c r="Q69" s="10"/>
      <c r="R69" s="10"/>
      <c r="S69" s="10"/>
      <c r="T69" s="10"/>
      <c r="U69" s="10"/>
      <c r="V69" s="10"/>
      <c r="W69" s="30"/>
      <c r="X69" s="10"/>
      <c r="Y69" s="10"/>
      <c r="Z69" s="10"/>
      <c r="AA69" s="10"/>
      <c r="AB69" s="10"/>
      <c r="AC69" s="36"/>
      <c r="AD69" s="10"/>
      <c r="AE69" s="10"/>
      <c r="AF69" s="10"/>
      <c r="AG69" s="10"/>
      <c r="AH69" s="10"/>
      <c r="AI69" s="10"/>
      <c r="AJ69" s="10"/>
      <c r="AK69" s="55"/>
      <c r="AL69" s="55"/>
      <c r="AM69" s="55"/>
      <c r="AN69" s="55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</row>
    <row r="70" spans="1:61" x14ac:dyDescent="0.4">
      <c r="A70" s="10"/>
      <c r="B70" s="2">
        <v>45266</v>
      </c>
      <c r="C70" s="3">
        <v>1</v>
      </c>
      <c r="D70" s="10"/>
      <c r="E70" s="79">
        <v>45266</v>
      </c>
      <c r="F70" s="21">
        <v>2.1</v>
      </c>
      <c r="G70" s="27"/>
      <c r="H70" s="26"/>
      <c r="I70" s="11"/>
      <c r="J70" s="11"/>
      <c r="K70" s="11"/>
      <c r="L70" s="11"/>
      <c r="M70" s="10"/>
      <c r="N70" s="18">
        <v>1</v>
      </c>
      <c r="O70" s="23"/>
      <c r="P70" s="23"/>
      <c r="Q70" s="10"/>
      <c r="R70" s="10"/>
      <c r="S70" s="10"/>
      <c r="T70" s="10"/>
      <c r="U70" s="10"/>
      <c r="V70" s="10"/>
      <c r="W70" s="30"/>
      <c r="X70" s="10"/>
      <c r="Y70" s="10"/>
      <c r="Z70" s="10"/>
      <c r="AA70" s="10"/>
      <c r="AB70" s="10"/>
      <c r="AC70" s="36"/>
      <c r="AD70" s="10"/>
      <c r="AE70" s="10"/>
      <c r="AF70" s="10"/>
      <c r="AG70" s="10"/>
      <c r="AH70" s="10"/>
      <c r="AI70" s="10"/>
      <c r="AJ70" s="10"/>
      <c r="AK70" s="55"/>
      <c r="AL70" s="55"/>
      <c r="AM70" s="55"/>
      <c r="AN70" s="55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</row>
    <row r="71" spans="1:61" x14ac:dyDescent="0.4">
      <c r="A71" s="10"/>
      <c r="B71" s="2">
        <v>45267</v>
      </c>
      <c r="C71" s="3">
        <v>4</v>
      </c>
      <c r="D71" s="10"/>
      <c r="E71" s="79">
        <v>45267</v>
      </c>
      <c r="F71" s="21">
        <v>5.5</v>
      </c>
      <c r="G71" s="10"/>
      <c r="H71" s="26"/>
      <c r="I71" s="11"/>
      <c r="J71" s="11"/>
      <c r="K71" s="11"/>
      <c r="L71" s="11"/>
      <c r="M71" s="10"/>
      <c r="N71" s="18">
        <v>0</v>
      </c>
      <c r="O71" s="23"/>
      <c r="P71" s="23"/>
      <c r="Q71" s="10"/>
      <c r="R71" s="10"/>
      <c r="S71" s="10"/>
      <c r="T71" s="10"/>
      <c r="U71" s="10"/>
      <c r="V71" s="10"/>
      <c r="W71" s="30"/>
      <c r="X71" s="10"/>
      <c r="Y71" s="10"/>
      <c r="Z71" s="10"/>
      <c r="AA71" s="10"/>
      <c r="AB71" s="10"/>
      <c r="AC71" s="36"/>
      <c r="AD71" s="10"/>
      <c r="AE71" s="10"/>
      <c r="AF71" s="10"/>
      <c r="AG71" s="10"/>
      <c r="AH71" s="10"/>
      <c r="AI71" s="10"/>
      <c r="AJ71" s="10"/>
      <c r="AK71" s="55"/>
      <c r="AL71" s="55"/>
      <c r="AM71" s="55"/>
      <c r="AN71" s="55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</row>
    <row r="72" spans="1:61" ht="13.9" customHeight="1" x14ac:dyDescent="0.35">
      <c r="A72" s="10"/>
      <c r="B72" s="2">
        <v>45268</v>
      </c>
      <c r="C72" s="3">
        <v>4</v>
      </c>
      <c r="D72" s="10"/>
      <c r="E72" s="79">
        <v>45268</v>
      </c>
      <c r="F72" s="21">
        <v>2.7</v>
      </c>
      <c r="G72" s="10"/>
      <c r="H72" s="26"/>
      <c r="I72" s="11"/>
      <c r="J72" s="11"/>
      <c r="K72" s="11"/>
      <c r="L72" s="11"/>
      <c r="M72" s="10"/>
      <c r="N72" s="10"/>
      <c r="O72" s="23"/>
      <c r="P72" s="23"/>
      <c r="Q72" s="10"/>
      <c r="R72" s="10"/>
      <c r="S72" s="10"/>
      <c r="T72" s="10"/>
      <c r="U72" s="10"/>
      <c r="V72" s="10"/>
      <c r="W72" s="30"/>
      <c r="X72" s="10"/>
      <c r="Y72" s="10"/>
      <c r="Z72" s="10"/>
      <c r="AA72" s="10"/>
      <c r="AB72" s="10"/>
      <c r="AC72" s="36"/>
      <c r="AD72" s="10"/>
      <c r="AE72" s="10"/>
      <c r="AF72" s="10"/>
      <c r="AG72" s="10"/>
      <c r="AH72" s="10"/>
      <c r="AI72" s="10"/>
      <c r="AJ72" s="10"/>
      <c r="AK72" s="55"/>
      <c r="AL72" s="55"/>
      <c r="AM72" s="55"/>
      <c r="AN72" s="55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</row>
    <row r="73" spans="1:61" x14ac:dyDescent="0.35">
      <c r="A73" s="10"/>
      <c r="B73" s="2">
        <v>45269</v>
      </c>
      <c r="C73" s="3">
        <v>1</v>
      </c>
      <c r="D73" s="10"/>
      <c r="E73" s="79">
        <v>45269</v>
      </c>
      <c r="F73" s="21">
        <v>3.2</v>
      </c>
      <c r="G73" s="10"/>
      <c r="H73" s="26"/>
      <c r="I73" s="11"/>
      <c r="J73" s="11"/>
      <c r="K73" s="11"/>
      <c r="L73" s="11"/>
      <c r="M73" s="10"/>
      <c r="N73" s="10"/>
      <c r="O73" s="23"/>
      <c r="P73" s="23"/>
      <c r="Q73" s="10"/>
      <c r="R73" s="10"/>
      <c r="S73" s="10"/>
      <c r="T73" s="10"/>
      <c r="U73" s="10"/>
      <c r="V73" s="10"/>
      <c r="W73" s="30"/>
      <c r="X73" s="10"/>
      <c r="Y73" s="10"/>
      <c r="Z73" s="10"/>
      <c r="AA73" s="10"/>
      <c r="AB73" s="10"/>
      <c r="AC73" s="36"/>
      <c r="AD73" s="10"/>
      <c r="AE73" s="10"/>
      <c r="AF73" s="10"/>
      <c r="AG73" s="10"/>
      <c r="AH73" s="10"/>
      <c r="AI73" s="10"/>
      <c r="AJ73" s="10"/>
      <c r="AK73" s="55"/>
      <c r="AL73" s="55"/>
      <c r="AM73" s="55"/>
      <c r="AN73" s="55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</row>
    <row r="74" spans="1:61" x14ac:dyDescent="0.35">
      <c r="A74" s="10"/>
      <c r="B74" s="2">
        <v>45270</v>
      </c>
      <c r="C74" s="3">
        <v>3</v>
      </c>
      <c r="D74" s="10"/>
      <c r="E74" s="79">
        <v>45270</v>
      </c>
      <c r="F74" s="21">
        <v>3.7</v>
      </c>
      <c r="G74" s="10"/>
      <c r="H74" s="26"/>
      <c r="I74" s="11"/>
      <c r="J74" s="11"/>
      <c r="K74" s="11"/>
      <c r="L74" s="11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30"/>
      <c r="X74" s="10"/>
      <c r="Y74" s="10"/>
      <c r="Z74" s="10"/>
      <c r="AA74" s="10"/>
      <c r="AB74" s="10"/>
      <c r="AC74" s="36"/>
      <c r="AD74" s="10"/>
      <c r="AE74" s="10"/>
      <c r="AF74" s="10"/>
      <c r="AG74" s="10"/>
      <c r="AH74" s="10"/>
      <c r="AI74" s="10"/>
      <c r="AJ74" s="10"/>
      <c r="AK74" s="55"/>
      <c r="AL74" s="55"/>
      <c r="AM74" s="55"/>
      <c r="AN74" s="55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</row>
    <row r="75" spans="1:61" x14ac:dyDescent="0.35">
      <c r="A75" s="10"/>
      <c r="B75" s="2">
        <v>45271</v>
      </c>
      <c r="C75" s="3">
        <v>2</v>
      </c>
      <c r="D75" s="10"/>
      <c r="E75" s="79">
        <v>45271</v>
      </c>
      <c r="F75" s="21">
        <v>5.8</v>
      </c>
      <c r="G75" s="10"/>
      <c r="H75" s="26"/>
      <c r="I75" s="11"/>
      <c r="J75" s="11"/>
      <c r="K75" s="11"/>
      <c r="L75" s="11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30"/>
      <c r="X75" s="10"/>
      <c r="Y75" s="10"/>
      <c r="Z75" s="10"/>
      <c r="AA75" s="10"/>
      <c r="AB75" s="10"/>
      <c r="AC75" s="36"/>
      <c r="AD75" s="10"/>
      <c r="AE75" s="10"/>
      <c r="AF75" s="10"/>
      <c r="AG75" s="10"/>
      <c r="AH75" s="10"/>
      <c r="AI75" s="10"/>
      <c r="AJ75" s="10"/>
      <c r="AK75" s="55"/>
      <c r="AL75" s="55"/>
      <c r="AM75" s="55"/>
      <c r="AN75" s="55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</row>
    <row r="76" spans="1:61" x14ac:dyDescent="0.35">
      <c r="A76" s="10"/>
      <c r="B76" s="2">
        <v>45272</v>
      </c>
      <c r="C76" s="3">
        <v>5</v>
      </c>
      <c r="D76" s="10"/>
      <c r="E76" s="79">
        <v>45272</v>
      </c>
      <c r="F76" s="21">
        <v>6.9</v>
      </c>
      <c r="G76" s="10"/>
      <c r="H76" s="26"/>
      <c r="I76" s="11"/>
      <c r="J76" s="11"/>
      <c r="K76" s="11"/>
      <c r="L76" s="11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31"/>
      <c r="X76" s="10"/>
      <c r="Y76" s="10"/>
      <c r="Z76" s="10"/>
      <c r="AA76" s="10"/>
      <c r="AB76" s="10"/>
      <c r="AC76" s="36"/>
      <c r="AD76" s="10"/>
      <c r="AE76" s="10"/>
      <c r="AF76" s="10"/>
      <c r="AG76" s="10"/>
      <c r="AH76" s="10"/>
      <c r="AI76" s="10"/>
      <c r="AJ76" s="10"/>
      <c r="AK76" s="55"/>
      <c r="AL76" s="55"/>
      <c r="AM76" s="55"/>
      <c r="AN76" s="55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</row>
    <row r="77" spans="1:61" x14ac:dyDescent="0.35">
      <c r="A77" s="10"/>
      <c r="B77" s="2">
        <v>45273</v>
      </c>
      <c r="C77" s="3">
        <v>4</v>
      </c>
      <c r="D77" s="10"/>
      <c r="E77" s="79">
        <v>45273</v>
      </c>
      <c r="F77" s="21">
        <v>1.7</v>
      </c>
      <c r="G77" s="10"/>
      <c r="H77" s="37"/>
      <c r="I77" s="38"/>
      <c r="J77" s="38"/>
      <c r="K77" s="38"/>
      <c r="L77" s="38"/>
      <c r="M77" s="39"/>
      <c r="N77" s="39"/>
      <c r="O77" s="78"/>
      <c r="P77" s="78"/>
      <c r="Q77" s="78"/>
      <c r="R77" s="78"/>
      <c r="S77" s="78"/>
      <c r="T77" s="64"/>
      <c r="U77" s="64"/>
      <c r="V77" s="64"/>
      <c r="W77" s="64"/>
      <c r="X77" s="64"/>
      <c r="Y77" s="64"/>
      <c r="Z77" s="64"/>
      <c r="AA77" s="82"/>
      <c r="AB77" s="10"/>
      <c r="AC77" s="36"/>
      <c r="AD77" s="27"/>
      <c r="AE77" s="10"/>
      <c r="AF77" s="10"/>
      <c r="AG77" s="10"/>
      <c r="AH77" s="10"/>
      <c r="AI77" s="10"/>
      <c r="AJ77" s="10"/>
      <c r="AK77" s="55"/>
      <c r="AL77" s="55"/>
      <c r="AM77" s="55"/>
      <c r="AN77" s="55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</row>
    <row r="78" spans="1:61" x14ac:dyDescent="0.4">
      <c r="A78" s="10"/>
      <c r="B78" s="2">
        <v>45274</v>
      </c>
      <c r="C78" s="3">
        <v>2</v>
      </c>
      <c r="D78" s="10"/>
      <c r="E78" s="79">
        <v>45274</v>
      </c>
      <c r="F78" s="21">
        <v>2.8</v>
      </c>
      <c r="G78" s="10"/>
      <c r="H78" s="11"/>
      <c r="I78" s="11"/>
      <c r="J78" s="11"/>
      <c r="K78" s="11"/>
      <c r="L78" s="11"/>
      <c r="M78" s="10"/>
      <c r="N78" s="18">
        <v>1</v>
      </c>
      <c r="O78" s="18">
        <v>2</v>
      </c>
      <c r="P78" s="18">
        <v>3</v>
      </c>
      <c r="Q78" s="18">
        <v>4</v>
      </c>
      <c r="R78" s="18">
        <v>5</v>
      </c>
      <c r="S78" s="18">
        <v>6</v>
      </c>
      <c r="T78" s="83"/>
      <c r="U78" s="83"/>
      <c r="V78" s="83"/>
      <c r="W78" s="84"/>
      <c r="X78" s="83"/>
      <c r="Y78" s="83"/>
      <c r="Z78" s="83"/>
      <c r="AA78" s="83"/>
      <c r="AB78" s="10"/>
      <c r="AC78" s="36"/>
      <c r="AD78" s="10"/>
      <c r="AE78" s="10"/>
      <c r="AF78" s="10"/>
      <c r="AG78" s="10"/>
      <c r="AH78" s="10"/>
      <c r="AI78" s="10"/>
      <c r="AJ78" s="10"/>
      <c r="AK78" s="55"/>
      <c r="AL78" s="55"/>
      <c r="AM78" s="55"/>
      <c r="AN78" s="55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</row>
    <row r="79" spans="1:61" ht="13.9" customHeight="1" x14ac:dyDescent="0.4">
      <c r="A79" s="10"/>
      <c r="B79" s="2">
        <v>45275</v>
      </c>
      <c r="C79" s="3">
        <v>3</v>
      </c>
      <c r="D79" s="10"/>
      <c r="E79" s="79">
        <v>45275</v>
      </c>
      <c r="F79" s="21">
        <v>1.4</v>
      </c>
      <c r="G79" s="10"/>
      <c r="H79" s="92" t="s">
        <v>29</v>
      </c>
      <c r="I79" s="93"/>
      <c r="J79" s="93"/>
      <c r="K79" s="94"/>
      <c r="L79" s="11"/>
      <c r="M79" s="10"/>
      <c r="N79" s="18">
        <v>0</v>
      </c>
      <c r="O79" s="19">
        <f>K50</f>
        <v>0.15789473684210525</v>
      </c>
      <c r="P79" s="19">
        <f>K52</f>
        <v>0.35526315789473684</v>
      </c>
      <c r="Q79" s="19">
        <f>K54</f>
        <v>0.5</v>
      </c>
      <c r="R79" s="19">
        <f>K56</f>
        <v>0.72368421052631582</v>
      </c>
      <c r="S79" s="19">
        <f>K56</f>
        <v>0.72368421052631582</v>
      </c>
      <c r="T79" s="85"/>
      <c r="U79" s="85"/>
      <c r="V79" s="85"/>
      <c r="W79" s="85"/>
      <c r="X79" s="85"/>
      <c r="Y79" s="85"/>
      <c r="Z79" s="85"/>
      <c r="AA79" s="85"/>
      <c r="AB79" s="10"/>
      <c r="AC79" s="36"/>
      <c r="AD79" s="10"/>
      <c r="AE79" s="10"/>
      <c r="AF79" s="10"/>
      <c r="AG79" s="10"/>
      <c r="AH79" s="10"/>
      <c r="AI79" s="10"/>
      <c r="AJ79" s="10"/>
      <c r="AK79" s="55"/>
      <c r="AL79" s="55"/>
      <c r="AM79" s="55"/>
      <c r="AN79" s="55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</row>
    <row r="80" spans="1:61" ht="27.75" x14ac:dyDescent="0.35">
      <c r="A80" s="10"/>
      <c r="B80" s="10"/>
      <c r="C80" s="10"/>
      <c r="D80" s="10"/>
      <c r="E80" s="10"/>
      <c r="F80" s="10"/>
      <c r="G80" s="10"/>
      <c r="H80" s="17" t="s">
        <v>30</v>
      </c>
      <c r="I80" s="17">
        <f>AVERAGE(H13:CE13)</f>
        <v>3.3815789473684212</v>
      </c>
      <c r="J80" s="17" t="s">
        <v>34</v>
      </c>
      <c r="K80" s="17">
        <f>MEDIAN(H13:CE13)</f>
        <v>3.5</v>
      </c>
      <c r="L80" s="11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32"/>
      <c r="X80" s="10"/>
      <c r="Y80" s="10"/>
      <c r="Z80" s="10"/>
      <c r="AA80" s="10"/>
      <c r="AB80" s="10"/>
      <c r="AC80" s="36"/>
      <c r="AD80" s="10"/>
      <c r="AE80" s="10"/>
      <c r="AF80" s="10"/>
      <c r="AG80" s="10"/>
      <c r="AH80" s="10"/>
      <c r="AI80" s="10"/>
      <c r="AJ80" s="10"/>
      <c r="AK80" s="55"/>
      <c r="AL80" s="55"/>
      <c r="AM80" s="55"/>
      <c r="AN80" s="55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</row>
    <row r="81" spans="1:99" ht="41.65" x14ac:dyDescent="0.35">
      <c r="A81" s="10"/>
      <c r="B81" s="10"/>
      <c r="C81" s="10"/>
      <c r="D81" s="10"/>
      <c r="E81" s="10"/>
      <c r="F81" s="10"/>
      <c r="G81" s="10"/>
      <c r="H81" s="17" t="s">
        <v>39</v>
      </c>
      <c r="I81" s="17">
        <f>K32/N32</f>
        <v>1.4078947368421051</v>
      </c>
      <c r="J81" s="17" t="s">
        <v>35</v>
      </c>
      <c r="K81" s="17">
        <f>SKEW(H13:CE13)</f>
        <v>4.5338266533201887E-2</v>
      </c>
      <c r="L81" s="11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30"/>
      <c r="X81" s="10"/>
      <c r="Y81" s="10"/>
      <c r="Z81" s="10"/>
      <c r="AA81" s="10"/>
      <c r="AB81" s="10"/>
      <c r="AC81" s="36"/>
      <c r="AD81" s="10"/>
      <c r="AE81" s="10"/>
      <c r="AF81" s="10"/>
      <c r="AG81" s="10"/>
      <c r="AH81" s="10"/>
      <c r="AI81" s="10"/>
      <c r="AJ81" s="10"/>
      <c r="AK81" s="55"/>
      <c r="AL81" s="55"/>
      <c r="AM81" s="55"/>
      <c r="AN81" s="55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</row>
    <row r="82" spans="1:99" x14ac:dyDescent="0.35">
      <c r="A82" s="10"/>
      <c r="B82" s="10"/>
      <c r="C82" s="10"/>
      <c r="D82" s="10"/>
      <c r="E82" s="10"/>
      <c r="F82" s="10"/>
      <c r="G82" s="10"/>
      <c r="H82" s="17" t="s">
        <v>31</v>
      </c>
      <c r="I82" s="17">
        <f>M32/N32</f>
        <v>2.6043975069252077</v>
      </c>
      <c r="J82" s="17" t="s">
        <v>36</v>
      </c>
      <c r="K82" s="17">
        <f>KURT(H13:CE13)</f>
        <v>-1.1562012760940765</v>
      </c>
      <c r="L82" s="11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30"/>
      <c r="X82" s="10"/>
      <c r="Y82" s="10"/>
      <c r="Z82" s="10"/>
      <c r="AA82" s="10"/>
      <c r="AB82" s="10"/>
      <c r="AC82" s="36"/>
      <c r="AD82" s="10"/>
      <c r="AE82" s="10"/>
      <c r="AF82" s="10"/>
      <c r="AG82" s="10"/>
      <c r="AH82" s="10"/>
      <c r="AI82" s="10"/>
      <c r="AJ82" s="10"/>
      <c r="AK82" s="55"/>
      <c r="AL82" s="55"/>
      <c r="AM82" s="55"/>
      <c r="AN82" s="55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</row>
    <row r="83" spans="1:99" ht="41.65" x14ac:dyDescent="0.35">
      <c r="A83" s="10"/>
      <c r="B83" s="10"/>
      <c r="C83" s="10"/>
      <c r="D83" s="10"/>
      <c r="E83" s="10"/>
      <c r="F83" s="10"/>
      <c r="G83" s="10"/>
      <c r="H83" s="17" t="s">
        <v>32</v>
      </c>
      <c r="I83" s="17">
        <f>SQRT(I82)</f>
        <v>1.6138145825729819</v>
      </c>
      <c r="J83" s="17" t="s">
        <v>37</v>
      </c>
      <c r="K83" s="17">
        <f>MAX(I18:N18) - MIN(I18:N18)</f>
        <v>5</v>
      </c>
      <c r="L83" s="11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30"/>
      <c r="X83" s="10"/>
      <c r="Y83" s="10"/>
      <c r="Z83" s="10"/>
      <c r="AA83" s="10"/>
      <c r="AB83" s="10"/>
      <c r="AC83" s="36"/>
      <c r="AD83" s="10"/>
      <c r="AE83" s="10"/>
      <c r="AF83" s="10"/>
      <c r="AG83" s="10"/>
      <c r="AH83" s="10"/>
      <c r="AI83" s="10"/>
      <c r="AJ83" s="10"/>
      <c r="AK83" s="55"/>
      <c r="AL83" s="55"/>
      <c r="AM83" s="55"/>
      <c r="AN83" s="55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</row>
    <row r="84" spans="1:99" ht="41.65" x14ac:dyDescent="0.35">
      <c r="A84" s="10"/>
      <c r="B84" s="10"/>
      <c r="C84" s="10"/>
      <c r="D84" s="10"/>
      <c r="E84" s="10"/>
      <c r="F84" s="10"/>
      <c r="G84" s="10"/>
      <c r="H84" s="17" t="s">
        <v>33</v>
      </c>
      <c r="I84" s="17">
        <f>MODE(H13:CE13)</f>
        <v>4</v>
      </c>
      <c r="J84" s="17" t="s">
        <v>38</v>
      </c>
      <c r="K84" s="46">
        <f>I83/L7</f>
        <v>0.47723699718111523</v>
      </c>
      <c r="L84" s="11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31"/>
      <c r="X84" s="10"/>
      <c r="Y84" s="10"/>
      <c r="Z84" s="10"/>
      <c r="AA84" s="10"/>
      <c r="AB84" s="10"/>
      <c r="AC84" s="36"/>
      <c r="AD84" s="10"/>
      <c r="AE84" s="10"/>
      <c r="AF84" s="10"/>
      <c r="AG84" s="10"/>
      <c r="AH84" s="10"/>
      <c r="AI84" s="10"/>
      <c r="AJ84" s="10"/>
      <c r="AK84" s="55"/>
      <c r="AL84" s="55"/>
      <c r="AM84" s="55"/>
      <c r="AN84" s="55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</row>
    <row r="85" spans="1:99" x14ac:dyDescent="0.35">
      <c r="A85" s="10"/>
      <c r="B85" s="10"/>
      <c r="C85" s="10"/>
      <c r="D85" s="10"/>
      <c r="E85" s="10"/>
      <c r="F85" s="10"/>
      <c r="G85" s="10"/>
      <c r="H85" s="11"/>
      <c r="I85" s="11"/>
      <c r="J85" s="11"/>
      <c r="K85" s="11"/>
      <c r="L85" s="11"/>
      <c r="M85" s="10"/>
      <c r="N85" s="10"/>
      <c r="O85" s="39"/>
      <c r="P85" s="39"/>
      <c r="Q85" s="39"/>
      <c r="R85" s="39"/>
      <c r="S85" s="39"/>
      <c r="T85" s="39"/>
      <c r="U85" s="39"/>
      <c r="V85" s="39"/>
      <c r="W85" s="40"/>
      <c r="X85" s="39"/>
      <c r="Y85" s="39"/>
      <c r="Z85" s="39"/>
      <c r="AA85" s="39"/>
      <c r="AB85" s="39"/>
      <c r="AC85" s="41"/>
      <c r="AD85" s="10"/>
      <c r="AE85" s="10"/>
      <c r="AF85" s="10"/>
      <c r="AG85" s="10"/>
      <c r="AH85" s="10"/>
      <c r="AI85" s="10"/>
      <c r="AJ85" s="10"/>
      <c r="AK85" s="55"/>
      <c r="AL85" s="55"/>
      <c r="AM85" s="55"/>
      <c r="AN85" s="55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</row>
    <row r="86" spans="1:99" x14ac:dyDescent="0.35">
      <c r="A86" s="10"/>
      <c r="B86" s="10"/>
      <c r="C86" s="10"/>
      <c r="D86" s="10"/>
      <c r="E86" s="10"/>
      <c r="F86" s="10"/>
      <c r="G86" s="10"/>
      <c r="H86" s="11"/>
      <c r="I86" s="11"/>
      <c r="J86" s="11"/>
      <c r="K86" s="11"/>
      <c r="L86" s="11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34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55"/>
      <c r="AL86" s="55"/>
      <c r="AM86" s="55"/>
      <c r="AN86" s="55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</row>
    <row r="87" spans="1:99" ht="41.45" customHeight="1" x14ac:dyDescent="0.35">
      <c r="A87" s="10"/>
      <c r="B87" s="10"/>
      <c r="C87" s="10"/>
      <c r="D87" s="10"/>
      <c r="E87" s="10"/>
      <c r="F87" s="10"/>
      <c r="G87" s="10"/>
      <c r="H87" s="11"/>
      <c r="I87" s="11"/>
      <c r="J87" s="11"/>
      <c r="K87" s="11"/>
      <c r="L87" s="11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34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55"/>
      <c r="AL87" s="55"/>
      <c r="AM87" s="55"/>
      <c r="AN87" s="55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</row>
    <row r="88" spans="1:99" x14ac:dyDescent="0.35">
      <c r="A88" s="10"/>
      <c r="B88" s="10"/>
      <c r="C88" s="10"/>
      <c r="D88" s="10"/>
      <c r="E88" s="10"/>
      <c r="F88" s="10"/>
      <c r="G88" s="10"/>
      <c r="H88" s="11"/>
      <c r="I88" s="11"/>
      <c r="J88" s="11"/>
      <c r="K88" s="11"/>
      <c r="L88" s="11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34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55"/>
      <c r="AL88" s="55"/>
      <c r="AM88" s="55"/>
      <c r="AN88" s="55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</row>
    <row r="89" spans="1:99" x14ac:dyDescent="0.35">
      <c r="A89" s="10"/>
      <c r="B89" s="10"/>
      <c r="C89" s="10"/>
      <c r="D89" s="10"/>
      <c r="E89" s="10"/>
      <c r="F89" s="10"/>
      <c r="G89" s="10"/>
      <c r="H89" s="11"/>
      <c r="I89" s="11"/>
      <c r="J89" s="11"/>
      <c r="K89" s="11"/>
      <c r="L89" s="11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34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55"/>
      <c r="AL89" s="55"/>
      <c r="AM89" s="55"/>
      <c r="AN89" s="55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</row>
    <row r="90" spans="1:99" x14ac:dyDescent="0.35">
      <c r="A90" s="10"/>
      <c r="B90" s="10"/>
      <c r="C90" s="10"/>
      <c r="D90" s="10"/>
      <c r="E90" s="10"/>
      <c r="F90" s="10"/>
      <c r="G90" s="10"/>
      <c r="H90" s="11"/>
      <c r="I90" s="11"/>
      <c r="J90" s="11"/>
      <c r="K90" s="11"/>
      <c r="L90" s="11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34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55"/>
      <c r="AL90" s="55"/>
      <c r="AM90" s="55"/>
      <c r="AN90" s="55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</row>
    <row r="91" spans="1:99" x14ac:dyDescent="0.35">
      <c r="A91" s="10"/>
      <c r="B91" s="10"/>
      <c r="C91" s="10"/>
      <c r="D91" s="10"/>
      <c r="E91" s="10"/>
      <c r="F91" s="10"/>
      <c r="G91" s="10"/>
      <c r="H91" s="11"/>
      <c r="I91" s="11"/>
      <c r="J91" s="11"/>
      <c r="K91" s="11"/>
      <c r="L91" s="11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34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55"/>
      <c r="AL91" s="55"/>
      <c r="AM91" s="55"/>
      <c r="AN91" s="55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</row>
    <row r="92" spans="1:99" x14ac:dyDescent="0.35">
      <c r="A92" s="10"/>
      <c r="B92" s="10"/>
      <c r="C92" s="10"/>
      <c r="D92" s="10"/>
      <c r="E92" s="10"/>
      <c r="F92" s="10"/>
      <c r="G92" s="10"/>
      <c r="H92" s="11"/>
      <c r="I92" s="11"/>
      <c r="J92" s="11"/>
      <c r="K92" s="11"/>
      <c r="L92" s="11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34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55"/>
      <c r="AL92" s="55"/>
      <c r="AM92" s="55"/>
      <c r="AN92" s="55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</row>
    <row r="93" spans="1:99" x14ac:dyDescent="0.35">
      <c r="A93" s="10"/>
      <c r="B93" s="10"/>
      <c r="C93" s="10"/>
      <c r="D93" s="11"/>
      <c r="E93" s="10"/>
      <c r="F93" s="10"/>
      <c r="G93" s="10"/>
      <c r="H93" s="11"/>
      <c r="I93" s="11"/>
      <c r="J93" s="11"/>
      <c r="K93" s="11"/>
      <c r="L93" s="11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34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55"/>
      <c r="AL93" s="55"/>
      <c r="AM93" s="55"/>
      <c r="AN93" s="55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</row>
    <row r="94" spans="1:99" x14ac:dyDescent="0.35">
      <c r="A94" s="10"/>
      <c r="B94" s="10"/>
      <c r="C94" s="10"/>
      <c r="D94" s="10"/>
      <c r="E94" s="10"/>
      <c r="F94" s="10"/>
      <c r="G94" s="10"/>
      <c r="H94" s="11"/>
      <c r="I94" s="11"/>
      <c r="J94" s="11"/>
      <c r="K94" s="11"/>
      <c r="L94" s="11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34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55"/>
      <c r="AL94" s="55"/>
      <c r="AM94" s="55"/>
      <c r="AN94" s="55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</row>
    <row r="95" spans="1:99" x14ac:dyDescent="0.35">
      <c r="A95" s="10"/>
      <c r="B95" s="10"/>
      <c r="C95" s="10"/>
      <c r="D95" s="10"/>
      <c r="E95" s="10"/>
      <c r="F95" s="10"/>
      <c r="G95" s="10"/>
      <c r="H95" s="101" t="s">
        <v>46</v>
      </c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"/>
      <c r="W95" s="34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55"/>
      <c r="AL95" s="55"/>
      <c r="AM95" s="55"/>
      <c r="AN95" s="55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</row>
    <row r="96" spans="1:99" x14ac:dyDescent="0.35">
      <c r="A96" s="10"/>
      <c r="B96" s="10"/>
      <c r="C96" s="10"/>
      <c r="D96" s="10"/>
      <c r="E96" s="10"/>
      <c r="F96" s="10"/>
      <c r="G96" s="10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"/>
      <c r="W96" s="34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55"/>
      <c r="AL96" s="55"/>
      <c r="AM96" s="55"/>
      <c r="AN96" s="55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</row>
    <row r="97" spans="1:98" x14ac:dyDescent="0.35">
      <c r="A97" s="10"/>
      <c r="B97" s="10"/>
      <c r="C97" s="10"/>
      <c r="D97" s="10"/>
      <c r="E97" s="10"/>
      <c r="F97" s="10"/>
      <c r="G97" s="10"/>
      <c r="H97" s="11"/>
      <c r="I97" s="11"/>
      <c r="J97" s="11"/>
      <c r="K97" s="11"/>
      <c r="L97" s="11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34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55"/>
      <c r="AL97" s="55"/>
      <c r="AM97" s="55"/>
      <c r="AN97" s="55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</row>
    <row r="98" spans="1:98" ht="41.65" x14ac:dyDescent="0.35">
      <c r="A98" s="10"/>
      <c r="B98" s="10"/>
      <c r="C98" s="10"/>
      <c r="D98" s="10"/>
      <c r="E98" s="10"/>
      <c r="F98" s="10"/>
      <c r="G98" s="10"/>
      <c r="H98" s="12" t="s">
        <v>5</v>
      </c>
      <c r="I98" s="12" t="s">
        <v>6</v>
      </c>
      <c r="J98" s="12" t="s">
        <v>10</v>
      </c>
      <c r="K98" s="12" t="s">
        <v>47</v>
      </c>
      <c r="L98" s="44" t="s">
        <v>48</v>
      </c>
      <c r="M98" s="17" t="s">
        <v>96</v>
      </c>
      <c r="N98" s="29" t="s">
        <v>97</v>
      </c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55"/>
      <c r="AL98" s="55"/>
      <c r="AM98" s="55"/>
      <c r="AN98" s="55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</row>
    <row r="99" spans="1:98" ht="41.65" x14ac:dyDescent="0.35">
      <c r="A99" s="10"/>
      <c r="B99" s="10"/>
      <c r="C99" s="10"/>
      <c r="D99" s="10"/>
      <c r="E99" s="10"/>
      <c r="F99" s="10"/>
      <c r="G99" s="10"/>
      <c r="H99" s="12" t="s">
        <v>106</v>
      </c>
      <c r="I99" s="12" t="s">
        <v>7</v>
      </c>
      <c r="J99" s="12">
        <f>COUNT(H103:CT103)</f>
        <v>76</v>
      </c>
      <c r="K99" s="12">
        <f xml:space="preserve"> INT(1 + 3.222*LOG10(J99))</f>
        <v>7</v>
      </c>
      <c r="L99" s="44">
        <f>(MAX(H103:CT103) - MIN(H103:CT103)) /K99</f>
        <v>0.88571428571428557</v>
      </c>
      <c r="M99" s="17">
        <f>MIN(H103:CT103)</f>
        <v>1.1000000000000001</v>
      </c>
      <c r="N99" s="29">
        <f>MAX(H103:CT103)</f>
        <v>7.3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55"/>
      <c r="AL99" s="55"/>
      <c r="AM99" s="55"/>
      <c r="AN99" s="55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</row>
    <row r="100" spans="1:98" x14ac:dyDescent="0.35">
      <c r="A100" s="10"/>
      <c r="B100" s="10"/>
      <c r="C100" s="10"/>
      <c r="D100" s="10"/>
      <c r="E100" s="10"/>
      <c r="F100" s="10"/>
      <c r="G100" s="10"/>
      <c r="H100" s="11"/>
      <c r="I100" s="11"/>
      <c r="J100" s="11"/>
      <c r="K100" s="11"/>
      <c r="L100" s="11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55"/>
      <c r="AL100" s="55"/>
      <c r="AM100" s="55"/>
      <c r="AN100" s="55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</row>
    <row r="101" spans="1:98" x14ac:dyDescent="0.35">
      <c r="A101" s="10"/>
      <c r="B101" s="10"/>
      <c r="C101" s="10"/>
      <c r="D101" s="10"/>
      <c r="E101" s="10"/>
      <c r="F101" s="10"/>
      <c r="G101" s="10"/>
      <c r="H101" s="102" t="s">
        <v>11</v>
      </c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02"/>
      <c r="BO101" s="102"/>
      <c r="BP101" s="102"/>
      <c r="BQ101" s="102"/>
      <c r="BR101" s="102"/>
      <c r="BS101" s="102"/>
      <c r="BT101" s="102"/>
      <c r="BU101" s="102"/>
      <c r="BV101" s="102"/>
      <c r="BW101" s="102"/>
      <c r="BX101" s="102"/>
      <c r="BY101" s="102"/>
      <c r="BZ101" s="102"/>
      <c r="CA101" s="102"/>
      <c r="CB101" s="102"/>
      <c r="CC101" s="102"/>
      <c r="CD101" s="102"/>
      <c r="CE101" s="102"/>
      <c r="CF101" s="102"/>
      <c r="CG101" s="102"/>
      <c r="CH101" s="102"/>
      <c r="CI101" s="102"/>
      <c r="CJ101" s="102"/>
      <c r="CK101" s="102"/>
      <c r="CL101" s="102"/>
      <c r="CM101" s="102"/>
      <c r="CN101" s="102"/>
      <c r="CO101" s="102"/>
      <c r="CP101" s="102"/>
      <c r="CQ101" s="102"/>
      <c r="CR101" s="102"/>
      <c r="CS101" s="102"/>
      <c r="CT101" s="102"/>
    </row>
    <row r="102" spans="1:98" ht="13.9" customHeight="1" x14ac:dyDescent="0.35">
      <c r="A102" s="10"/>
      <c r="B102" s="10"/>
      <c r="C102" s="10"/>
      <c r="D102" s="10"/>
      <c r="E102" s="10"/>
      <c r="F102" s="10"/>
      <c r="G102" s="10"/>
      <c r="H102" s="11"/>
      <c r="I102" s="11"/>
      <c r="J102" s="11"/>
      <c r="K102" s="11"/>
      <c r="L102" s="11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55"/>
      <c r="AL102" s="55"/>
      <c r="AM102" s="55"/>
      <c r="AN102" s="55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</row>
    <row r="103" spans="1:98" x14ac:dyDescent="0.35">
      <c r="A103" s="10"/>
      <c r="B103" s="10"/>
      <c r="C103" s="10"/>
      <c r="D103" s="10"/>
      <c r="E103" s="10"/>
      <c r="F103" s="10"/>
      <c r="G103" s="10"/>
      <c r="H103" s="21">
        <v>1.1000000000000001</v>
      </c>
      <c r="I103" s="21">
        <v>1.2</v>
      </c>
      <c r="J103" s="21">
        <v>1.2</v>
      </c>
      <c r="K103" s="21">
        <v>1.3</v>
      </c>
      <c r="L103" s="21">
        <v>1.4</v>
      </c>
      <c r="M103" s="21">
        <v>1.4</v>
      </c>
      <c r="N103" s="21">
        <v>1.4</v>
      </c>
      <c r="O103" s="21">
        <v>1.5</v>
      </c>
      <c r="P103" s="21">
        <v>1.6</v>
      </c>
      <c r="Q103" s="21">
        <v>1.6</v>
      </c>
      <c r="R103" s="21">
        <v>1.6</v>
      </c>
      <c r="S103" s="21">
        <v>1.7</v>
      </c>
      <c r="T103" s="21">
        <v>1.7</v>
      </c>
      <c r="U103" s="21">
        <v>1.7</v>
      </c>
      <c r="V103" s="21">
        <v>1.8</v>
      </c>
      <c r="W103" s="21">
        <v>1.8</v>
      </c>
      <c r="X103" s="21">
        <v>1.8</v>
      </c>
      <c r="Y103" s="21">
        <v>1.9</v>
      </c>
      <c r="Z103" s="21">
        <v>2.1</v>
      </c>
      <c r="AA103" s="21">
        <v>2.2000000000000002</v>
      </c>
      <c r="AB103" s="21">
        <v>2.2999999999999998</v>
      </c>
      <c r="AC103" s="21">
        <v>2.2999999999999998</v>
      </c>
      <c r="AD103" s="21">
        <v>2.4</v>
      </c>
      <c r="AE103" s="21">
        <v>2.4</v>
      </c>
      <c r="AF103" s="21">
        <v>2.5</v>
      </c>
      <c r="AG103" s="21">
        <v>2.6</v>
      </c>
      <c r="AH103" s="21">
        <v>2.6</v>
      </c>
      <c r="AI103" s="21">
        <v>2.7</v>
      </c>
      <c r="AJ103" s="21">
        <v>2.7</v>
      </c>
      <c r="AK103" s="21">
        <v>2.7</v>
      </c>
      <c r="AL103" s="21">
        <v>2.7</v>
      </c>
      <c r="AM103" s="21">
        <v>2.7</v>
      </c>
      <c r="AN103" s="21">
        <v>2.7</v>
      </c>
      <c r="AO103" s="21">
        <v>2.8</v>
      </c>
      <c r="AP103" s="21">
        <v>2.8</v>
      </c>
      <c r="AQ103" s="21">
        <v>2.8</v>
      </c>
      <c r="AR103" s="21">
        <v>2.9</v>
      </c>
      <c r="AS103" s="21">
        <v>2.9</v>
      </c>
      <c r="AT103" s="21">
        <v>2.9</v>
      </c>
      <c r="AU103" s="21">
        <v>2.9</v>
      </c>
      <c r="AV103" s="21">
        <v>3.1</v>
      </c>
      <c r="AW103" s="21">
        <v>3.2</v>
      </c>
      <c r="AX103" s="21">
        <v>3.2</v>
      </c>
      <c r="AY103" s="21">
        <v>3.3</v>
      </c>
      <c r="AZ103" s="21">
        <v>3.4</v>
      </c>
      <c r="BA103" s="21">
        <v>3.5</v>
      </c>
      <c r="BB103" s="21">
        <v>3.5</v>
      </c>
      <c r="BC103" s="21">
        <v>3.5</v>
      </c>
      <c r="BD103" s="21">
        <v>3.5</v>
      </c>
      <c r="BE103" s="21">
        <v>3.6</v>
      </c>
      <c r="BF103" s="21">
        <v>3.6</v>
      </c>
      <c r="BG103" s="21">
        <v>3.7</v>
      </c>
      <c r="BH103" s="21">
        <v>3.7</v>
      </c>
      <c r="BI103" s="21">
        <v>3.7</v>
      </c>
      <c r="BJ103" s="21">
        <v>3.8</v>
      </c>
      <c r="BK103" s="21">
        <v>3.9</v>
      </c>
      <c r="BL103" s="21">
        <v>4.0999999999999996</v>
      </c>
      <c r="BM103" s="21">
        <v>4.2</v>
      </c>
      <c r="BN103" s="21">
        <v>4.3</v>
      </c>
      <c r="BO103" s="21">
        <v>4.3</v>
      </c>
      <c r="BP103" s="21">
        <v>4.3</v>
      </c>
      <c r="BQ103" s="21">
        <v>4.5</v>
      </c>
      <c r="BR103" s="21">
        <v>4.5999999999999996</v>
      </c>
      <c r="BS103" s="21">
        <v>4.8</v>
      </c>
      <c r="BT103" s="21">
        <v>4.9000000000000004</v>
      </c>
      <c r="BU103" s="21">
        <v>5.3</v>
      </c>
      <c r="BV103" s="21">
        <v>5.4</v>
      </c>
      <c r="BW103" s="21">
        <v>5.5</v>
      </c>
      <c r="BX103" s="21">
        <v>5.7</v>
      </c>
      <c r="BY103" s="21">
        <v>5.8</v>
      </c>
      <c r="BZ103" s="21">
        <v>5.8</v>
      </c>
      <c r="CA103" s="21">
        <v>5.8</v>
      </c>
      <c r="CB103" s="21">
        <v>6.5</v>
      </c>
      <c r="CC103" s="21">
        <v>6.9</v>
      </c>
      <c r="CD103" s="21">
        <v>7.2</v>
      </c>
      <c r="CE103" s="21">
        <v>7.3</v>
      </c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  <c r="CT103" s="86"/>
    </row>
    <row r="104" spans="1:98" x14ac:dyDescent="0.35">
      <c r="A104" s="10"/>
      <c r="B104" s="10"/>
      <c r="C104" s="10"/>
      <c r="D104" s="10"/>
      <c r="E104" s="10"/>
      <c r="F104" s="10"/>
      <c r="G104" s="10"/>
      <c r="H104" s="11"/>
      <c r="I104" s="11"/>
      <c r="J104" s="11"/>
      <c r="K104" s="11"/>
      <c r="L104" s="11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55"/>
      <c r="AL104" s="55"/>
      <c r="AM104" s="55"/>
      <c r="AN104" s="55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</row>
    <row r="105" spans="1:98" x14ac:dyDescent="0.35">
      <c r="A105" s="10"/>
      <c r="B105" s="10"/>
      <c r="C105" s="10"/>
      <c r="D105" s="10"/>
      <c r="E105" s="10"/>
      <c r="F105" s="10"/>
      <c r="G105" s="10"/>
      <c r="H105" s="47"/>
      <c r="I105" s="11"/>
      <c r="J105" s="11"/>
      <c r="K105" s="11"/>
      <c r="L105" s="11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55"/>
      <c r="AL105" s="55"/>
      <c r="AM105" s="55"/>
      <c r="AN105" s="55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</row>
    <row r="106" spans="1:98" ht="38.25" x14ac:dyDescent="0.35">
      <c r="A106" s="10"/>
      <c r="B106" s="10"/>
      <c r="C106" s="10"/>
      <c r="D106" s="10"/>
      <c r="E106" s="10"/>
      <c r="F106" s="10"/>
      <c r="G106" s="10"/>
      <c r="H106" s="49" t="s">
        <v>49</v>
      </c>
      <c r="I106" s="49" t="s">
        <v>50</v>
      </c>
      <c r="J106" s="49" t="s">
        <v>51</v>
      </c>
      <c r="K106" s="49" t="s">
        <v>52</v>
      </c>
      <c r="L106" s="49" t="s">
        <v>53</v>
      </c>
      <c r="M106" s="49" t="s">
        <v>54</v>
      </c>
      <c r="N106" s="49" t="s">
        <v>55</v>
      </c>
      <c r="O106" s="49" t="s">
        <v>56</v>
      </c>
      <c r="P106" s="49" t="s">
        <v>63</v>
      </c>
      <c r="Q106" s="49" t="s">
        <v>65</v>
      </c>
      <c r="R106" s="67" t="s">
        <v>87</v>
      </c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55"/>
      <c r="AL106" s="55"/>
      <c r="AM106" s="55"/>
      <c r="AN106" s="55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</row>
    <row r="107" spans="1:98" ht="52.8" customHeight="1" x14ac:dyDescent="0.35">
      <c r="A107" s="10"/>
      <c r="B107" s="10"/>
      <c r="C107" s="10"/>
      <c r="D107" s="11"/>
      <c r="E107" s="10"/>
      <c r="F107" s="10"/>
      <c r="G107" s="10"/>
      <c r="H107" s="21">
        <v>1.1000000000000001</v>
      </c>
      <c r="I107" s="95" t="s">
        <v>107</v>
      </c>
      <c r="J107" s="95">
        <f>COUNT(H107:H124)</f>
        <v>18</v>
      </c>
      <c r="K107" s="95">
        <f>SUM(H107:H124) / J107</f>
        <v>1.5388888888888888</v>
      </c>
      <c r="L107" s="50">
        <f>POWER(H107 - $K$108, 2)</f>
        <v>1.2100000000000002</v>
      </c>
      <c r="M107" s="95">
        <f>SUM(L107:L124) / J107</f>
        <v>2.4216666666666673</v>
      </c>
      <c r="N107" s="50">
        <f t="shared" ref="N107:N138" si="14">POWER(H107 - $K$185, 2)</f>
        <v>1.2100000000000002</v>
      </c>
      <c r="O107" s="95">
        <f>POWER(K107 - $K$185, 2) * J107</f>
        <v>42.627222222222215</v>
      </c>
      <c r="P107" s="95">
        <f>J107/J184</f>
        <v>0.23684210526315788</v>
      </c>
      <c r="Q107" s="95">
        <f>P107/L99</f>
        <v>0.267402376910017</v>
      </c>
      <c r="R107" s="95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7"/>
      <c r="AM107" s="34"/>
      <c r="AN107" s="101" t="s">
        <v>85</v>
      </c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101"/>
      <c r="BP107" s="101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5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42"/>
      <c r="CS107" s="34"/>
      <c r="CT107" s="34"/>
    </row>
    <row r="108" spans="1:98" ht="13.8" customHeight="1" x14ac:dyDescent="0.35">
      <c r="A108" s="10"/>
      <c r="B108" s="10"/>
      <c r="C108" s="10"/>
      <c r="D108" s="11"/>
      <c r="E108" s="10"/>
      <c r="F108" s="10"/>
      <c r="G108" s="10"/>
      <c r="H108" s="21">
        <v>1.2</v>
      </c>
      <c r="I108" s="96"/>
      <c r="J108" s="96"/>
      <c r="K108" s="96"/>
      <c r="L108" s="50">
        <f t="shared" ref="L108:L116" si="15">POWER(H108 - $K$108, 2)</f>
        <v>1.44</v>
      </c>
      <c r="M108" s="96"/>
      <c r="N108" s="50">
        <f t="shared" si="14"/>
        <v>1.44</v>
      </c>
      <c r="O108" s="96"/>
      <c r="P108" s="96"/>
      <c r="Q108" s="96"/>
      <c r="R108" s="96"/>
      <c r="S108" s="58">
        <v>1.1000000000000001</v>
      </c>
      <c r="T108" s="7">
        <v>1.1000000000000001</v>
      </c>
      <c r="U108" s="7">
        <v>2</v>
      </c>
      <c r="V108" s="7">
        <v>2</v>
      </c>
      <c r="W108" s="7">
        <v>2</v>
      </c>
      <c r="X108" s="7">
        <v>3</v>
      </c>
      <c r="Y108" s="7">
        <v>3</v>
      </c>
      <c r="Z108" s="7">
        <v>3</v>
      </c>
      <c r="AA108" s="7">
        <v>4</v>
      </c>
      <c r="AB108" s="7">
        <v>4</v>
      </c>
      <c r="AC108" s="7">
        <v>4</v>
      </c>
      <c r="AD108" s="7">
        <v>5</v>
      </c>
      <c r="AE108" s="7">
        <v>5</v>
      </c>
      <c r="AF108" s="7">
        <v>5</v>
      </c>
      <c r="AG108" s="7">
        <v>6</v>
      </c>
      <c r="AH108" s="7">
        <v>6</v>
      </c>
      <c r="AI108" s="7">
        <v>6</v>
      </c>
      <c r="AJ108" s="7">
        <v>7</v>
      </c>
      <c r="AK108" s="7">
        <v>7</v>
      </c>
      <c r="AL108" s="59"/>
      <c r="AM108" s="55"/>
      <c r="AN108" s="55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</row>
    <row r="109" spans="1:98" ht="13.9" customHeight="1" x14ac:dyDescent="0.35">
      <c r="A109" s="10"/>
      <c r="B109" s="10"/>
      <c r="C109" s="10"/>
      <c r="D109" s="11"/>
      <c r="E109" s="10"/>
      <c r="F109" s="10"/>
      <c r="G109" s="10"/>
      <c r="H109" s="21">
        <v>1.2</v>
      </c>
      <c r="I109" s="96"/>
      <c r="J109" s="96"/>
      <c r="K109" s="96"/>
      <c r="L109" s="50">
        <f t="shared" si="15"/>
        <v>1.44</v>
      </c>
      <c r="M109" s="96"/>
      <c r="N109" s="50">
        <f t="shared" si="14"/>
        <v>1.44</v>
      </c>
      <c r="O109" s="96"/>
      <c r="P109" s="96"/>
      <c r="Q109" s="96"/>
      <c r="R109" s="96"/>
      <c r="S109" s="58">
        <v>0</v>
      </c>
      <c r="T109" s="7">
        <f>Q107</f>
        <v>0.267402376910017</v>
      </c>
      <c r="U109" s="7">
        <f>Q107</f>
        <v>0.267402376910017</v>
      </c>
      <c r="V109" s="7">
        <v>0</v>
      </c>
      <c r="W109" s="7">
        <f>Q125</f>
        <v>0.32682512733446528</v>
      </c>
      <c r="X109" s="7">
        <f>Q125</f>
        <v>0.32682512733446528</v>
      </c>
      <c r="Y109" s="7">
        <v>0</v>
      </c>
      <c r="Z109" s="7">
        <f>Q147</f>
        <v>0.23769100169779289</v>
      </c>
      <c r="AA109" s="7">
        <f>Q147</f>
        <v>0.23769100169779289</v>
      </c>
      <c r="AB109" s="7">
        <v>0</v>
      </c>
      <c r="AC109" s="7">
        <f>Q163</f>
        <v>0.1337011884550085</v>
      </c>
      <c r="AD109" s="7">
        <f>Q163</f>
        <v>0.1337011884550085</v>
      </c>
      <c r="AE109" s="7">
        <v>0</v>
      </c>
      <c r="AF109" s="7">
        <f>Q172</f>
        <v>0.10398981324278439</v>
      </c>
      <c r="AG109" s="7">
        <f>Q172</f>
        <v>0.10398981324278439</v>
      </c>
      <c r="AH109" s="7">
        <v>0</v>
      </c>
      <c r="AI109" s="7">
        <f>Q179</f>
        <v>2.9711375212224111E-2</v>
      </c>
      <c r="AJ109" s="7">
        <f>Q179</f>
        <v>2.9711375212224111E-2</v>
      </c>
      <c r="AK109" s="7">
        <v>0</v>
      </c>
      <c r="AL109" s="59"/>
      <c r="AM109" s="55"/>
      <c r="AN109" s="17" t="s">
        <v>86</v>
      </c>
      <c r="AO109" s="29" t="s">
        <v>88</v>
      </c>
      <c r="AP109" s="29" t="s">
        <v>89</v>
      </c>
      <c r="AQ109" s="29" t="s">
        <v>90</v>
      </c>
      <c r="AR109" s="29" t="s">
        <v>91</v>
      </c>
      <c r="AS109" s="17" t="s">
        <v>93</v>
      </c>
      <c r="AT109" s="17" t="s">
        <v>94</v>
      </c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</row>
    <row r="110" spans="1:98" x14ac:dyDescent="0.35">
      <c r="A110" s="10"/>
      <c r="B110" s="10"/>
      <c r="C110" s="10"/>
      <c r="D110" s="11"/>
      <c r="E110" s="10"/>
      <c r="F110" s="10"/>
      <c r="G110" s="10"/>
      <c r="H110" s="21">
        <v>1.3</v>
      </c>
      <c r="I110" s="96"/>
      <c r="J110" s="96"/>
      <c r="K110" s="96"/>
      <c r="L110" s="50">
        <f t="shared" si="15"/>
        <v>1.6900000000000002</v>
      </c>
      <c r="M110" s="96"/>
      <c r="N110" s="50">
        <f t="shared" si="14"/>
        <v>1.6900000000000002</v>
      </c>
      <c r="O110" s="96"/>
      <c r="P110" s="96"/>
      <c r="Q110" s="96"/>
      <c r="R110" s="96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55"/>
      <c r="AL110" s="59"/>
      <c r="AM110" s="55"/>
      <c r="AN110" s="17">
        <f>6 - 3</f>
        <v>3</v>
      </c>
      <c r="AO110" s="29">
        <f>(58 + 58.8 + 59.6 + 60.4 + 61.2 + 62) / 91</f>
        <v>3.9560439560439562</v>
      </c>
      <c r="AP110" s="29">
        <f>I190 - 3 * I193</f>
        <v>-7.5446685796090645</v>
      </c>
      <c r="AQ110" s="29">
        <f>I190 + 3 * I193</f>
        <v>14.08940542171433</v>
      </c>
      <c r="AR110" s="29" t="s">
        <v>92</v>
      </c>
      <c r="AS110" s="17">
        <f>(58^2 - AO110^2 + 58.8^2 - AO110^2 + 59.6^2 - AO110^2 + 60.4^2 - AO110^2 + 61.2^2 - AO110^2 + 62^2 - AO110^2)/91</f>
        <v>236.45382744293502</v>
      </c>
      <c r="AT110" s="17">
        <f>SQRT(AS110)</f>
        <v>15.377055226633447</v>
      </c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</row>
    <row r="111" spans="1:98" x14ac:dyDescent="0.35">
      <c r="A111" s="10"/>
      <c r="B111" s="10"/>
      <c r="C111" s="10"/>
      <c r="D111" s="11"/>
      <c r="E111" s="10"/>
      <c r="F111" s="10"/>
      <c r="G111" s="10"/>
      <c r="H111" s="21">
        <v>1.4</v>
      </c>
      <c r="I111" s="96"/>
      <c r="J111" s="96"/>
      <c r="K111" s="96"/>
      <c r="L111" s="50">
        <f t="shared" si="15"/>
        <v>1.9599999999999997</v>
      </c>
      <c r="M111" s="96"/>
      <c r="N111" s="50">
        <f t="shared" si="14"/>
        <v>1.9599999999999997</v>
      </c>
      <c r="O111" s="96"/>
      <c r="P111" s="96"/>
      <c r="Q111" s="96"/>
      <c r="R111" s="96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55"/>
      <c r="AL111" s="59"/>
      <c r="AM111" s="55"/>
      <c r="AN111" s="55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</row>
    <row r="112" spans="1:98" ht="83.25" x14ac:dyDescent="0.4">
      <c r="A112" s="10"/>
      <c r="B112" s="10"/>
      <c r="C112" s="10"/>
      <c r="D112" s="11"/>
      <c r="E112" s="10"/>
      <c r="F112" s="10"/>
      <c r="G112" s="10"/>
      <c r="H112" s="21">
        <v>1.4</v>
      </c>
      <c r="I112" s="96"/>
      <c r="J112" s="96"/>
      <c r="K112" s="96"/>
      <c r="L112" s="50">
        <f t="shared" si="15"/>
        <v>1.9599999999999997</v>
      </c>
      <c r="M112" s="96"/>
      <c r="N112" s="50">
        <f t="shared" si="14"/>
        <v>1.9599999999999997</v>
      </c>
      <c r="O112" s="96"/>
      <c r="P112" s="96"/>
      <c r="Q112" s="96"/>
      <c r="R112" s="96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55"/>
      <c r="AL112" s="59"/>
      <c r="AM112" s="55"/>
      <c r="AN112" s="7"/>
      <c r="AO112" s="7"/>
      <c r="AP112" s="7"/>
      <c r="AQ112" s="7"/>
      <c r="AR112" s="7"/>
      <c r="AS112" s="8"/>
      <c r="AT112" s="8"/>
      <c r="AU112" s="7" t="s">
        <v>13</v>
      </c>
      <c r="AV112" s="7" t="s">
        <v>18</v>
      </c>
      <c r="AW112" s="7" t="s">
        <v>68</v>
      </c>
      <c r="AX112" s="10"/>
      <c r="AY112" s="10"/>
      <c r="AZ112" s="10"/>
      <c r="BA112" s="10"/>
      <c r="BB112" s="19" t="s">
        <v>98</v>
      </c>
      <c r="BC112" s="19" t="s">
        <v>99</v>
      </c>
      <c r="BD112" s="19" t="s">
        <v>100</v>
      </c>
      <c r="BE112" s="19" t="s">
        <v>101</v>
      </c>
      <c r="BF112" s="19" t="s">
        <v>87</v>
      </c>
      <c r="BG112" s="19" t="s">
        <v>102</v>
      </c>
      <c r="BH112" s="8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</row>
    <row r="113" spans="1:60" x14ac:dyDescent="0.4">
      <c r="A113" s="10"/>
      <c r="B113" s="10"/>
      <c r="C113" s="10"/>
      <c r="D113" s="10"/>
      <c r="E113" s="10"/>
      <c r="F113" s="10"/>
      <c r="G113" s="10"/>
      <c r="H113" s="21">
        <v>1.4</v>
      </c>
      <c r="I113" s="96"/>
      <c r="J113" s="96"/>
      <c r="K113" s="96"/>
      <c r="L113" s="50">
        <f t="shared" si="15"/>
        <v>1.9599999999999997</v>
      </c>
      <c r="M113" s="96"/>
      <c r="N113" s="50">
        <f t="shared" si="14"/>
        <v>1.9599999999999997</v>
      </c>
      <c r="O113" s="96"/>
      <c r="P113" s="96"/>
      <c r="Q113" s="96"/>
      <c r="R113" s="96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55"/>
      <c r="AL113" s="59"/>
      <c r="AM113" s="55"/>
      <c r="AN113" s="7"/>
      <c r="AO113" s="7"/>
      <c r="AP113" s="7"/>
      <c r="AQ113" s="7"/>
      <c r="AR113" s="7"/>
      <c r="AS113" s="8"/>
      <c r="AT113" s="8"/>
      <c r="AU113" s="7">
        <v>1.3</v>
      </c>
      <c r="AV113" s="7">
        <v>0</v>
      </c>
      <c r="AW113" s="7">
        <v>0</v>
      </c>
      <c r="AX113" s="10"/>
      <c r="AY113" s="10"/>
      <c r="AZ113" s="10"/>
      <c r="BA113" s="10"/>
      <c r="BB113" s="69">
        <v>1.1000000000000001</v>
      </c>
      <c r="BC113" s="99">
        <f>J107</f>
        <v>18</v>
      </c>
      <c r="BD113" s="69">
        <f>ABS((BB113 - $I$191) / $I$194)</f>
        <v>4.0076433774494678E-2</v>
      </c>
      <c r="BE113" s="70">
        <v>0.46406999999999998</v>
      </c>
      <c r="BF113" s="98">
        <f>ABS(BE113 - BE114)</f>
        <v>9.9739999999999995E-2</v>
      </c>
      <c r="BG113" s="98">
        <f>BF113 * 91</f>
        <v>9.0763400000000001</v>
      </c>
      <c r="BH113" s="98">
        <f>POWER(BC113 - BG113, 2) / BG113</f>
        <v>8.7735483460954526</v>
      </c>
    </row>
    <row r="114" spans="1:60" x14ac:dyDescent="0.4">
      <c r="A114" s="10"/>
      <c r="B114" s="10"/>
      <c r="C114" s="10"/>
      <c r="D114" s="10"/>
      <c r="E114" s="10"/>
      <c r="F114" s="10"/>
      <c r="G114" s="10"/>
      <c r="H114" s="21">
        <v>1.5</v>
      </c>
      <c r="I114" s="96"/>
      <c r="J114" s="96"/>
      <c r="K114" s="96"/>
      <c r="L114" s="50">
        <f t="shared" si="15"/>
        <v>2.25</v>
      </c>
      <c r="M114" s="96"/>
      <c r="N114" s="50">
        <f t="shared" si="14"/>
        <v>2.25</v>
      </c>
      <c r="O114" s="96"/>
      <c r="P114" s="96"/>
      <c r="Q114" s="96"/>
      <c r="R114" s="96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55"/>
      <c r="AL114" s="59"/>
      <c r="AM114" s="55"/>
      <c r="AN114" s="7"/>
      <c r="AO114" s="7"/>
      <c r="AP114" s="7"/>
      <c r="AQ114" s="7"/>
      <c r="AR114" s="7"/>
      <c r="AS114" s="8"/>
      <c r="AT114" s="8"/>
      <c r="AU114" s="7">
        <v>2.2000000000000002</v>
      </c>
      <c r="AV114" s="7">
        <v>0.10989010989010989</v>
      </c>
      <c r="AW114" s="7">
        <v>9.9739999999999995E-2</v>
      </c>
      <c r="AX114" s="10"/>
      <c r="AY114" s="10"/>
      <c r="AZ114" s="10"/>
      <c r="BA114" s="10"/>
      <c r="BB114" s="69">
        <v>2</v>
      </c>
      <c r="BC114" s="100"/>
      <c r="BD114" s="69">
        <f t="shared" ref="BD114:BD124" si="16">ABS((BB114 - $I$191) / $I$194)</f>
        <v>0.2932568995588386</v>
      </c>
      <c r="BE114" s="70">
        <v>0.36432999999999999</v>
      </c>
      <c r="BF114" s="98"/>
      <c r="BG114" s="98"/>
      <c r="BH114" s="98"/>
    </row>
    <row r="115" spans="1:60" x14ac:dyDescent="0.4">
      <c r="A115" s="10"/>
      <c r="B115" s="10"/>
      <c r="C115" s="10"/>
      <c r="D115" s="10"/>
      <c r="E115" s="10"/>
      <c r="F115" s="10"/>
      <c r="G115" s="10"/>
      <c r="H115" s="21">
        <v>1.6</v>
      </c>
      <c r="I115" s="96"/>
      <c r="J115" s="96"/>
      <c r="K115" s="96"/>
      <c r="L115" s="50">
        <f t="shared" si="15"/>
        <v>2.5600000000000005</v>
      </c>
      <c r="M115" s="96"/>
      <c r="N115" s="50">
        <f t="shared" si="14"/>
        <v>2.5600000000000005</v>
      </c>
      <c r="O115" s="96"/>
      <c r="P115" s="96"/>
      <c r="Q115" s="96"/>
      <c r="R115" s="96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55"/>
      <c r="AL115" s="59"/>
      <c r="AM115" s="55"/>
      <c r="AN115" s="7"/>
      <c r="AO115" s="7"/>
      <c r="AP115" s="7"/>
      <c r="AQ115" s="7"/>
      <c r="AR115" s="7"/>
      <c r="AS115" s="8"/>
      <c r="AT115" s="8"/>
      <c r="AU115" s="7">
        <v>3.4</v>
      </c>
      <c r="AV115" s="7">
        <v>0.34065934065934067</v>
      </c>
      <c r="AW115" s="7">
        <v>0.20949000000000001</v>
      </c>
      <c r="AX115" s="10"/>
      <c r="AY115" s="10"/>
      <c r="AZ115" s="10"/>
      <c r="BA115" s="10"/>
      <c r="BB115" s="69">
        <v>2</v>
      </c>
      <c r="BC115" s="99">
        <f>J125</f>
        <v>22</v>
      </c>
      <c r="BD115" s="69">
        <f t="shared" si="16"/>
        <v>0.2932568995588386</v>
      </c>
      <c r="BE115" s="70">
        <v>0.36432999999999999</v>
      </c>
      <c r="BF115" s="98">
        <f t="shared" ref="BF115" si="17">ABS(BE115 - BE116)</f>
        <v>0.18708999999999998</v>
      </c>
      <c r="BG115" s="98">
        <f t="shared" ref="BG115" si="18">BF115 * 91</f>
        <v>17.025189999999998</v>
      </c>
      <c r="BH115" s="98">
        <f t="shared" ref="BH115" si="19">POWER(BC115 - BG115, 2) / BG115</f>
        <v>1.4536539407842155</v>
      </c>
    </row>
    <row r="116" spans="1:60" x14ac:dyDescent="0.4">
      <c r="A116" s="10"/>
      <c r="B116" s="10"/>
      <c r="C116" s="10"/>
      <c r="D116" s="10"/>
      <c r="E116" s="10"/>
      <c r="F116" s="10"/>
      <c r="G116" s="10"/>
      <c r="H116" s="21">
        <v>1.6</v>
      </c>
      <c r="I116" s="96"/>
      <c r="J116" s="96"/>
      <c r="K116" s="96"/>
      <c r="L116" s="50">
        <f t="shared" si="15"/>
        <v>2.5600000000000005</v>
      </c>
      <c r="M116" s="96"/>
      <c r="N116" s="50">
        <f t="shared" si="14"/>
        <v>2.5600000000000005</v>
      </c>
      <c r="O116" s="96"/>
      <c r="P116" s="96"/>
      <c r="Q116" s="96"/>
      <c r="R116" s="96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55"/>
      <c r="AL116" s="59"/>
      <c r="AM116" s="55"/>
      <c r="AN116" s="7"/>
      <c r="AO116" s="7"/>
      <c r="AP116" s="7"/>
      <c r="AQ116" s="7"/>
      <c r="AR116" s="7"/>
      <c r="AS116" s="8"/>
      <c r="AT116" s="8"/>
      <c r="AU116" s="7">
        <v>4.2</v>
      </c>
      <c r="AV116" s="7">
        <v>0.60439560439560447</v>
      </c>
      <c r="AW116" s="7">
        <v>0.40181</v>
      </c>
      <c r="AX116" s="10"/>
      <c r="AY116" s="10"/>
      <c r="AZ116" s="10"/>
      <c r="BA116" s="10"/>
      <c r="BB116" s="69">
        <v>3</v>
      </c>
      <c r="BC116" s="100"/>
      <c r="BD116" s="69">
        <f t="shared" si="16"/>
        <v>0.66362726992920895</v>
      </c>
      <c r="BE116" s="70">
        <v>0.17724000000000001</v>
      </c>
      <c r="BF116" s="98"/>
      <c r="BG116" s="98"/>
      <c r="BH116" s="98"/>
    </row>
    <row r="117" spans="1:60" x14ac:dyDescent="0.4">
      <c r="A117" s="10"/>
      <c r="B117" s="10"/>
      <c r="C117" s="10"/>
      <c r="D117" s="10"/>
      <c r="E117" s="10"/>
      <c r="F117" s="10"/>
      <c r="G117" s="10"/>
      <c r="H117" s="21">
        <v>1.6</v>
      </c>
      <c r="I117" s="96"/>
      <c r="J117" s="96"/>
      <c r="K117" s="96"/>
      <c r="L117" s="29">
        <f>POWER(H117 - $K$118, 2)</f>
        <v>2.5600000000000005</v>
      </c>
      <c r="M117" s="96"/>
      <c r="N117" s="50">
        <f t="shared" si="14"/>
        <v>2.5600000000000005</v>
      </c>
      <c r="O117" s="96"/>
      <c r="P117" s="96"/>
      <c r="Q117" s="96"/>
      <c r="R117" s="96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55"/>
      <c r="AL117" s="59"/>
      <c r="AM117" s="55"/>
      <c r="AN117" s="7"/>
      <c r="AO117" s="7"/>
      <c r="AP117" s="7"/>
      <c r="AQ117" s="7"/>
      <c r="AR117" s="7"/>
      <c r="AS117" s="8"/>
      <c r="AT117" s="8"/>
      <c r="AU117" s="7">
        <v>5.3</v>
      </c>
      <c r="AV117" s="7">
        <v>0.78021978021978033</v>
      </c>
      <c r="AW117" s="7">
        <v>0.54</v>
      </c>
      <c r="AX117" s="10"/>
      <c r="AY117" s="10"/>
      <c r="AZ117" s="10"/>
      <c r="BA117" s="10"/>
      <c r="BB117" s="69">
        <v>3</v>
      </c>
      <c r="BC117" s="99">
        <f>J147</f>
        <v>16</v>
      </c>
      <c r="BD117" s="69">
        <f t="shared" si="16"/>
        <v>0.66362726992920895</v>
      </c>
      <c r="BE117" s="70">
        <v>0.17724000000000001</v>
      </c>
      <c r="BF117" s="98">
        <f t="shared" ref="BF117" si="20">ABS(BE117 - BE118)</f>
        <v>0.10975000000000001</v>
      </c>
      <c r="BG117" s="98">
        <f t="shared" ref="BG117" si="21">BF117 * 91</f>
        <v>9.9872500000000013</v>
      </c>
      <c r="BH117" s="98">
        <f t="shared" ref="BH117" si="22">POWER(BC117 - BG117, 2) / BG117</f>
        <v>3.6199316691281367</v>
      </c>
    </row>
    <row r="118" spans="1:60" x14ac:dyDescent="0.4">
      <c r="A118" s="10"/>
      <c r="B118" s="10"/>
      <c r="C118" s="10"/>
      <c r="D118" s="10"/>
      <c r="E118" s="10"/>
      <c r="F118" s="10"/>
      <c r="G118" s="10"/>
      <c r="H118" s="21">
        <v>1.7</v>
      </c>
      <c r="I118" s="96"/>
      <c r="J118" s="96"/>
      <c r="K118" s="96"/>
      <c r="L118" s="29">
        <f t="shared" ref="L118:L137" si="23">POWER(H118 - $K$118, 2)</f>
        <v>2.8899999999999997</v>
      </c>
      <c r="M118" s="96"/>
      <c r="N118" s="50">
        <f t="shared" si="14"/>
        <v>2.8899999999999997</v>
      </c>
      <c r="O118" s="96"/>
      <c r="P118" s="96"/>
      <c r="Q118" s="96"/>
      <c r="R118" s="96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55"/>
      <c r="AL118" s="59"/>
      <c r="AM118" s="55"/>
      <c r="AN118" s="7"/>
      <c r="AO118" s="7"/>
      <c r="AP118" s="7"/>
      <c r="AQ118" s="7"/>
      <c r="AR118" s="7"/>
      <c r="AS118" s="8"/>
      <c r="AT118" s="8"/>
      <c r="AU118" s="7">
        <v>6.4</v>
      </c>
      <c r="AV118" s="7">
        <v>0.91208791208791218</v>
      </c>
      <c r="AW118" s="7">
        <v>0.59377999999999997</v>
      </c>
      <c r="AX118" s="10"/>
      <c r="AY118" s="10" t="b">
        <f>ABS(1 - AU119) &lt;= 0.01</f>
        <v>0</v>
      </c>
      <c r="AZ118" s="10"/>
      <c r="BA118" s="10"/>
      <c r="BB118" s="69">
        <v>4</v>
      </c>
      <c r="BC118" s="100"/>
      <c r="BD118" s="69">
        <f t="shared" si="16"/>
        <v>1.0339976402995792</v>
      </c>
      <c r="BE118" s="71">
        <v>6.7489999999999994E-2</v>
      </c>
      <c r="BF118" s="98"/>
      <c r="BG118" s="98"/>
      <c r="BH118" s="98"/>
    </row>
    <row r="119" spans="1:60" x14ac:dyDescent="0.4">
      <c r="A119" s="10"/>
      <c r="B119" s="10"/>
      <c r="C119" s="10"/>
      <c r="D119" s="10"/>
      <c r="E119" s="10"/>
      <c r="F119" s="10"/>
      <c r="G119" s="10"/>
      <c r="H119" s="21">
        <v>1.7</v>
      </c>
      <c r="I119" s="96"/>
      <c r="J119" s="96"/>
      <c r="K119" s="96"/>
      <c r="L119" s="29">
        <f t="shared" si="23"/>
        <v>2.8899999999999997</v>
      </c>
      <c r="M119" s="96"/>
      <c r="N119" s="50">
        <f t="shared" si="14"/>
        <v>2.8899999999999997</v>
      </c>
      <c r="O119" s="96"/>
      <c r="P119" s="96"/>
      <c r="Q119" s="96"/>
      <c r="R119" s="96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55"/>
      <c r="AL119" s="59"/>
      <c r="AM119" s="55"/>
      <c r="AN119" s="7"/>
      <c r="AO119" s="7"/>
      <c r="AP119" s="7"/>
      <c r="AQ119" s="7"/>
      <c r="AR119" s="7"/>
      <c r="AS119" s="8"/>
      <c r="AT119" s="8"/>
      <c r="AU119" s="7">
        <v>7.1</v>
      </c>
      <c r="AV119" s="7">
        <v>1</v>
      </c>
      <c r="AW119" s="68">
        <v>0.78086999999999995</v>
      </c>
      <c r="AX119" s="10"/>
      <c r="AY119" s="10"/>
      <c r="AZ119" s="10"/>
      <c r="BA119" s="10"/>
      <c r="BB119" s="69">
        <v>4</v>
      </c>
      <c r="BC119" s="99">
        <f>J163</f>
        <v>9</v>
      </c>
      <c r="BD119" s="69">
        <f t="shared" si="16"/>
        <v>1.0339976402995792</v>
      </c>
      <c r="BE119" s="70">
        <v>9.8710000000000006E-2</v>
      </c>
      <c r="BF119" s="98">
        <f t="shared" ref="BF119" si="24">ABS(BE119 - BE120)</f>
        <v>0.19231999999999999</v>
      </c>
      <c r="BG119" s="98">
        <f t="shared" ref="BG119" si="25">BF119 * 91</f>
        <v>17.50112</v>
      </c>
      <c r="BH119" s="98">
        <f t="shared" ref="BH119" si="26">POWER(BC119 - BG119, 2) / BG119</f>
        <v>4.1293952189574155</v>
      </c>
    </row>
    <row r="120" spans="1:60" x14ac:dyDescent="0.4">
      <c r="A120" s="10"/>
      <c r="B120" s="10"/>
      <c r="C120" s="10"/>
      <c r="D120" s="10"/>
      <c r="E120" s="10"/>
      <c r="F120" s="10"/>
      <c r="G120" s="10"/>
      <c r="H120" s="21">
        <v>1.7</v>
      </c>
      <c r="I120" s="96"/>
      <c r="J120" s="96"/>
      <c r="K120" s="96"/>
      <c r="L120" s="29">
        <f t="shared" si="23"/>
        <v>2.8899999999999997</v>
      </c>
      <c r="M120" s="96"/>
      <c r="N120" s="50">
        <f t="shared" si="14"/>
        <v>2.8899999999999997</v>
      </c>
      <c r="O120" s="96"/>
      <c r="P120" s="96"/>
      <c r="Q120" s="96"/>
      <c r="R120" s="96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55"/>
      <c r="AL120" s="59"/>
      <c r="AM120" s="55"/>
      <c r="AN120" s="7" t="s">
        <v>95</v>
      </c>
      <c r="AO120" s="8">
        <v>7.8</v>
      </c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69">
        <v>5</v>
      </c>
      <c r="BC120" s="100"/>
      <c r="BD120" s="69">
        <f t="shared" si="16"/>
        <v>1.4043680106699497</v>
      </c>
      <c r="BE120" s="70">
        <v>0.29103000000000001</v>
      </c>
      <c r="BF120" s="98"/>
      <c r="BG120" s="98"/>
      <c r="BH120" s="98"/>
    </row>
    <row r="121" spans="1:60" ht="41.65" x14ac:dyDescent="0.4">
      <c r="A121" s="10"/>
      <c r="B121" s="10"/>
      <c r="C121" s="10"/>
      <c r="D121" s="10"/>
      <c r="E121" s="10"/>
      <c r="F121" s="10"/>
      <c r="G121" s="10"/>
      <c r="H121" s="21">
        <v>1.8</v>
      </c>
      <c r="I121" s="96"/>
      <c r="J121" s="96"/>
      <c r="K121" s="96"/>
      <c r="L121" s="29">
        <f t="shared" si="23"/>
        <v>3.24</v>
      </c>
      <c r="M121" s="96"/>
      <c r="N121" s="50">
        <f t="shared" si="14"/>
        <v>3.24</v>
      </c>
      <c r="O121" s="96"/>
      <c r="P121" s="96"/>
      <c r="Q121" s="96"/>
      <c r="R121" s="96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55"/>
      <c r="AL121" s="59"/>
      <c r="AM121" s="55"/>
      <c r="AN121" s="17" t="s">
        <v>77</v>
      </c>
      <c r="AO121" s="8" t="b">
        <f>AO120 = BH125</f>
        <v>0</v>
      </c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69">
        <v>5</v>
      </c>
      <c r="BC121" s="99">
        <f>J172</f>
        <v>7</v>
      </c>
      <c r="BD121" s="69">
        <f t="shared" si="16"/>
        <v>1.4043680106699497</v>
      </c>
      <c r="BE121" s="70">
        <v>0.29103000000000001</v>
      </c>
      <c r="BF121" s="98">
        <f t="shared" ref="BF121" si="27">ABS(BE121 - BE122)</f>
        <v>0.13818999999999998</v>
      </c>
      <c r="BG121" s="98">
        <f t="shared" ref="BG121" si="28">BF121 * 91</f>
        <v>12.575289999999999</v>
      </c>
      <c r="BH121" s="98">
        <f t="shared" ref="BH121" si="29">POWER(BC121 - BG121, 2) / BG121</f>
        <v>2.4718204179863839</v>
      </c>
    </row>
    <row r="122" spans="1:60" ht="55.5" x14ac:dyDescent="0.4">
      <c r="A122" s="10"/>
      <c r="B122" s="10"/>
      <c r="C122" s="10"/>
      <c r="D122" s="10"/>
      <c r="E122" s="10"/>
      <c r="F122" s="10"/>
      <c r="G122" s="10"/>
      <c r="H122" s="21">
        <v>1.8</v>
      </c>
      <c r="I122" s="96"/>
      <c r="J122" s="96"/>
      <c r="K122" s="96"/>
      <c r="L122" s="29">
        <f t="shared" si="23"/>
        <v>3.24</v>
      </c>
      <c r="M122" s="96"/>
      <c r="N122" s="50">
        <f t="shared" si="14"/>
        <v>3.24</v>
      </c>
      <c r="O122" s="96"/>
      <c r="P122" s="96"/>
      <c r="Q122" s="96"/>
      <c r="R122" s="96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55"/>
      <c r="AL122" s="59"/>
      <c r="AM122" s="55"/>
      <c r="AN122" s="17" t="s">
        <v>79</v>
      </c>
      <c r="AO122" s="8" t="b">
        <f>ABS(AU119-BH125)/SQRT(2*BH125) &lt;= 3</f>
        <v>1</v>
      </c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69">
        <v>6</v>
      </c>
      <c r="BC122" s="100"/>
      <c r="BD122" s="69">
        <f t="shared" si="16"/>
        <v>1.7747383810403201</v>
      </c>
      <c r="BE122" s="70">
        <v>0.42921999999999999</v>
      </c>
      <c r="BF122" s="98"/>
      <c r="BG122" s="98"/>
      <c r="BH122" s="98"/>
    </row>
    <row r="123" spans="1:60" ht="41.65" x14ac:dyDescent="0.4">
      <c r="A123" s="10"/>
      <c r="B123" s="10"/>
      <c r="C123" s="10"/>
      <c r="D123" s="10"/>
      <c r="E123" s="10"/>
      <c r="F123" s="10"/>
      <c r="G123" s="10"/>
      <c r="H123" s="21">
        <v>1.8</v>
      </c>
      <c r="I123" s="96"/>
      <c r="J123" s="96"/>
      <c r="K123" s="96"/>
      <c r="L123" s="29">
        <f t="shared" si="23"/>
        <v>3.24</v>
      </c>
      <c r="M123" s="96"/>
      <c r="N123" s="50">
        <f t="shared" si="14"/>
        <v>3.24</v>
      </c>
      <c r="O123" s="96"/>
      <c r="P123" s="96"/>
      <c r="Q123" s="96"/>
      <c r="R123" s="96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55"/>
      <c r="AL123" s="59"/>
      <c r="AM123" s="55"/>
      <c r="AN123" s="17" t="s">
        <v>80</v>
      </c>
      <c r="AO123" s="8" t="b">
        <f>ABS(BH125-6)/SQRT(2*6 + 2.4) &lt; 3</f>
        <v>0</v>
      </c>
      <c r="AP123" s="10"/>
      <c r="AQ123" s="10" t="b">
        <f>ABS(1 - AU119) &lt;= 0.01</f>
        <v>0</v>
      </c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69">
        <v>6</v>
      </c>
      <c r="BC123" s="99">
        <f>J179</f>
        <v>2</v>
      </c>
      <c r="BD123" s="69">
        <f t="shared" si="16"/>
        <v>1.7747383810403201</v>
      </c>
      <c r="BE123" s="70">
        <v>0.42921999999999999</v>
      </c>
      <c r="BF123" s="98">
        <f t="shared" ref="BF123" si="30">ABS(BE123 - BE124)</f>
        <v>5.3779999999999994E-2</v>
      </c>
      <c r="BG123" s="98">
        <f t="shared" ref="BG123" si="31">BF123 * 91</f>
        <v>4.8939799999999991</v>
      </c>
      <c r="BH123" s="98">
        <f t="shared" ref="BH123" si="32">POWER(BC123 - BG123, 2) / BG123</f>
        <v>1.7113106797330588</v>
      </c>
    </row>
    <row r="124" spans="1:60" x14ac:dyDescent="0.4">
      <c r="A124" s="10"/>
      <c r="B124" s="10"/>
      <c r="C124" s="10"/>
      <c r="D124" s="10"/>
      <c r="E124" s="10"/>
      <c r="F124" s="10"/>
      <c r="G124" s="10"/>
      <c r="H124" s="21">
        <v>1.9</v>
      </c>
      <c r="I124" s="97"/>
      <c r="J124" s="97"/>
      <c r="K124" s="97"/>
      <c r="L124" s="29">
        <f t="shared" si="23"/>
        <v>3.61</v>
      </c>
      <c r="M124" s="97"/>
      <c r="N124" s="50">
        <f t="shared" si="14"/>
        <v>3.61</v>
      </c>
      <c r="O124" s="97"/>
      <c r="P124" s="97"/>
      <c r="Q124" s="97"/>
      <c r="R124" s="97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55"/>
      <c r="AL124" s="59"/>
      <c r="AM124" s="55"/>
      <c r="AN124" s="7" t="s">
        <v>66</v>
      </c>
      <c r="AO124" s="7">
        <v>0.7</v>
      </c>
      <c r="AP124" s="7">
        <v>1.1000000000000001</v>
      </c>
      <c r="AQ124" s="7">
        <v>2</v>
      </c>
      <c r="AR124" s="7">
        <v>3</v>
      </c>
      <c r="AS124" s="7">
        <v>4</v>
      </c>
      <c r="AT124" s="7">
        <v>5</v>
      </c>
      <c r="AU124" s="7">
        <v>6</v>
      </c>
      <c r="AV124" s="7">
        <v>7</v>
      </c>
      <c r="AW124" s="7">
        <v>8</v>
      </c>
      <c r="AX124" s="10"/>
      <c r="AY124" s="10"/>
      <c r="AZ124" s="10"/>
      <c r="BA124" s="10"/>
      <c r="BB124" s="69">
        <v>7</v>
      </c>
      <c r="BC124" s="100"/>
      <c r="BD124" s="69">
        <f t="shared" si="16"/>
        <v>2.1451087514106906</v>
      </c>
      <c r="BE124" s="69">
        <v>0.48299999999999998</v>
      </c>
      <c r="BF124" s="98"/>
      <c r="BG124" s="98"/>
      <c r="BH124" s="98"/>
    </row>
    <row r="125" spans="1:60" x14ac:dyDescent="0.4">
      <c r="A125" s="10"/>
      <c r="B125" s="10"/>
      <c r="C125" s="10"/>
      <c r="D125" s="10"/>
      <c r="E125" s="10"/>
      <c r="F125" s="10"/>
      <c r="G125" s="10"/>
      <c r="H125" s="21">
        <v>2.1</v>
      </c>
      <c r="I125" s="87" t="s">
        <v>108</v>
      </c>
      <c r="J125" s="87">
        <f>COUNT(H125:H146)</f>
        <v>22</v>
      </c>
      <c r="K125" s="87">
        <f>SUM(H125:H146) /J125</f>
        <v>2.6181818181818177</v>
      </c>
      <c r="L125" s="29">
        <f t="shared" si="23"/>
        <v>4.41</v>
      </c>
      <c r="M125" s="87">
        <f>SUM(L125:L146) / J125</f>
        <v>6.91</v>
      </c>
      <c r="N125" s="50">
        <f t="shared" si="14"/>
        <v>4.41</v>
      </c>
      <c r="O125" s="87">
        <f>POWER(K125 - $K$185, 2) * J125</f>
        <v>150.80727272727268</v>
      </c>
      <c r="P125" s="87">
        <f>J125/J184</f>
        <v>0.28947368421052633</v>
      </c>
      <c r="Q125" s="87">
        <f>P125/L99</f>
        <v>0.32682512733446528</v>
      </c>
      <c r="R125" s="87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55"/>
      <c r="AL125" s="59"/>
      <c r="AM125" s="55"/>
      <c r="AN125" s="7" t="s">
        <v>18</v>
      </c>
      <c r="AO125" s="7">
        <v>0</v>
      </c>
      <c r="AP125" s="7">
        <v>0</v>
      </c>
      <c r="AQ125" s="7">
        <f>P107</f>
        <v>0.23684210526315788</v>
      </c>
      <c r="AR125" s="7">
        <f>P125</f>
        <v>0.28947368421052633</v>
      </c>
      <c r="AS125" s="7">
        <f>P147</f>
        <v>0.21052631578947367</v>
      </c>
      <c r="AT125" s="7">
        <f>P163</f>
        <v>0.11842105263157894</v>
      </c>
      <c r="AU125" s="7">
        <f>P172</f>
        <v>9.2105263157894732E-2</v>
      </c>
      <c r="AV125" s="7">
        <v>1</v>
      </c>
      <c r="AW125" s="7">
        <v>1</v>
      </c>
      <c r="AX125" s="10"/>
      <c r="AY125" s="10"/>
      <c r="AZ125" s="10"/>
      <c r="BA125" s="10"/>
      <c r="BB125" s="69">
        <v>7.4</v>
      </c>
      <c r="BC125" s="69">
        <f>J181</f>
        <v>2</v>
      </c>
      <c r="BD125" s="68"/>
      <c r="BE125" s="68"/>
      <c r="BF125" s="68">
        <f>SUM(BF113:BF124)</f>
        <v>0.78086999999999995</v>
      </c>
      <c r="BG125" s="68"/>
      <c r="BH125" s="68">
        <f>SUM(BH113:BH124)</f>
        <v>22.159660272684665</v>
      </c>
    </row>
    <row r="126" spans="1:60" x14ac:dyDescent="0.4">
      <c r="A126" s="10"/>
      <c r="B126" s="10"/>
      <c r="C126" s="10"/>
      <c r="D126" s="10"/>
      <c r="E126" s="10"/>
      <c r="F126" s="10"/>
      <c r="G126" s="10"/>
      <c r="H126" s="21">
        <v>2.2000000000000002</v>
      </c>
      <c r="I126" s="89"/>
      <c r="J126" s="89"/>
      <c r="K126" s="89"/>
      <c r="L126" s="29">
        <f t="shared" si="23"/>
        <v>4.8400000000000007</v>
      </c>
      <c r="M126" s="89"/>
      <c r="N126" s="50">
        <f t="shared" si="14"/>
        <v>4.8400000000000007</v>
      </c>
      <c r="O126" s="89"/>
      <c r="P126" s="89"/>
      <c r="Q126" s="89"/>
      <c r="R126" s="89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55"/>
      <c r="AL126" s="59"/>
      <c r="AM126" s="55"/>
      <c r="AN126" s="7" t="s">
        <v>68</v>
      </c>
      <c r="AO126" s="7">
        <v>0</v>
      </c>
      <c r="AP126" s="7">
        <v>0</v>
      </c>
      <c r="AQ126" s="7">
        <v>9.9739999999999995E-2</v>
      </c>
      <c r="AR126" s="7">
        <v>0.20949000000000001</v>
      </c>
      <c r="AS126" s="7">
        <v>0.40181</v>
      </c>
      <c r="AT126" s="7">
        <v>0.54</v>
      </c>
      <c r="AU126" s="7">
        <v>0.59377999999999997</v>
      </c>
      <c r="AV126" s="68">
        <v>0.78086999999999995</v>
      </c>
      <c r="AW126" s="68">
        <v>0.78086999999999995</v>
      </c>
      <c r="AX126" s="10"/>
      <c r="AY126" s="10"/>
      <c r="AZ126" s="10"/>
      <c r="BA126" s="10"/>
      <c r="BB126" s="69" t="s">
        <v>64</v>
      </c>
      <c r="BC126" s="68"/>
      <c r="BD126" s="68"/>
      <c r="BE126" s="68"/>
      <c r="BF126" s="68">
        <f>SUM(BF114:BF125)</f>
        <v>1.462</v>
      </c>
      <c r="BG126" s="68"/>
      <c r="BH126" s="68">
        <f>SUM(BH114:BH125)</f>
        <v>35.545772199273877</v>
      </c>
    </row>
    <row r="127" spans="1:60" x14ac:dyDescent="0.35">
      <c r="A127" s="10"/>
      <c r="B127" s="10"/>
      <c r="C127" s="10"/>
      <c r="D127" s="10"/>
      <c r="E127" s="10"/>
      <c r="F127" s="10"/>
      <c r="G127" s="10"/>
      <c r="H127" s="21">
        <v>2.2999999999999998</v>
      </c>
      <c r="I127" s="89"/>
      <c r="J127" s="89"/>
      <c r="K127" s="89"/>
      <c r="L127" s="29">
        <f t="shared" si="23"/>
        <v>5.2899999999999991</v>
      </c>
      <c r="M127" s="89"/>
      <c r="N127" s="50">
        <f t="shared" si="14"/>
        <v>5.2899999999999991</v>
      </c>
      <c r="O127" s="89"/>
      <c r="P127" s="89"/>
      <c r="Q127" s="89"/>
      <c r="R127" s="89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55"/>
      <c r="AL127" s="59"/>
      <c r="AM127" s="55"/>
      <c r="AN127" s="55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</row>
    <row r="128" spans="1:60" x14ac:dyDescent="0.35">
      <c r="A128" s="10"/>
      <c r="B128" s="10"/>
      <c r="C128" s="10"/>
      <c r="D128" s="10"/>
      <c r="E128" s="10"/>
      <c r="F128" s="10"/>
      <c r="G128" s="10"/>
      <c r="H128" s="21">
        <v>2.2999999999999998</v>
      </c>
      <c r="I128" s="89"/>
      <c r="J128" s="89"/>
      <c r="K128" s="89"/>
      <c r="L128" s="29">
        <f t="shared" si="23"/>
        <v>5.2899999999999991</v>
      </c>
      <c r="M128" s="89"/>
      <c r="N128" s="50">
        <f t="shared" si="14"/>
        <v>5.2899999999999991</v>
      </c>
      <c r="O128" s="89"/>
      <c r="P128" s="89"/>
      <c r="Q128" s="89"/>
      <c r="R128" s="89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55"/>
      <c r="AL128" s="59"/>
      <c r="AM128" s="55"/>
      <c r="AN128" s="55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</row>
    <row r="129" spans="1:53" x14ac:dyDescent="0.35">
      <c r="A129" s="10"/>
      <c r="B129" s="10"/>
      <c r="C129" s="10"/>
      <c r="D129" s="10"/>
      <c r="E129" s="10"/>
      <c r="F129" s="10"/>
      <c r="G129" s="10"/>
      <c r="H129" s="21">
        <v>2.4</v>
      </c>
      <c r="I129" s="89"/>
      <c r="J129" s="89"/>
      <c r="K129" s="89"/>
      <c r="L129" s="29">
        <f t="shared" si="23"/>
        <v>5.76</v>
      </c>
      <c r="M129" s="89"/>
      <c r="N129" s="50">
        <f t="shared" si="14"/>
        <v>5.76</v>
      </c>
      <c r="O129" s="89"/>
      <c r="P129" s="89"/>
      <c r="Q129" s="89"/>
      <c r="R129" s="89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55"/>
      <c r="AL129" s="59"/>
      <c r="AM129" s="55"/>
      <c r="AN129" s="55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</row>
    <row r="130" spans="1:53" x14ac:dyDescent="0.35">
      <c r="A130" s="10"/>
      <c r="B130" s="10"/>
      <c r="C130" s="10"/>
      <c r="D130" s="10"/>
      <c r="E130" s="10"/>
      <c r="F130" s="10"/>
      <c r="G130" s="10"/>
      <c r="H130" s="21">
        <v>2.4</v>
      </c>
      <c r="I130" s="89"/>
      <c r="J130" s="89"/>
      <c r="K130" s="89"/>
      <c r="L130" s="29">
        <f t="shared" si="23"/>
        <v>5.76</v>
      </c>
      <c r="M130" s="89"/>
      <c r="N130" s="50">
        <f t="shared" si="14"/>
        <v>5.76</v>
      </c>
      <c r="O130" s="89"/>
      <c r="P130" s="89"/>
      <c r="Q130" s="89"/>
      <c r="R130" s="89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55"/>
      <c r="AL130" s="59"/>
      <c r="AM130" s="55"/>
      <c r="AN130" s="55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</row>
    <row r="131" spans="1:53" x14ac:dyDescent="0.35">
      <c r="A131" s="10"/>
      <c r="B131" s="10"/>
      <c r="C131" s="10"/>
      <c r="D131" s="10"/>
      <c r="E131" s="10"/>
      <c r="F131" s="10"/>
      <c r="G131" s="10"/>
      <c r="H131" s="21">
        <v>2.5</v>
      </c>
      <c r="I131" s="89"/>
      <c r="J131" s="89"/>
      <c r="K131" s="89"/>
      <c r="L131" s="29">
        <f t="shared" si="23"/>
        <v>6.25</v>
      </c>
      <c r="M131" s="89"/>
      <c r="N131" s="50">
        <f t="shared" si="14"/>
        <v>6.25</v>
      </c>
      <c r="O131" s="89"/>
      <c r="P131" s="89"/>
      <c r="Q131" s="89"/>
      <c r="R131" s="89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55"/>
      <c r="AL131" s="59"/>
      <c r="AM131" s="55"/>
      <c r="AN131" s="55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</row>
    <row r="132" spans="1:53" x14ac:dyDescent="0.35">
      <c r="A132" s="10"/>
      <c r="B132" s="10"/>
      <c r="C132" s="10"/>
      <c r="D132" s="10"/>
      <c r="E132" s="10"/>
      <c r="F132" s="10"/>
      <c r="G132" s="10"/>
      <c r="H132" s="21">
        <v>2.6</v>
      </c>
      <c r="I132" s="89"/>
      <c r="J132" s="89"/>
      <c r="K132" s="89"/>
      <c r="L132" s="29">
        <f t="shared" si="23"/>
        <v>6.7600000000000007</v>
      </c>
      <c r="M132" s="89"/>
      <c r="N132" s="50">
        <f t="shared" si="14"/>
        <v>6.7600000000000007</v>
      </c>
      <c r="O132" s="89"/>
      <c r="P132" s="89"/>
      <c r="Q132" s="89"/>
      <c r="R132" s="89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55"/>
      <c r="AL132" s="59"/>
      <c r="AM132" s="55"/>
      <c r="AN132" s="55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</row>
    <row r="133" spans="1:53" x14ac:dyDescent="0.35">
      <c r="A133" s="10"/>
      <c r="B133" s="10"/>
      <c r="C133" s="10"/>
      <c r="D133" s="10"/>
      <c r="E133" s="10"/>
      <c r="F133" s="10"/>
      <c r="G133" s="10"/>
      <c r="H133" s="21">
        <v>2.6</v>
      </c>
      <c r="I133" s="89"/>
      <c r="J133" s="89"/>
      <c r="K133" s="89"/>
      <c r="L133" s="29">
        <f t="shared" si="23"/>
        <v>6.7600000000000007</v>
      </c>
      <c r="M133" s="89"/>
      <c r="N133" s="50">
        <f t="shared" si="14"/>
        <v>6.7600000000000007</v>
      </c>
      <c r="O133" s="89"/>
      <c r="P133" s="89"/>
      <c r="Q133" s="89"/>
      <c r="R133" s="89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55"/>
      <c r="AL133" s="59"/>
      <c r="AM133" s="55"/>
      <c r="AN133" s="55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</row>
    <row r="134" spans="1:53" x14ac:dyDescent="0.35">
      <c r="A134" s="10"/>
      <c r="B134" s="10"/>
      <c r="C134" s="10"/>
      <c r="D134" s="10"/>
      <c r="E134" s="10"/>
      <c r="F134" s="10"/>
      <c r="G134" s="10"/>
      <c r="H134" s="21">
        <v>2.7</v>
      </c>
      <c r="I134" s="89"/>
      <c r="J134" s="89"/>
      <c r="K134" s="89"/>
      <c r="L134" s="29">
        <f t="shared" si="23"/>
        <v>7.2900000000000009</v>
      </c>
      <c r="M134" s="89"/>
      <c r="N134" s="50">
        <f t="shared" si="14"/>
        <v>7.2900000000000009</v>
      </c>
      <c r="O134" s="89"/>
      <c r="P134" s="89"/>
      <c r="Q134" s="89"/>
      <c r="R134" s="89"/>
      <c r="S134" s="58" t="s">
        <v>66</v>
      </c>
      <c r="T134" s="7">
        <v>0.7</v>
      </c>
      <c r="U134" s="7">
        <v>1.1000000000000001</v>
      </c>
      <c r="V134" s="7">
        <v>2</v>
      </c>
      <c r="W134" s="7">
        <v>3</v>
      </c>
      <c r="X134" s="7">
        <v>4</v>
      </c>
      <c r="Y134" s="7">
        <v>5</v>
      </c>
      <c r="Z134" s="7">
        <v>6</v>
      </c>
      <c r="AA134" s="7">
        <v>7</v>
      </c>
      <c r="AB134" s="8">
        <v>7.3</v>
      </c>
      <c r="AC134" s="8">
        <v>8</v>
      </c>
      <c r="AD134" s="10"/>
      <c r="AE134" s="10"/>
      <c r="AF134" s="10"/>
      <c r="AG134" s="10"/>
      <c r="AH134" s="10"/>
      <c r="AI134" s="10"/>
      <c r="AJ134" s="10"/>
      <c r="AK134" s="55"/>
      <c r="AL134" s="59"/>
      <c r="AM134" s="55"/>
      <c r="AN134" s="55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</row>
    <row r="135" spans="1:53" x14ac:dyDescent="0.35">
      <c r="A135" s="10"/>
      <c r="B135" s="10"/>
      <c r="C135" s="10"/>
      <c r="D135" s="10"/>
      <c r="E135" s="10"/>
      <c r="F135" s="10"/>
      <c r="G135" s="10"/>
      <c r="H135" s="21">
        <v>2.7</v>
      </c>
      <c r="I135" s="89"/>
      <c r="J135" s="89"/>
      <c r="K135" s="89"/>
      <c r="L135" s="29">
        <f t="shared" si="23"/>
        <v>7.2900000000000009</v>
      </c>
      <c r="M135" s="89"/>
      <c r="N135" s="50">
        <f t="shared" si="14"/>
        <v>7.2900000000000009</v>
      </c>
      <c r="O135" s="89"/>
      <c r="P135" s="89"/>
      <c r="Q135" s="89"/>
      <c r="R135" s="89"/>
      <c r="S135" s="58" t="s">
        <v>18</v>
      </c>
      <c r="T135" s="7">
        <v>0</v>
      </c>
      <c r="U135" s="7">
        <v>0</v>
      </c>
      <c r="V135" s="7">
        <f>P107</f>
        <v>0.23684210526315788</v>
      </c>
      <c r="W135" s="7">
        <f>V135+P125</f>
        <v>0.52631578947368418</v>
      </c>
      <c r="X135" s="7">
        <f>W135+P147</f>
        <v>0.73684210526315785</v>
      </c>
      <c r="Y135" s="7">
        <f>X135+P163</f>
        <v>0.85526315789473684</v>
      </c>
      <c r="Z135" s="7">
        <f>Y135+Q172</f>
        <v>0.95925297113752128</v>
      </c>
      <c r="AA135" s="7">
        <f>Z135+Q179</f>
        <v>0.98896434634974539</v>
      </c>
      <c r="AB135" s="8">
        <v>1</v>
      </c>
      <c r="AC135" s="8">
        <v>1</v>
      </c>
      <c r="AD135" s="10"/>
      <c r="AE135" s="10"/>
      <c r="AF135" s="10"/>
      <c r="AG135" s="10"/>
      <c r="AH135" s="10"/>
      <c r="AI135" s="10"/>
      <c r="AJ135" s="10"/>
      <c r="AK135" s="55"/>
      <c r="AL135" s="59"/>
      <c r="AM135" s="55"/>
      <c r="AN135" s="55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</row>
    <row r="136" spans="1:53" x14ac:dyDescent="0.35">
      <c r="A136" s="10"/>
      <c r="B136" s="10"/>
      <c r="C136" s="10"/>
      <c r="D136" s="10"/>
      <c r="E136" s="10"/>
      <c r="F136" s="10"/>
      <c r="G136" s="10"/>
      <c r="H136" s="21">
        <v>2.7</v>
      </c>
      <c r="I136" s="89"/>
      <c r="J136" s="89"/>
      <c r="K136" s="89"/>
      <c r="L136" s="29">
        <f t="shared" si="23"/>
        <v>7.2900000000000009</v>
      </c>
      <c r="M136" s="89"/>
      <c r="N136" s="50">
        <f t="shared" si="14"/>
        <v>7.2900000000000009</v>
      </c>
      <c r="O136" s="89"/>
      <c r="P136" s="89"/>
      <c r="Q136" s="89"/>
      <c r="R136" s="89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55"/>
      <c r="AL136" s="59"/>
      <c r="AM136" s="55"/>
      <c r="AN136" s="55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</row>
    <row r="137" spans="1:53" x14ac:dyDescent="0.35">
      <c r="A137" s="10"/>
      <c r="B137" s="10"/>
      <c r="C137" s="10"/>
      <c r="D137" s="10"/>
      <c r="E137" s="10"/>
      <c r="F137" s="10"/>
      <c r="G137" s="10"/>
      <c r="H137" s="21">
        <v>2.7</v>
      </c>
      <c r="I137" s="89"/>
      <c r="J137" s="89"/>
      <c r="K137" s="89"/>
      <c r="L137" s="29">
        <f t="shared" si="23"/>
        <v>7.2900000000000009</v>
      </c>
      <c r="M137" s="89"/>
      <c r="N137" s="50">
        <f t="shared" si="14"/>
        <v>7.2900000000000009</v>
      </c>
      <c r="O137" s="89"/>
      <c r="P137" s="89"/>
      <c r="Q137" s="89"/>
      <c r="R137" s="89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55"/>
      <c r="AL137" s="59"/>
      <c r="AM137" s="55"/>
      <c r="AN137" s="55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</row>
    <row r="138" spans="1:53" x14ac:dyDescent="0.35">
      <c r="A138" s="10"/>
      <c r="B138" s="10"/>
      <c r="C138" s="10"/>
      <c r="D138" s="10"/>
      <c r="E138" s="10"/>
      <c r="F138" s="10"/>
      <c r="G138" s="10"/>
      <c r="H138" s="21">
        <v>2.7</v>
      </c>
      <c r="I138" s="89"/>
      <c r="J138" s="89"/>
      <c r="K138" s="89"/>
      <c r="L138" s="29">
        <f>POWER(H138 - $K$139, 2)</f>
        <v>7.2900000000000009</v>
      </c>
      <c r="M138" s="89"/>
      <c r="N138" s="50">
        <f t="shared" si="14"/>
        <v>7.2900000000000009</v>
      </c>
      <c r="O138" s="89"/>
      <c r="P138" s="89"/>
      <c r="Q138" s="89"/>
      <c r="R138" s="89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55"/>
      <c r="AL138" s="59"/>
      <c r="AM138" s="55"/>
      <c r="AN138" s="55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</row>
    <row r="139" spans="1:53" x14ac:dyDescent="0.35">
      <c r="A139" s="10"/>
      <c r="B139" s="10"/>
      <c r="C139" s="10"/>
      <c r="D139" s="10"/>
      <c r="E139" s="10"/>
      <c r="F139" s="10"/>
      <c r="G139" s="10"/>
      <c r="H139" s="21">
        <v>2.7</v>
      </c>
      <c r="I139" s="89"/>
      <c r="J139" s="89"/>
      <c r="K139" s="89"/>
      <c r="L139" s="29">
        <f t="shared" ref="L139:L161" si="33">POWER(H139 - $K$139, 2)</f>
        <v>7.2900000000000009</v>
      </c>
      <c r="M139" s="89"/>
      <c r="N139" s="50">
        <f t="shared" ref="N139:N170" si="34">POWER(H139 - $K$185, 2)</f>
        <v>7.2900000000000009</v>
      </c>
      <c r="O139" s="89"/>
      <c r="P139" s="89"/>
      <c r="Q139" s="89"/>
      <c r="R139" s="89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55"/>
      <c r="AL139" s="59"/>
      <c r="AM139" s="55"/>
      <c r="AN139" s="55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</row>
    <row r="140" spans="1:53" x14ac:dyDescent="0.35">
      <c r="A140" s="10"/>
      <c r="B140" s="10"/>
      <c r="C140" s="10"/>
      <c r="D140" s="10"/>
      <c r="E140" s="10"/>
      <c r="F140" s="10"/>
      <c r="G140" s="10"/>
      <c r="H140" s="21">
        <v>2.8</v>
      </c>
      <c r="I140" s="89"/>
      <c r="J140" s="89"/>
      <c r="K140" s="89"/>
      <c r="L140" s="29">
        <f t="shared" si="33"/>
        <v>7.839999999999999</v>
      </c>
      <c r="M140" s="89"/>
      <c r="N140" s="50">
        <f t="shared" si="34"/>
        <v>7.839999999999999</v>
      </c>
      <c r="O140" s="89"/>
      <c r="P140" s="89"/>
      <c r="Q140" s="89"/>
      <c r="R140" s="89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55"/>
      <c r="AL140" s="59"/>
      <c r="AM140" s="55"/>
      <c r="AN140" s="55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</row>
    <row r="141" spans="1:53" x14ac:dyDescent="0.35">
      <c r="A141" s="10"/>
      <c r="B141" s="10"/>
      <c r="C141" s="10"/>
      <c r="D141" s="10"/>
      <c r="E141" s="10"/>
      <c r="F141" s="10"/>
      <c r="G141" s="10"/>
      <c r="H141" s="21">
        <v>2.8</v>
      </c>
      <c r="I141" s="89"/>
      <c r="J141" s="89"/>
      <c r="K141" s="89"/>
      <c r="L141" s="29">
        <f t="shared" si="33"/>
        <v>7.839999999999999</v>
      </c>
      <c r="M141" s="89"/>
      <c r="N141" s="50">
        <f t="shared" si="34"/>
        <v>7.839999999999999</v>
      </c>
      <c r="O141" s="89"/>
      <c r="P141" s="89"/>
      <c r="Q141" s="89"/>
      <c r="R141" s="89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55"/>
      <c r="AL141" s="59"/>
      <c r="AM141" s="55"/>
      <c r="AN141" s="55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</row>
    <row r="142" spans="1:53" x14ac:dyDescent="0.35">
      <c r="A142" s="10"/>
      <c r="B142" s="10"/>
      <c r="C142" s="10"/>
      <c r="D142" s="10"/>
      <c r="E142" s="10"/>
      <c r="F142" s="10"/>
      <c r="G142" s="10"/>
      <c r="H142" s="21">
        <v>2.8</v>
      </c>
      <c r="I142" s="89"/>
      <c r="J142" s="89"/>
      <c r="K142" s="89"/>
      <c r="L142" s="29">
        <f t="shared" si="33"/>
        <v>7.839999999999999</v>
      </c>
      <c r="M142" s="89"/>
      <c r="N142" s="50">
        <f t="shared" si="34"/>
        <v>7.839999999999999</v>
      </c>
      <c r="O142" s="89"/>
      <c r="P142" s="89"/>
      <c r="Q142" s="89"/>
      <c r="R142" s="89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55"/>
      <c r="AL142" s="59"/>
      <c r="AM142" s="55"/>
      <c r="AN142" s="55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</row>
    <row r="143" spans="1:53" x14ac:dyDescent="0.35">
      <c r="A143" s="10"/>
      <c r="B143" s="10"/>
      <c r="C143" s="10"/>
      <c r="D143" s="10"/>
      <c r="E143" s="10"/>
      <c r="F143" s="10"/>
      <c r="G143" s="10"/>
      <c r="H143" s="21">
        <v>2.9</v>
      </c>
      <c r="I143" s="89"/>
      <c r="J143" s="89"/>
      <c r="K143" s="89"/>
      <c r="L143" s="29">
        <f t="shared" si="33"/>
        <v>8.41</v>
      </c>
      <c r="M143" s="89"/>
      <c r="N143" s="50">
        <f t="shared" si="34"/>
        <v>8.41</v>
      </c>
      <c r="O143" s="89"/>
      <c r="P143" s="89"/>
      <c r="Q143" s="89"/>
      <c r="R143" s="89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55"/>
      <c r="AL143" s="59"/>
      <c r="AM143" s="55"/>
      <c r="AN143" s="55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</row>
    <row r="144" spans="1:53" x14ac:dyDescent="0.35">
      <c r="A144" s="10"/>
      <c r="B144" s="10"/>
      <c r="C144" s="10"/>
      <c r="D144" s="10"/>
      <c r="E144" s="10"/>
      <c r="F144" s="10"/>
      <c r="G144" s="10"/>
      <c r="H144" s="21">
        <v>2.9</v>
      </c>
      <c r="I144" s="89"/>
      <c r="J144" s="89"/>
      <c r="K144" s="89"/>
      <c r="L144" s="29">
        <f t="shared" si="33"/>
        <v>8.41</v>
      </c>
      <c r="M144" s="89"/>
      <c r="N144" s="50">
        <f t="shared" si="34"/>
        <v>8.41</v>
      </c>
      <c r="O144" s="89"/>
      <c r="P144" s="89"/>
      <c r="Q144" s="89"/>
      <c r="R144" s="89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55"/>
      <c r="AL144" s="59"/>
      <c r="AM144" s="55"/>
      <c r="AN144" s="55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</row>
    <row r="145" spans="1:53" x14ac:dyDescent="0.35">
      <c r="A145" s="10"/>
      <c r="B145" s="10"/>
      <c r="C145" s="10"/>
      <c r="D145" s="10"/>
      <c r="E145" s="10"/>
      <c r="F145" s="10"/>
      <c r="G145" s="10"/>
      <c r="H145" s="21">
        <v>2.9</v>
      </c>
      <c r="I145" s="89"/>
      <c r="J145" s="89"/>
      <c r="K145" s="89"/>
      <c r="L145" s="29">
        <f t="shared" si="33"/>
        <v>8.41</v>
      </c>
      <c r="M145" s="89"/>
      <c r="N145" s="50">
        <f t="shared" si="34"/>
        <v>8.41</v>
      </c>
      <c r="O145" s="89"/>
      <c r="P145" s="89"/>
      <c r="Q145" s="89"/>
      <c r="R145" s="89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55"/>
      <c r="AL145" s="59"/>
      <c r="AM145" s="55"/>
      <c r="AN145" s="55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</row>
    <row r="146" spans="1:53" x14ac:dyDescent="0.35">
      <c r="A146" s="10"/>
      <c r="B146" s="10"/>
      <c r="C146" s="10"/>
      <c r="D146" s="10"/>
      <c r="E146" s="10"/>
      <c r="F146" s="10"/>
      <c r="G146" s="10"/>
      <c r="H146" s="21">
        <v>2.9</v>
      </c>
      <c r="I146" s="88"/>
      <c r="J146" s="88"/>
      <c r="K146" s="88"/>
      <c r="L146" s="29">
        <f t="shared" si="33"/>
        <v>8.41</v>
      </c>
      <c r="M146" s="88"/>
      <c r="N146" s="50">
        <f t="shared" si="34"/>
        <v>8.41</v>
      </c>
      <c r="O146" s="88"/>
      <c r="P146" s="88"/>
      <c r="Q146" s="88"/>
      <c r="R146" s="88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55"/>
      <c r="AL146" s="59"/>
      <c r="AM146" s="55"/>
      <c r="AN146" s="55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</row>
    <row r="147" spans="1:53" x14ac:dyDescent="0.35">
      <c r="A147" s="10"/>
      <c r="B147" s="10"/>
      <c r="C147" s="10"/>
      <c r="D147" s="10"/>
      <c r="E147" s="10"/>
      <c r="F147" s="10"/>
      <c r="G147" s="10"/>
      <c r="H147" s="21">
        <v>3.1</v>
      </c>
      <c r="I147" s="87" t="s">
        <v>109</v>
      </c>
      <c r="J147" s="87">
        <f>COUNT(H147:H162)</f>
        <v>16</v>
      </c>
      <c r="K147" s="87">
        <f>SUM(H147:H162) / J147</f>
        <v>3.5125000000000002</v>
      </c>
      <c r="L147" s="29">
        <f t="shared" si="33"/>
        <v>9.6100000000000012</v>
      </c>
      <c r="M147" s="87">
        <f>SUM(L147:L162) / J147</f>
        <v>11.454151234567901</v>
      </c>
      <c r="N147" s="50">
        <f t="shared" si="34"/>
        <v>9.6100000000000012</v>
      </c>
      <c r="O147" s="87">
        <f>POWER(K147 - $K$185, 2) * J147</f>
        <v>197.40250000000003</v>
      </c>
      <c r="P147" s="87">
        <f>J147/J184</f>
        <v>0.21052631578947367</v>
      </c>
      <c r="Q147" s="87">
        <f>P147/L99</f>
        <v>0.23769100169779289</v>
      </c>
      <c r="R147" s="87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55"/>
      <c r="AL147" s="59"/>
      <c r="AM147" s="55"/>
      <c r="AN147" s="55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</row>
    <row r="148" spans="1:53" x14ac:dyDescent="0.35">
      <c r="A148" s="10"/>
      <c r="B148" s="10"/>
      <c r="C148" s="10"/>
      <c r="D148" s="10"/>
      <c r="E148" s="10"/>
      <c r="F148" s="10"/>
      <c r="G148" s="10"/>
      <c r="H148" s="21">
        <v>3.2</v>
      </c>
      <c r="I148" s="89"/>
      <c r="J148" s="89"/>
      <c r="K148" s="89"/>
      <c r="L148" s="29">
        <f t="shared" si="33"/>
        <v>10.240000000000002</v>
      </c>
      <c r="M148" s="89"/>
      <c r="N148" s="50">
        <f t="shared" si="34"/>
        <v>10.240000000000002</v>
      </c>
      <c r="O148" s="89"/>
      <c r="P148" s="89"/>
      <c r="Q148" s="89"/>
      <c r="R148" s="89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55"/>
      <c r="AL148" s="59"/>
      <c r="AM148" s="55"/>
      <c r="AN148" s="55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</row>
    <row r="149" spans="1:53" x14ac:dyDescent="0.35">
      <c r="A149" s="10"/>
      <c r="B149" s="10"/>
      <c r="C149" s="10"/>
      <c r="D149" s="10"/>
      <c r="E149" s="10"/>
      <c r="F149" s="10"/>
      <c r="G149" s="10"/>
      <c r="H149" s="21">
        <v>3.2</v>
      </c>
      <c r="I149" s="89"/>
      <c r="J149" s="89"/>
      <c r="K149" s="89"/>
      <c r="L149" s="29">
        <f t="shared" si="33"/>
        <v>10.240000000000002</v>
      </c>
      <c r="M149" s="89"/>
      <c r="N149" s="50">
        <f t="shared" si="34"/>
        <v>10.240000000000002</v>
      </c>
      <c r="O149" s="89"/>
      <c r="P149" s="89"/>
      <c r="Q149" s="89"/>
      <c r="R149" s="89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55"/>
      <c r="AL149" s="59"/>
      <c r="AM149" s="55"/>
      <c r="AN149" s="55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</row>
    <row r="150" spans="1:53" x14ac:dyDescent="0.35">
      <c r="A150" s="10"/>
      <c r="B150" s="10"/>
      <c r="C150" s="10"/>
      <c r="D150" s="10"/>
      <c r="E150" s="10"/>
      <c r="F150" s="10"/>
      <c r="G150" s="10"/>
      <c r="H150" s="21">
        <v>3.3</v>
      </c>
      <c r="I150" s="89"/>
      <c r="J150" s="89"/>
      <c r="K150" s="89"/>
      <c r="L150" s="29">
        <f t="shared" si="33"/>
        <v>10.889999999999999</v>
      </c>
      <c r="M150" s="89"/>
      <c r="N150" s="50">
        <f t="shared" si="34"/>
        <v>10.889999999999999</v>
      </c>
      <c r="O150" s="89"/>
      <c r="P150" s="89"/>
      <c r="Q150" s="89"/>
      <c r="R150" s="89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55"/>
      <c r="AL150" s="59"/>
      <c r="AM150" s="55"/>
      <c r="AN150" s="55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</row>
    <row r="151" spans="1:53" x14ac:dyDescent="0.35">
      <c r="A151" s="10"/>
      <c r="B151" s="10"/>
      <c r="C151" s="10"/>
      <c r="D151" s="10"/>
      <c r="E151" s="10"/>
      <c r="F151" s="10"/>
      <c r="G151" s="10"/>
      <c r="H151" s="21">
        <v>3.4</v>
      </c>
      <c r="I151" s="89"/>
      <c r="J151" s="89"/>
      <c r="K151" s="89"/>
      <c r="L151" s="29">
        <f t="shared" si="33"/>
        <v>11.559999999999999</v>
      </c>
      <c r="M151" s="89"/>
      <c r="N151" s="50">
        <f t="shared" si="34"/>
        <v>11.559999999999999</v>
      </c>
      <c r="O151" s="89"/>
      <c r="P151" s="89"/>
      <c r="Q151" s="89"/>
      <c r="R151" s="89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55"/>
      <c r="AL151" s="59"/>
      <c r="AM151" s="55"/>
      <c r="AN151" s="55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</row>
    <row r="152" spans="1:53" x14ac:dyDescent="0.35">
      <c r="A152" s="10"/>
      <c r="B152" s="10"/>
      <c r="C152" s="10"/>
      <c r="D152" s="10"/>
      <c r="E152" s="10"/>
      <c r="F152" s="10"/>
      <c r="G152" s="10"/>
      <c r="H152" s="21">
        <v>3.5</v>
      </c>
      <c r="I152" s="89"/>
      <c r="J152" s="89"/>
      <c r="K152" s="89"/>
      <c r="L152" s="29">
        <f t="shared" si="33"/>
        <v>12.25</v>
      </c>
      <c r="M152" s="89"/>
      <c r="N152" s="50">
        <f t="shared" si="34"/>
        <v>12.25</v>
      </c>
      <c r="O152" s="89"/>
      <c r="P152" s="89"/>
      <c r="Q152" s="89"/>
      <c r="R152" s="89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55"/>
      <c r="AL152" s="59"/>
      <c r="AM152" s="55"/>
      <c r="AN152" s="55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</row>
    <row r="153" spans="1:53" x14ac:dyDescent="0.35">
      <c r="A153" s="10"/>
      <c r="B153" s="10"/>
      <c r="C153" s="10"/>
      <c r="D153" s="10"/>
      <c r="E153" s="10"/>
      <c r="F153" s="10"/>
      <c r="G153" s="10"/>
      <c r="H153" s="21">
        <v>3.5</v>
      </c>
      <c r="I153" s="89"/>
      <c r="J153" s="89"/>
      <c r="K153" s="89"/>
      <c r="L153" s="29">
        <f t="shared" si="33"/>
        <v>12.25</v>
      </c>
      <c r="M153" s="89"/>
      <c r="N153" s="50">
        <f t="shared" si="34"/>
        <v>12.25</v>
      </c>
      <c r="O153" s="89"/>
      <c r="P153" s="89"/>
      <c r="Q153" s="89"/>
      <c r="R153" s="89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55"/>
      <c r="AL153" s="59"/>
      <c r="AM153" s="55"/>
      <c r="AN153" s="55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</row>
    <row r="154" spans="1:53" x14ac:dyDescent="0.35">
      <c r="A154" s="10"/>
      <c r="B154" s="10"/>
      <c r="C154" s="10"/>
      <c r="D154" s="10"/>
      <c r="E154" s="10"/>
      <c r="F154" s="10"/>
      <c r="G154" s="10"/>
      <c r="H154" s="21">
        <v>3.5</v>
      </c>
      <c r="I154" s="89"/>
      <c r="J154" s="89"/>
      <c r="K154" s="89"/>
      <c r="L154" s="29">
        <f t="shared" si="33"/>
        <v>12.25</v>
      </c>
      <c r="M154" s="89"/>
      <c r="N154" s="50">
        <f t="shared" si="34"/>
        <v>12.25</v>
      </c>
      <c r="O154" s="89"/>
      <c r="P154" s="89"/>
      <c r="Q154" s="89"/>
      <c r="R154" s="89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55"/>
      <c r="AL154" s="59"/>
      <c r="AM154" s="55"/>
      <c r="AN154" s="55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</row>
    <row r="155" spans="1:53" x14ac:dyDescent="0.35">
      <c r="A155" s="10"/>
      <c r="B155" s="10"/>
      <c r="C155" s="10"/>
      <c r="D155" s="10"/>
      <c r="E155" s="10"/>
      <c r="F155" s="10"/>
      <c r="G155" s="10"/>
      <c r="H155" s="21">
        <v>3.5</v>
      </c>
      <c r="I155" s="89"/>
      <c r="J155" s="89"/>
      <c r="K155" s="89"/>
      <c r="L155" s="29">
        <f t="shared" si="33"/>
        <v>12.25</v>
      </c>
      <c r="M155" s="89"/>
      <c r="N155" s="50">
        <f t="shared" si="34"/>
        <v>12.25</v>
      </c>
      <c r="O155" s="89"/>
      <c r="P155" s="89"/>
      <c r="Q155" s="89"/>
      <c r="R155" s="89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55"/>
      <c r="AL155" s="59"/>
      <c r="AM155" s="55"/>
      <c r="AN155" s="55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</row>
    <row r="156" spans="1:53" x14ac:dyDescent="0.35">
      <c r="A156" s="10"/>
      <c r="B156" s="10"/>
      <c r="C156" s="10"/>
      <c r="D156" s="10"/>
      <c r="E156" s="10"/>
      <c r="F156" s="10"/>
      <c r="G156" s="10"/>
      <c r="H156" s="21">
        <v>3.6</v>
      </c>
      <c r="I156" s="89"/>
      <c r="J156" s="89"/>
      <c r="K156" s="89"/>
      <c r="L156" s="29">
        <f t="shared" si="33"/>
        <v>12.96</v>
      </c>
      <c r="M156" s="89"/>
      <c r="N156" s="50">
        <f t="shared" si="34"/>
        <v>12.96</v>
      </c>
      <c r="O156" s="89"/>
      <c r="P156" s="89"/>
      <c r="Q156" s="89"/>
      <c r="R156" s="89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55"/>
      <c r="AL156" s="59"/>
      <c r="AM156" s="55"/>
      <c r="AN156" s="55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</row>
    <row r="157" spans="1:53" x14ac:dyDescent="0.35">
      <c r="A157" s="10"/>
      <c r="B157" s="10"/>
      <c r="C157" s="10"/>
      <c r="D157" s="10"/>
      <c r="E157" s="10"/>
      <c r="F157" s="10"/>
      <c r="G157" s="10"/>
      <c r="H157" s="21">
        <v>3.6</v>
      </c>
      <c r="I157" s="89"/>
      <c r="J157" s="89"/>
      <c r="K157" s="89"/>
      <c r="L157" s="29">
        <f t="shared" si="33"/>
        <v>12.96</v>
      </c>
      <c r="M157" s="89"/>
      <c r="N157" s="50">
        <f t="shared" si="34"/>
        <v>12.96</v>
      </c>
      <c r="O157" s="89"/>
      <c r="P157" s="89"/>
      <c r="Q157" s="89"/>
      <c r="R157" s="89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55"/>
      <c r="AL157" s="59"/>
      <c r="AM157" s="55"/>
      <c r="AN157" s="55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</row>
    <row r="158" spans="1:53" x14ac:dyDescent="0.35">
      <c r="A158" s="10"/>
      <c r="B158" s="10"/>
      <c r="C158" s="10"/>
      <c r="D158" s="10"/>
      <c r="E158" s="10"/>
      <c r="F158" s="10"/>
      <c r="G158" s="10"/>
      <c r="H158" s="21">
        <v>3.7</v>
      </c>
      <c r="I158" s="89"/>
      <c r="J158" s="89"/>
      <c r="K158" s="89"/>
      <c r="L158" s="29">
        <f t="shared" si="33"/>
        <v>13.690000000000001</v>
      </c>
      <c r="M158" s="89"/>
      <c r="N158" s="50">
        <f t="shared" si="34"/>
        <v>13.690000000000001</v>
      </c>
      <c r="O158" s="89"/>
      <c r="P158" s="89"/>
      <c r="Q158" s="89"/>
      <c r="R158" s="89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55"/>
      <c r="AL158" s="59"/>
      <c r="AM158" s="55"/>
      <c r="AN158" s="55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</row>
    <row r="159" spans="1:53" x14ac:dyDescent="0.35">
      <c r="A159" s="10"/>
      <c r="B159" s="10"/>
      <c r="C159" s="10"/>
      <c r="D159" s="10"/>
      <c r="E159" s="10"/>
      <c r="F159" s="10"/>
      <c r="G159" s="10"/>
      <c r="H159" s="21">
        <v>3.7</v>
      </c>
      <c r="I159" s="89"/>
      <c r="J159" s="89"/>
      <c r="K159" s="89"/>
      <c r="L159" s="29">
        <f t="shared" si="33"/>
        <v>13.690000000000001</v>
      </c>
      <c r="M159" s="89"/>
      <c r="N159" s="50">
        <f t="shared" si="34"/>
        <v>13.690000000000001</v>
      </c>
      <c r="O159" s="89"/>
      <c r="P159" s="89"/>
      <c r="Q159" s="89"/>
      <c r="R159" s="89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55"/>
      <c r="AL159" s="59"/>
      <c r="AM159" s="55"/>
      <c r="AN159" s="55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</row>
    <row r="160" spans="1:53" x14ac:dyDescent="0.35">
      <c r="A160" s="10"/>
      <c r="B160" s="10"/>
      <c r="C160" s="10"/>
      <c r="D160" s="10"/>
      <c r="E160" s="10"/>
      <c r="F160" s="10"/>
      <c r="G160" s="10"/>
      <c r="H160" s="21">
        <v>3.7</v>
      </c>
      <c r="I160" s="89"/>
      <c r="J160" s="89"/>
      <c r="K160" s="89"/>
      <c r="L160" s="29">
        <f t="shared" si="33"/>
        <v>13.690000000000001</v>
      </c>
      <c r="M160" s="89"/>
      <c r="N160" s="50">
        <f t="shared" si="34"/>
        <v>13.690000000000001</v>
      </c>
      <c r="O160" s="89"/>
      <c r="P160" s="89"/>
      <c r="Q160" s="89"/>
      <c r="R160" s="89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55"/>
      <c r="AL160" s="59"/>
      <c r="AM160" s="55"/>
      <c r="AN160" s="55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</row>
    <row r="161" spans="1:61" x14ac:dyDescent="0.35">
      <c r="A161" s="10"/>
      <c r="B161" s="10"/>
      <c r="C161" s="10"/>
      <c r="D161" s="10"/>
      <c r="E161" s="10"/>
      <c r="F161" s="10"/>
      <c r="G161" s="10"/>
      <c r="H161" s="21">
        <v>3.8</v>
      </c>
      <c r="I161" s="89"/>
      <c r="J161" s="89"/>
      <c r="K161" s="89"/>
      <c r="L161" s="29">
        <f t="shared" si="33"/>
        <v>14.44</v>
      </c>
      <c r="M161" s="89"/>
      <c r="N161" s="50">
        <f t="shared" si="34"/>
        <v>14.44</v>
      </c>
      <c r="O161" s="89"/>
      <c r="P161" s="89"/>
      <c r="Q161" s="89"/>
      <c r="R161" s="89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55"/>
      <c r="AL161" s="59"/>
      <c r="AM161" s="55"/>
      <c r="AN161" s="55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</row>
    <row r="162" spans="1:61" x14ac:dyDescent="0.35">
      <c r="A162" s="10"/>
      <c r="B162" s="10"/>
      <c r="C162" s="10"/>
      <c r="D162" s="10"/>
      <c r="E162" s="10"/>
      <c r="F162" s="10"/>
      <c r="G162" s="10"/>
      <c r="H162" s="21">
        <v>3.9</v>
      </c>
      <c r="I162" s="88"/>
      <c r="J162" s="88"/>
      <c r="K162" s="88"/>
      <c r="L162" s="29">
        <f>POWER(H162 - $K$163, 2)</f>
        <v>0.29641975308642005</v>
      </c>
      <c r="M162" s="88"/>
      <c r="N162" s="50">
        <f t="shared" si="34"/>
        <v>15.209999999999999</v>
      </c>
      <c r="O162" s="88"/>
      <c r="P162" s="88"/>
      <c r="Q162" s="88"/>
      <c r="R162" s="88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55"/>
      <c r="AL162" s="59"/>
      <c r="AM162" s="55"/>
      <c r="AN162" s="7">
        <v>1.1000000000000001</v>
      </c>
      <c r="AO162" s="7">
        <v>1.1000000000000001</v>
      </c>
      <c r="AP162" s="7">
        <v>2</v>
      </c>
      <c r="AQ162" s="7">
        <v>2</v>
      </c>
      <c r="AR162" s="7">
        <v>2</v>
      </c>
      <c r="AS162" s="7">
        <v>3</v>
      </c>
      <c r="AT162" s="7">
        <v>3</v>
      </c>
      <c r="AU162" s="7">
        <v>3</v>
      </c>
      <c r="AV162" s="7">
        <v>4</v>
      </c>
      <c r="AW162" s="7">
        <v>4</v>
      </c>
      <c r="AX162" s="7">
        <v>4</v>
      </c>
      <c r="AY162" s="7">
        <v>5</v>
      </c>
      <c r="AZ162" s="7">
        <v>5</v>
      </c>
      <c r="BA162" s="7">
        <v>5</v>
      </c>
      <c r="BB162" s="5">
        <v>6</v>
      </c>
      <c r="BC162" s="5">
        <v>6</v>
      </c>
      <c r="BD162" s="5">
        <v>6</v>
      </c>
      <c r="BE162" s="5">
        <v>7</v>
      </c>
      <c r="BF162" s="5">
        <v>7</v>
      </c>
      <c r="BG162" s="68">
        <v>7</v>
      </c>
      <c r="BH162" s="68">
        <v>7.4</v>
      </c>
      <c r="BI162" s="68">
        <v>7.4</v>
      </c>
    </row>
    <row r="163" spans="1:61" x14ac:dyDescent="0.35">
      <c r="A163" s="10"/>
      <c r="B163" s="10"/>
      <c r="C163" s="10"/>
      <c r="D163" s="10"/>
      <c r="E163" s="10"/>
      <c r="F163" s="10"/>
      <c r="G163" s="10"/>
      <c r="H163" s="21">
        <v>4.0999999999999996</v>
      </c>
      <c r="I163" s="87" t="s">
        <v>110</v>
      </c>
      <c r="J163" s="87">
        <f>COUNT(H163:H171)</f>
        <v>9</v>
      </c>
      <c r="K163" s="87">
        <f>SUM(H163:H171) / J163</f>
        <v>4.4444444444444446</v>
      </c>
      <c r="L163" s="29">
        <f t="shared" ref="L163:L177" si="35">POWER(H163 - $K$163, 2)</f>
        <v>0.11864197530864236</v>
      </c>
      <c r="M163" s="87">
        <f>SUM(L163:L171) / J163</f>
        <v>6.6913580246913615E-2</v>
      </c>
      <c r="N163" s="50">
        <f t="shared" si="34"/>
        <v>16.809999999999999</v>
      </c>
      <c r="O163" s="87">
        <f>POWER(K163 - $K$185, 2) * J163</f>
        <v>177.7777777777778</v>
      </c>
      <c r="P163" s="87">
        <f>J163/J184</f>
        <v>0.11842105263157894</v>
      </c>
      <c r="Q163" s="87">
        <f>P163/L99</f>
        <v>0.1337011884550085</v>
      </c>
      <c r="R163" s="87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55"/>
      <c r="AL163" s="59"/>
      <c r="AM163" s="55"/>
      <c r="AN163" s="7">
        <v>0</v>
      </c>
      <c r="AO163" s="7">
        <v>18</v>
      </c>
      <c r="AP163" s="7">
        <v>18</v>
      </c>
      <c r="AQ163" s="7">
        <v>0</v>
      </c>
      <c r="AR163" s="7">
        <v>22</v>
      </c>
      <c r="AS163" s="7">
        <v>22</v>
      </c>
      <c r="AT163" s="7">
        <v>0</v>
      </c>
      <c r="AU163" s="7">
        <v>16</v>
      </c>
      <c r="AV163" s="7">
        <v>16</v>
      </c>
      <c r="AW163" s="7">
        <v>0</v>
      </c>
      <c r="AX163" s="7">
        <v>9</v>
      </c>
      <c r="AY163" s="7">
        <v>9</v>
      </c>
      <c r="AZ163" s="7">
        <v>0</v>
      </c>
      <c r="BA163" s="7">
        <v>7</v>
      </c>
      <c r="BB163" s="5">
        <v>7</v>
      </c>
      <c r="BC163" s="5">
        <v>0</v>
      </c>
      <c r="BD163" s="5">
        <v>2</v>
      </c>
      <c r="BE163" s="5">
        <v>2</v>
      </c>
      <c r="BF163" s="5">
        <v>0</v>
      </c>
      <c r="BG163" s="68">
        <v>2</v>
      </c>
      <c r="BH163" s="68">
        <v>2</v>
      </c>
      <c r="BI163" s="68">
        <v>0</v>
      </c>
    </row>
    <row r="164" spans="1:61" x14ac:dyDescent="0.35">
      <c r="A164" s="10"/>
      <c r="B164" s="10"/>
      <c r="C164" s="10"/>
      <c r="D164" s="10"/>
      <c r="E164" s="10"/>
      <c r="F164" s="10"/>
      <c r="G164" s="10"/>
      <c r="H164" s="21">
        <v>4.2</v>
      </c>
      <c r="I164" s="89"/>
      <c r="J164" s="89"/>
      <c r="K164" s="89"/>
      <c r="L164" s="29">
        <f t="shared" si="35"/>
        <v>5.9753086419753097E-2</v>
      </c>
      <c r="M164" s="89"/>
      <c r="N164" s="50">
        <f t="shared" si="34"/>
        <v>17.64</v>
      </c>
      <c r="O164" s="89"/>
      <c r="P164" s="89"/>
      <c r="Q164" s="89"/>
      <c r="R164" s="89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55"/>
      <c r="AL164" s="59"/>
      <c r="AM164" s="55"/>
      <c r="AN164" s="7">
        <v>0</v>
      </c>
      <c r="AO164" s="7">
        <v>7.8308796289288924</v>
      </c>
      <c r="AP164" s="7">
        <v>7.8308796289288924</v>
      </c>
      <c r="AQ164" s="7">
        <v>0</v>
      </c>
      <c r="AR164" s="7">
        <v>16.691785601014558</v>
      </c>
      <c r="AS164" s="7">
        <v>16.691785601014558</v>
      </c>
      <c r="AT164" s="7">
        <v>0</v>
      </c>
      <c r="AU164" s="7">
        <v>22.827781218271145</v>
      </c>
      <c r="AV164" s="7">
        <v>22.827781218271145</v>
      </c>
      <c r="AW164" s="7">
        <v>0</v>
      </c>
      <c r="AX164" s="7">
        <v>20.700560586868413</v>
      </c>
      <c r="AY164" s="7">
        <v>20.700560586868413</v>
      </c>
      <c r="AZ164" s="7">
        <v>0</v>
      </c>
      <c r="BA164" s="7">
        <v>13.301240223026308</v>
      </c>
      <c r="BB164" s="5">
        <v>13.301240223026308</v>
      </c>
      <c r="BC164" s="5">
        <v>0</v>
      </c>
      <c r="BD164" s="5">
        <v>2.8945636746983743</v>
      </c>
      <c r="BE164" s="5">
        <v>2.8945636746983743</v>
      </c>
      <c r="BF164" s="5">
        <v>0</v>
      </c>
      <c r="BG164" s="5">
        <v>2.8945636746983743</v>
      </c>
      <c r="BH164" s="5">
        <v>2.8945636746983743</v>
      </c>
      <c r="BI164" s="68">
        <v>0</v>
      </c>
    </row>
    <row r="165" spans="1:61" x14ac:dyDescent="0.35">
      <c r="A165" s="10"/>
      <c r="B165" s="10"/>
      <c r="C165" s="10"/>
      <c r="D165" s="10"/>
      <c r="E165" s="10"/>
      <c r="F165" s="10"/>
      <c r="G165" s="10"/>
      <c r="H165" s="21">
        <v>4.3</v>
      </c>
      <c r="I165" s="89"/>
      <c r="J165" s="89"/>
      <c r="K165" s="89"/>
      <c r="L165" s="29">
        <f t="shared" si="35"/>
        <v>2.0864197530864305E-2</v>
      </c>
      <c r="M165" s="89"/>
      <c r="N165" s="50">
        <f t="shared" si="34"/>
        <v>18.489999999999998</v>
      </c>
      <c r="O165" s="89"/>
      <c r="P165" s="89"/>
      <c r="Q165" s="89"/>
      <c r="R165" s="89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55"/>
      <c r="AL165" s="59"/>
      <c r="AM165" s="55"/>
      <c r="AN165" s="55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</row>
    <row r="166" spans="1:61" x14ac:dyDescent="0.35">
      <c r="A166" s="10"/>
      <c r="B166" s="10"/>
      <c r="C166" s="10"/>
      <c r="D166" s="10"/>
      <c r="E166" s="10"/>
      <c r="F166" s="10"/>
      <c r="G166" s="10"/>
      <c r="H166" s="21">
        <v>4.3</v>
      </c>
      <c r="I166" s="89"/>
      <c r="J166" s="89"/>
      <c r="K166" s="89"/>
      <c r="L166" s="29">
        <f t="shared" si="35"/>
        <v>2.0864197530864305E-2</v>
      </c>
      <c r="M166" s="89"/>
      <c r="N166" s="50">
        <f t="shared" si="34"/>
        <v>18.489999999999998</v>
      </c>
      <c r="O166" s="89"/>
      <c r="P166" s="89"/>
      <c r="Q166" s="89"/>
      <c r="R166" s="89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55"/>
      <c r="AL166" s="59"/>
      <c r="AM166" s="55"/>
      <c r="AN166" s="55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</row>
    <row r="167" spans="1:61" x14ac:dyDescent="0.35">
      <c r="A167" s="10"/>
      <c r="B167" s="10"/>
      <c r="C167" s="10"/>
      <c r="D167" s="10"/>
      <c r="E167" s="10"/>
      <c r="F167" s="10"/>
      <c r="G167" s="10"/>
      <c r="H167" s="21">
        <v>4.3</v>
      </c>
      <c r="I167" s="89"/>
      <c r="J167" s="89"/>
      <c r="K167" s="89"/>
      <c r="L167" s="29">
        <f t="shared" si="35"/>
        <v>2.0864197530864305E-2</v>
      </c>
      <c r="M167" s="89"/>
      <c r="N167" s="50">
        <f t="shared" si="34"/>
        <v>18.489999999999998</v>
      </c>
      <c r="O167" s="89"/>
      <c r="P167" s="89"/>
      <c r="Q167" s="89"/>
      <c r="R167" s="8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60"/>
      <c r="AL167" s="61"/>
      <c r="AM167" s="55"/>
      <c r="AN167" s="55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</row>
    <row r="168" spans="1:61" x14ac:dyDescent="0.35">
      <c r="A168" s="10"/>
      <c r="B168" s="10"/>
      <c r="C168" s="10"/>
      <c r="D168" s="10"/>
      <c r="E168" s="10"/>
      <c r="F168" s="10"/>
      <c r="G168" s="10"/>
      <c r="H168" s="21">
        <v>4.5</v>
      </c>
      <c r="I168" s="89"/>
      <c r="J168" s="89"/>
      <c r="K168" s="89"/>
      <c r="L168" s="29">
        <f t="shared" si="35"/>
        <v>3.0864197530863979E-3</v>
      </c>
      <c r="M168" s="89"/>
      <c r="N168" s="50">
        <f t="shared" si="34"/>
        <v>20.25</v>
      </c>
      <c r="O168" s="89"/>
      <c r="P168" s="89"/>
      <c r="Q168" s="89"/>
      <c r="R168" s="89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55"/>
      <c r="AL168" s="55"/>
      <c r="AM168" s="55"/>
      <c r="AN168" s="55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</row>
    <row r="169" spans="1:61" x14ac:dyDescent="0.35">
      <c r="A169" s="10"/>
      <c r="B169" s="10"/>
      <c r="C169" s="10"/>
      <c r="D169" s="10"/>
      <c r="E169" s="10"/>
      <c r="F169" s="10"/>
      <c r="G169" s="10"/>
      <c r="H169" s="21">
        <v>4.5999999999999996</v>
      </c>
      <c r="I169" s="89"/>
      <c r="J169" s="89"/>
      <c r="K169" s="89"/>
      <c r="L169" s="29">
        <f t="shared" si="35"/>
        <v>2.4197530864197358E-2</v>
      </c>
      <c r="M169" s="89"/>
      <c r="N169" s="50">
        <f t="shared" si="34"/>
        <v>21.159999999999997</v>
      </c>
      <c r="O169" s="89"/>
      <c r="P169" s="89"/>
      <c r="Q169" s="89"/>
      <c r="R169" s="89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55"/>
      <c r="AL169" s="55"/>
      <c r="AM169" s="55"/>
      <c r="AN169" s="55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</row>
    <row r="170" spans="1:61" x14ac:dyDescent="0.35">
      <c r="A170" s="10"/>
      <c r="B170" s="10"/>
      <c r="C170" s="10"/>
      <c r="D170" s="10"/>
      <c r="E170" s="10"/>
      <c r="F170" s="10"/>
      <c r="G170" s="10"/>
      <c r="H170" s="21">
        <v>4.8</v>
      </c>
      <c r="I170" s="89"/>
      <c r="J170" s="89"/>
      <c r="K170" s="89"/>
      <c r="L170" s="29">
        <f t="shared" si="35"/>
        <v>0.12641975308641948</v>
      </c>
      <c r="M170" s="89"/>
      <c r="N170" s="50">
        <f t="shared" si="34"/>
        <v>23.04</v>
      </c>
      <c r="O170" s="89"/>
      <c r="P170" s="89"/>
      <c r="Q170" s="89"/>
      <c r="R170" s="89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55"/>
      <c r="AL170" s="55"/>
      <c r="AM170" s="55"/>
      <c r="AN170" s="55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</row>
    <row r="171" spans="1:61" x14ac:dyDescent="0.35">
      <c r="A171" s="10"/>
      <c r="B171" s="10"/>
      <c r="C171" s="10"/>
      <c r="D171" s="10"/>
      <c r="E171" s="10"/>
      <c r="F171" s="10"/>
      <c r="G171" s="10"/>
      <c r="H171" s="21">
        <v>4.9000000000000004</v>
      </c>
      <c r="I171" s="88"/>
      <c r="J171" s="88"/>
      <c r="K171" s="88"/>
      <c r="L171" s="29">
        <f t="shared" si="35"/>
        <v>0.207530864197531</v>
      </c>
      <c r="M171" s="88"/>
      <c r="N171" s="50">
        <f t="shared" ref="N171:N182" si="36">POWER(H171 - $K$185, 2)</f>
        <v>24.010000000000005</v>
      </c>
      <c r="O171" s="88"/>
      <c r="P171" s="88"/>
      <c r="Q171" s="88"/>
      <c r="R171" s="88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55"/>
      <c r="AL171" s="55"/>
      <c r="AM171" s="55"/>
      <c r="AN171" s="55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</row>
    <row r="172" spans="1:61" x14ac:dyDescent="0.35">
      <c r="A172" s="10"/>
      <c r="B172" s="10"/>
      <c r="C172" s="10"/>
      <c r="D172" s="10"/>
      <c r="E172" s="10"/>
      <c r="F172" s="10"/>
      <c r="G172" s="10"/>
      <c r="H172" s="21">
        <v>5.3</v>
      </c>
      <c r="I172" s="87" t="s">
        <v>111</v>
      </c>
      <c r="J172" s="87">
        <f>COUNT(H172:H178)</f>
        <v>7</v>
      </c>
      <c r="K172" s="87">
        <f>SUM(H172:H178) / J172</f>
        <v>5.6142857142857139</v>
      </c>
      <c r="L172" s="29">
        <f t="shared" si="35"/>
        <v>0.73197530864197469</v>
      </c>
      <c r="M172" s="87">
        <f>SUM(L172:L178) / J172</f>
        <v>1.2601058201058197</v>
      </c>
      <c r="N172" s="50">
        <f t="shared" si="36"/>
        <v>28.09</v>
      </c>
      <c r="O172" s="87">
        <f>POWER(K172 - $K$185, 2) * J172</f>
        <v>220.64142857142855</v>
      </c>
      <c r="P172" s="87">
        <f>J172/J184</f>
        <v>9.2105263157894732E-2</v>
      </c>
      <c r="Q172" s="87">
        <f>P172/L99</f>
        <v>0.10398981324278439</v>
      </c>
      <c r="R172" s="87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55"/>
      <c r="AL172" s="55"/>
      <c r="AM172" s="55"/>
      <c r="AN172" s="55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</row>
    <row r="173" spans="1:61" x14ac:dyDescent="0.35">
      <c r="A173" s="10"/>
      <c r="B173" s="10"/>
      <c r="C173" s="10"/>
      <c r="D173" s="10"/>
      <c r="E173" s="10"/>
      <c r="F173" s="10"/>
      <c r="G173" s="10"/>
      <c r="H173" s="21">
        <v>5.4</v>
      </c>
      <c r="I173" s="89"/>
      <c r="J173" s="89"/>
      <c r="K173" s="89"/>
      <c r="L173" s="29">
        <f t="shared" si="35"/>
        <v>0.91308641975308669</v>
      </c>
      <c r="M173" s="89"/>
      <c r="N173" s="50">
        <f t="shared" si="36"/>
        <v>29.160000000000004</v>
      </c>
      <c r="O173" s="89"/>
      <c r="P173" s="89"/>
      <c r="Q173" s="89"/>
      <c r="R173" s="89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55"/>
      <c r="AL173" s="55"/>
      <c r="AM173" s="55"/>
      <c r="AN173" s="55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</row>
    <row r="174" spans="1:61" x14ac:dyDescent="0.35">
      <c r="A174" s="10"/>
      <c r="B174" s="10"/>
      <c r="C174" s="10"/>
      <c r="D174" s="10"/>
      <c r="E174" s="10"/>
      <c r="F174" s="10"/>
      <c r="G174" s="10"/>
      <c r="H174" s="21">
        <v>5.5</v>
      </c>
      <c r="I174" s="89"/>
      <c r="J174" s="89"/>
      <c r="K174" s="89"/>
      <c r="L174" s="29">
        <f t="shared" si="35"/>
        <v>1.1141975308641971</v>
      </c>
      <c r="M174" s="89"/>
      <c r="N174" s="50">
        <f t="shared" si="36"/>
        <v>30.25</v>
      </c>
      <c r="O174" s="89"/>
      <c r="P174" s="89"/>
      <c r="Q174" s="89"/>
      <c r="R174" s="89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55"/>
      <c r="AL174" s="55"/>
      <c r="AM174" s="55"/>
      <c r="AN174" s="55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</row>
    <row r="175" spans="1:61" x14ac:dyDescent="0.35">
      <c r="A175" s="10"/>
      <c r="B175" s="10"/>
      <c r="C175" s="10"/>
      <c r="D175" s="10"/>
      <c r="E175" s="10"/>
      <c r="F175" s="10"/>
      <c r="G175" s="10"/>
      <c r="H175" s="21">
        <v>5.7</v>
      </c>
      <c r="I175" s="89"/>
      <c r="J175" s="89"/>
      <c r="K175" s="89"/>
      <c r="L175" s="29">
        <f t="shared" si="35"/>
        <v>1.5764197530864197</v>
      </c>
      <c r="M175" s="89"/>
      <c r="N175" s="50">
        <f t="shared" si="36"/>
        <v>32.49</v>
      </c>
      <c r="O175" s="89"/>
      <c r="P175" s="89"/>
      <c r="Q175" s="89"/>
      <c r="R175" s="89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55"/>
      <c r="AL175" s="55"/>
      <c r="AM175" s="55"/>
      <c r="AN175" s="55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</row>
    <row r="176" spans="1:61" x14ac:dyDescent="0.35">
      <c r="A176" s="10"/>
      <c r="B176" s="10"/>
      <c r="C176" s="10"/>
      <c r="D176" s="10"/>
      <c r="E176" s="10"/>
      <c r="F176" s="10"/>
      <c r="G176" s="10"/>
      <c r="H176" s="21">
        <v>5.8</v>
      </c>
      <c r="I176" s="89"/>
      <c r="J176" s="89"/>
      <c r="K176" s="89"/>
      <c r="L176" s="29">
        <f t="shared" si="35"/>
        <v>1.8375308641975299</v>
      </c>
      <c r="M176" s="89"/>
      <c r="N176" s="50">
        <f t="shared" si="36"/>
        <v>33.64</v>
      </c>
      <c r="O176" s="89"/>
      <c r="P176" s="89"/>
      <c r="Q176" s="89"/>
      <c r="R176" s="89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55"/>
      <c r="AL176" s="55"/>
      <c r="AM176" s="55"/>
      <c r="AN176" s="55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</row>
    <row r="177" spans="1:53" x14ac:dyDescent="0.35">
      <c r="A177" s="10"/>
      <c r="B177" s="10"/>
      <c r="C177" s="10"/>
      <c r="D177" s="10"/>
      <c r="E177" s="10"/>
      <c r="F177" s="10"/>
      <c r="G177" s="10"/>
      <c r="H177" s="21">
        <v>5.8</v>
      </c>
      <c r="I177" s="89"/>
      <c r="J177" s="89"/>
      <c r="K177" s="89"/>
      <c r="L177" s="29">
        <f t="shared" si="35"/>
        <v>1.8375308641975299</v>
      </c>
      <c r="M177" s="89"/>
      <c r="N177" s="50">
        <f t="shared" si="36"/>
        <v>33.64</v>
      </c>
      <c r="O177" s="89"/>
      <c r="P177" s="89"/>
      <c r="Q177" s="89"/>
      <c r="R177" s="89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55"/>
      <c r="AL177" s="55"/>
      <c r="AM177" s="55"/>
      <c r="AN177" s="55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</row>
    <row r="178" spans="1:53" x14ac:dyDescent="0.35">
      <c r="A178" s="10"/>
      <c r="B178" s="10"/>
      <c r="C178" s="10"/>
      <c r="D178" s="10"/>
      <c r="E178" s="10"/>
      <c r="F178" s="10"/>
      <c r="G178" s="10"/>
      <c r="H178" s="48">
        <v>5.8</v>
      </c>
      <c r="I178" s="88"/>
      <c r="J178" s="88"/>
      <c r="K178" s="88"/>
      <c r="L178" s="29">
        <f>POWER(H178 - $K$179, 2)</f>
        <v>0.81000000000000061</v>
      </c>
      <c r="M178" s="88"/>
      <c r="N178" s="50">
        <f t="shared" si="36"/>
        <v>33.64</v>
      </c>
      <c r="O178" s="88"/>
      <c r="P178" s="88"/>
      <c r="Q178" s="88"/>
      <c r="R178" s="88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55"/>
      <c r="AL178" s="55"/>
      <c r="AM178" s="55"/>
      <c r="AN178" s="55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</row>
    <row r="179" spans="1:53" x14ac:dyDescent="0.35">
      <c r="A179" s="10"/>
      <c r="B179" s="10"/>
      <c r="C179" s="10"/>
      <c r="D179" s="10"/>
      <c r="E179" s="10"/>
      <c r="F179" s="10"/>
      <c r="G179" s="10"/>
      <c r="H179" s="48">
        <v>6.5</v>
      </c>
      <c r="I179" s="87" t="s">
        <v>112</v>
      </c>
      <c r="J179" s="87">
        <f>COUNT(H179:H180)</f>
        <v>2</v>
      </c>
      <c r="K179" s="87">
        <f>SUM(H179:H180) / J179</f>
        <v>6.7</v>
      </c>
      <c r="L179" s="29">
        <f t="shared" ref="L179:L182" si="37">POWER(H179 - $K$179, 2)</f>
        <v>4.000000000000007E-2</v>
      </c>
      <c r="M179" s="87">
        <f>SUM(L179:L180) / J179</f>
        <v>4.000000000000007E-2</v>
      </c>
      <c r="N179" s="50">
        <f t="shared" si="36"/>
        <v>42.25</v>
      </c>
      <c r="O179" s="87">
        <f>POWER(K179 - $K$185, 2) * J179</f>
        <v>89.78</v>
      </c>
      <c r="P179" s="87">
        <f>J179/J184</f>
        <v>2.6315789473684209E-2</v>
      </c>
      <c r="Q179" s="87">
        <f>P179/L99</f>
        <v>2.9711375212224111E-2</v>
      </c>
      <c r="R179" s="87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55"/>
      <c r="AL179" s="55"/>
      <c r="AM179" s="55"/>
      <c r="AN179" s="55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</row>
    <row r="180" spans="1:53" x14ac:dyDescent="0.35">
      <c r="A180" s="10"/>
      <c r="B180" s="10"/>
      <c r="C180" s="10"/>
      <c r="D180" s="10"/>
      <c r="E180" s="10"/>
      <c r="F180" s="10"/>
      <c r="G180" s="10"/>
      <c r="H180" s="48">
        <v>6.9</v>
      </c>
      <c r="I180" s="88"/>
      <c r="J180" s="88"/>
      <c r="K180" s="88"/>
      <c r="L180" s="29">
        <f t="shared" si="37"/>
        <v>4.000000000000007E-2</v>
      </c>
      <c r="M180" s="88"/>
      <c r="N180" s="50">
        <f t="shared" si="36"/>
        <v>47.610000000000007</v>
      </c>
      <c r="O180" s="88"/>
      <c r="P180" s="88"/>
      <c r="Q180" s="88"/>
      <c r="R180" s="88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55"/>
      <c r="AL180" s="55"/>
      <c r="AM180" s="55"/>
      <c r="AN180" s="55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</row>
    <row r="181" spans="1:53" x14ac:dyDescent="0.35">
      <c r="A181" s="10"/>
      <c r="B181" s="10"/>
      <c r="C181" s="10"/>
      <c r="D181" s="10"/>
      <c r="E181" s="10"/>
      <c r="F181" s="10"/>
      <c r="G181" s="10"/>
      <c r="H181" s="48">
        <v>7.2</v>
      </c>
      <c r="I181" s="87" t="s">
        <v>113</v>
      </c>
      <c r="J181" s="87">
        <f>COUNT(H181:H182)</f>
        <v>2</v>
      </c>
      <c r="K181" s="87">
        <f>SUM(H181:H182) / J181</f>
        <v>7.25</v>
      </c>
      <c r="L181" s="29">
        <f t="shared" si="37"/>
        <v>0.25</v>
      </c>
      <c r="M181" s="87">
        <f>SUM(L181:L182) / J181</f>
        <v>0.30499999999999983</v>
      </c>
      <c r="N181" s="50">
        <f t="shared" si="36"/>
        <v>51.84</v>
      </c>
      <c r="O181" s="87">
        <f>POWER(K181 - $K$185, 2) * J181</f>
        <v>105.125</v>
      </c>
      <c r="P181" s="87">
        <f>J181/J184</f>
        <v>2.6315789473684209E-2</v>
      </c>
      <c r="Q181" s="87">
        <f>P181/L99</f>
        <v>2.9711375212224111E-2</v>
      </c>
      <c r="R181" s="87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55"/>
      <c r="AL181" s="55"/>
      <c r="AM181" s="55"/>
      <c r="AN181" s="55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</row>
    <row r="182" spans="1:53" x14ac:dyDescent="0.35">
      <c r="A182" s="10"/>
      <c r="B182" s="10"/>
      <c r="C182" s="10"/>
      <c r="D182" s="10"/>
      <c r="E182" s="10"/>
      <c r="F182" s="10"/>
      <c r="G182" s="10"/>
      <c r="H182" s="48">
        <v>7.3</v>
      </c>
      <c r="I182" s="88"/>
      <c r="J182" s="88"/>
      <c r="K182" s="88"/>
      <c r="L182" s="29">
        <f t="shared" si="37"/>
        <v>0.3599999999999996</v>
      </c>
      <c r="M182" s="88"/>
      <c r="N182" s="50">
        <f t="shared" si="36"/>
        <v>53.29</v>
      </c>
      <c r="O182" s="88"/>
      <c r="P182" s="88"/>
      <c r="Q182" s="88"/>
      <c r="R182" s="88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55"/>
      <c r="AL182" s="55"/>
      <c r="AM182" s="55"/>
      <c r="AN182" s="55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</row>
    <row r="183" spans="1:53" ht="38.25" x14ac:dyDescent="0.35">
      <c r="A183" s="10"/>
      <c r="B183" s="10"/>
      <c r="C183" s="10"/>
      <c r="D183" s="10"/>
      <c r="E183" s="10"/>
      <c r="F183" s="10"/>
      <c r="G183" s="10"/>
      <c r="H183" s="17" t="s">
        <v>62</v>
      </c>
      <c r="I183" s="11"/>
      <c r="J183" s="53" t="s">
        <v>10</v>
      </c>
      <c r="K183" s="53" t="s">
        <v>57</v>
      </c>
      <c r="L183" s="11"/>
      <c r="M183" s="54" t="s">
        <v>58</v>
      </c>
      <c r="N183" s="51" t="s">
        <v>59</v>
      </c>
      <c r="O183" s="51" t="s">
        <v>60</v>
      </c>
      <c r="P183" s="53" t="s">
        <v>64</v>
      </c>
      <c r="Q183" s="10"/>
      <c r="R183" s="53" t="s">
        <v>64</v>
      </c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55"/>
      <c r="AL183" s="55"/>
      <c r="AM183" s="55"/>
      <c r="AN183" s="55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</row>
    <row r="184" spans="1:53" x14ac:dyDescent="0.35">
      <c r="A184" s="10"/>
      <c r="B184" s="10"/>
      <c r="C184" s="10"/>
      <c r="D184" s="10"/>
      <c r="E184" s="10"/>
      <c r="F184" s="10"/>
      <c r="G184" s="10"/>
      <c r="H184" s="17">
        <f>SUM(H107:H182) / J184</f>
        <v>3.2723684210526329</v>
      </c>
      <c r="I184" s="11"/>
      <c r="J184" s="17">
        <f>SUM(J107:J182)</f>
        <v>76</v>
      </c>
      <c r="K184" s="52">
        <f>SUM(H107:H182) / J184</f>
        <v>3.2723684210526329</v>
      </c>
      <c r="L184" s="11"/>
      <c r="M184" s="8">
        <f>(J107 * M107 +  J125 * M125 + J147 * M147 + J163 * M163 + J172 * M172 + J179 * M179 + J181 * M181) /J184</f>
        <v>5.1182813515269663</v>
      </c>
      <c r="N184" s="8">
        <f>SUM(N107:N182) / J184</f>
        <v>13.000921052631577</v>
      </c>
      <c r="O184" s="8">
        <f>SUM(O107:O182) /J184</f>
        <v>12.949489490772384</v>
      </c>
      <c r="P184" s="7">
        <f>SUM(P107:P182)</f>
        <v>0.99999999999999989</v>
      </c>
      <c r="Q184" s="10"/>
      <c r="R184" s="7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55"/>
      <c r="AL184" s="55"/>
      <c r="AM184" s="55"/>
      <c r="AN184" s="55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</row>
    <row r="185" spans="1:53" x14ac:dyDescent="0.35">
      <c r="A185" s="10"/>
      <c r="B185" s="10"/>
      <c r="C185" s="10"/>
      <c r="D185" s="10"/>
      <c r="E185" s="10"/>
      <c r="F185" s="10"/>
      <c r="G185" s="10"/>
      <c r="H185" s="11"/>
      <c r="I185" s="11"/>
      <c r="J185" s="11"/>
      <c r="K185" s="11"/>
      <c r="L185" s="11"/>
      <c r="M185" s="90" t="s">
        <v>61</v>
      </c>
      <c r="N185" s="91">
        <f>O184/N184</f>
        <v>0.9960440062937862</v>
      </c>
      <c r="O185" s="91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55"/>
      <c r="AL185" s="55"/>
      <c r="AM185" s="55"/>
      <c r="AN185" s="55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</row>
    <row r="186" spans="1:53" x14ac:dyDescent="0.35">
      <c r="A186" s="10"/>
      <c r="B186" s="10"/>
      <c r="C186" s="10"/>
      <c r="D186" s="10"/>
      <c r="E186" s="10"/>
      <c r="F186" s="10"/>
      <c r="G186" s="10"/>
      <c r="H186" s="11"/>
      <c r="I186" s="11"/>
      <c r="J186" s="11"/>
      <c r="K186" s="11"/>
      <c r="L186" s="11"/>
      <c r="M186" s="90"/>
      <c r="N186" s="91"/>
      <c r="O186" s="91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55"/>
      <c r="AL186" s="55"/>
      <c r="AM186" s="55"/>
      <c r="AN186" s="55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</row>
    <row r="187" spans="1:53" x14ac:dyDescent="0.35">
      <c r="A187" s="10"/>
      <c r="B187" s="10"/>
      <c r="C187" s="10"/>
      <c r="D187" s="10"/>
      <c r="E187" s="10"/>
      <c r="F187" s="10"/>
      <c r="G187" s="10"/>
      <c r="H187" s="11"/>
      <c r="I187" s="11"/>
      <c r="J187" s="11"/>
      <c r="K187" s="11"/>
      <c r="L187" s="11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55"/>
      <c r="AL187" s="55"/>
      <c r="AM187" s="55"/>
      <c r="AN187" s="55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</row>
    <row r="188" spans="1:53" x14ac:dyDescent="0.35">
      <c r="A188" s="10"/>
      <c r="B188" s="10"/>
      <c r="C188" s="10"/>
      <c r="D188" s="10"/>
      <c r="E188" s="10"/>
      <c r="F188" s="10"/>
      <c r="G188" s="10"/>
      <c r="H188" s="11"/>
      <c r="I188" s="11"/>
      <c r="J188" s="11"/>
      <c r="K188" s="11"/>
      <c r="L188" s="11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55"/>
      <c r="AL188" s="55"/>
      <c r="AM188" s="55"/>
      <c r="AN188" s="55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</row>
    <row r="189" spans="1:53" x14ac:dyDescent="0.35">
      <c r="A189" s="10"/>
      <c r="B189" s="10"/>
      <c r="C189" s="10"/>
      <c r="D189" s="10"/>
      <c r="E189" s="10"/>
      <c r="F189" s="10"/>
      <c r="G189" s="10"/>
      <c r="H189" s="92" t="s">
        <v>29</v>
      </c>
      <c r="I189" s="93"/>
      <c r="J189" s="93"/>
      <c r="K189" s="94"/>
      <c r="L189" s="11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55"/>
      <c r="AL189" s="55"/>
      <c r="AM189" s="55"/>
      <c r="AN189" s="55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</row>
    <row r="190" spans="1:53" ht="27.75" x14ac:dyDescent="0.35">
      <c r="A190" s="10"/>
      <c r="B190" s="10"/>
      <c r="C190" s="10"/>
      <c r="D190" s="10"/>
      <c r="E190" s="10"/>
      <c r="F190" s="10"/>
      <c r="G190" s="10"/>
      <c r="H190" s="17" t="s">
        <v>30</v>
      </c>
      <c r="I190" s="17">
        <f>AVERAGE(H107:H182)</f>
        <v>3.2723684210526329</v>
      </c>
      <c r="J190" s="17" t="s">
        <v>34</v>
      </c>
      <c r="K190" s="17">
        <f>MEDIAN(H107:H182)</f>
        <v>2.9</v>
      </c>
      <c r="L190" s="11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55"/>
      <c r="AL190" s="55"/>
      <c r="AM190" s="55"/>
      <c r="AN190" s="55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</row>
    <row r="191" spans="1:53" ht="41.65" x14ac:dyDescent="0.35">
      <c r="A191" s="10"/>
      <c r="B191" s="10"/>
      <c r="C191" s="10"/>
      <c r="D191" s="10"/>
      <c r="E191" s="10"/>
      <c r="F191" s="10"/>
      <c r="G191" s="10"/>
      <c r="H191" s="17" t="s">
        <v>39</v>
      </c>
      <c r="I191" s="17">
        <f>AVEDEV(H107:H182)</f>
        <v>1.2082063711911357</v>
      </c>
      <c r="J191" s="17" t="s">
        <v>35</v>
      </c>
      <c r="K191" s="17">
        <f>SKEW(H107:H182)</f>
        <v>0.80800157115319271</v>
      </c>
      <c r="L191" s="11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55"/>
      <c r="AL191" s="55"/>
      <c r="AM191" s="55"/>
      <c r="AN191" s="55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</row>
    <row r="192" spans="1:53" x14ac:dyDescent="0.35">
      <c r="A192" s="10"/>
      <c r="B192" s="10"/>
      <c r="C192" s="10"/>
      <c r="D192" s="10"/>
      <c r="E192" s="10"/>
      <c r="F192" s="10"/>
      <c r="G192" s="10"/>
      <c r="H192" s="17" t="s">
        <v>31</v>
      </c>
      <c r="I192" s="17">
        <f>N184</f>
        <v>13.000921052631577</v>
      </c>
      <c r="J192" s="17" t="s">
        <v>36</v>
      </c>
      <c r="K192" s="17">
        <f>KURT(H107:H182)</f>
        <v>0.12284852360715748</v>
      </c>
      <c r="L192" s="11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55"/>
      <c r="AL192" s="55"/>
      <c r="AM192" s="55"/>
      <c r="AN192" s="55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</row>
    <row r="193" spans="1:53" ht="41.65" x14ac:dyDescent="0.35">
      <c r="A193" s="10"/>
      <c r="B193" s="10"/>
      <c r="C193" s="10"/>
      <c r="D193" s="10"/>
      <c r="E193" s="10"/>
      <c r="F193" s="10"/>
      <c r="G193" s="10"/>
      <c r="H193" s="17" t="s">
        <v>32</v>
      </c>
      <c r="I193" s="17">
        <f>SQRT(I192)</f>
        <v>3.6056790002205656</v>
      </c>
      <c r="J193" s="17" t="s">
        <v>37</v>
      </c>
      <c r="K193" s="17">
        <f>MAX(H107:H182) - MIN(H107:H182)</f>
        <v>6.1999999999999993</v>
      </c>
      <c r="L193" s="11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55"/>
      <c r="AL193" s="55"/>
      <c r="AM193" s="55"/>
      <c r="AN193" s="55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</row>
    <row r="194" spans="1:53" ht="41.65" x14ac:dyDescent="0.35">
      <c r="A194" s="10"/>
      <c r="B194" s="10"/>
      <c r="C194" s="10"/>
      <c r="D194" s="10"/>
      <c r="E194" s="10"/>
      <c r="F194" s="10"/>
      <c r="G194" s="10"/>
      <c r="H194" s="17" t="s">
        <v>33</v>
      </c>
      <c r="I194" s="17">
        <f>MODE(H107:H182)</f>
        <v>2.7</v>
      </c>
      <c r="J194" s="17" t="s">
        <v>38</v>
      </c>
      <c r="K194" s="46">
        <f>I192/H184</f>
        <v>3.9729392842782447</v>
      </c>
      <c r="L194" s="11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55"/>
      <c r="AL194" s="55"/>
      <c r="AM194" s="55"/>
      <c r="AN194" s="55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</row>
    <row r="195" spans="1:53" x14ac:dyDescent="0.35">
      <c r="A195" s="10"/>
      <c r="B195" s="10"/>
      <c r="C195" s="10"/>
      <c r="D195" s="10"/>
      <c r="E195" s="10"/>
      <c r="F195" s="10"/>
      <c r="G195" s="10"/>
      <c r="H195" s="11"/>
      <c r="I195" s="11"/>
      <c r="J195" s="11"/>
      <c r="K195" s="11"/>
      <c r="L195" s="11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55"/>
      <c r="AL195" s="55"/>
      <c r="AM195" s="55"/>
      <c r="AN195" s="55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</row>
    <row r="196" spans="1:53" x14ac:dyDescent="0.35">
      <c r="A196" s="10"/>
      <c r="B196" s="10"/>
      <c r="C196" s="10"/>
      <c r="D196" s="10"/>
      <c r="E196" s="10"/>
      <c r="F196" s="10"/>
      <c r="G196" s="10"/>
      <c r="H196" s="11"/>
      <c r="I196" s="11"/>
      <c r="J196" s="11"/>
      <c r="K196" s="11"/>
      <c r="L196" s="11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55"/>
      <c r="AL196" s="55"/>
      <c r="AM196" s="55"/>
      <c r="AN196" s="55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</row>
    <row r="197" spans="1:53" ht="13.9" customHeight="1" x14ac:dyDescent="0.35">
      <c r="A197" s="10"/>
      <c r="B197" s="10"/>
      <c r="C197" s="10"/>
      <c r="D197" s="10"/>
      <c r="E197" s="10"/>
      <c r="F197" s="10"/>
      <c r="G197" s="10"/>
      <c r="H197" s="11"/>
      <c r="I197" s="11"/>
      <c r="J197" s="11"/>
      <c r="K197" s="11"/>
      <c r="L197" s="11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55"/>
      <c r="AL197" s="55"/>
      <c r="AM197" s="55"/>
      <c r="AN197" s="55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</row>
    <row r="198" spans="1:53" x14ac:dyDescent="0.35">
      <c r="A198" s="10"/>
      <c r="B198" s="10"/>
      <c r="C198" s="10"/>
      <c r="D198" s="10"/>
      <c r="E198" s="10"/>
      <c r="F198" s="10"/>
      <c r="G198" s="10"/>
      <c r="H198" s="11"/>
      <c r="I198" s="11"/>
      <c r="J198" s="11"/>
      <c r="K198" s="11"/>
      <c r="L198" s="11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55"/>
      <c r="AL198" s="55"/>
      <c r="AM198" s="55"/>
      <c r="AN198" s="55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</row>
    <row r="199" spans="1:53" x14ac:dyDescent="0.35">
      <c r="A199" s="10"/>
      <c r="B199" s="10"/>
      <c r="C199" s="10"/>
      <c r="D199" s="10"/>
      <c r="E199" s="10"/>
      <c r="F199" s="10"/>
      <c r="G199" s="10"/>
      <c r="H199" s="11"/>
      <c r="I199" s="11"/>
      <c r="J199" s="11"/>
      <c r="K199" s="11"/>
      <c r="L199" s="11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55"/>
      <c r="AL199" s="55"/>
      <c r="AM199" s="55"/>
      <c r="AN199" s="55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</row>
    <row r="200" spans="1:53" x14ac:dyDescent="0.35">
      <c r="A200" s="10"/>
      <c r="B200" s="10"/>
      <c r="C200" s="10"/>
      <c r="D200" s="10"/>
      <c r="E200" s="10"/>
      <c r="F200" s="10"/>
      <c r="G200" s="10"/>
      <c r="H200" s="11"/>
      <c r="I200" s="11"/>
      <c r="J200" s="11"/>
      <c r="K200" s="11"/>
      <c r="L200" s="11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55"/>
      <c r="AL200" s="55"/>
      <c r="AM200" s="55"/>
      <c r="AN200" s="55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</row>
    <row r="201" spans="1:53" ht="22.8" customHeight="1" x14ac:dyDescent="0.35">
      <c r="A201" s="10"/>
      <c r="B201" s="10"/>
      <c r="C201" s="10"/>
      <c r="D201" s="10"/>
      <c r="E201" s="10"/>
      <c r="F201" s="10"/>
      <c r="G201" s="10"/>
      <c r="H201" s="11"/>
      <c r="I201" s="11"/>
      <c r="J201" s="11"/>
      <c r="K201" s="11"/>
      <c r="L201" s="11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55"/>
      <c r="AL201" s="55"/>
      <c r="AM201" s="55"/>
      <c r="AN201" s="55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</row>
    <row r="202" spans="1:53" ht="22.8" customHeight="1" x14ac:dyDescent="0.35">
      <c r="A202" s="10"/>
      <c r="B202" s="10"/>
      <c r="C202" s="10"/>
      <c r="D202" s="10"/>
      <c r="E202" s="10"/>
      <c r="F202" s="10"/>
      <c r="G202" s="10"/>
      <c r="H202" s="11"/>
      <c r="I202" s="11"/>
      <c r="J202" s="11"/>
      <c r="K202" s="11"/>
      <c r="L202" s="11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55"/>
      <c r="AL202" s="55"/>
      <c r="AM202" s="55"/>
      <c r="AN202" s="55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</row>
    <row r="203" spans="1:53" x14ac:dyDescent="0.35">
      <c r="A203" s="10"/>
      <c r="B203" s="10"/>
      <c r="C203" s="10"/>
      <c r="D203" s="10"/>
      <c r="E203" s="10"/>
      <c r="F203" s="10"/>
      <c r="G203" s="10"/>
      <c r="H203" s="11"/>
      <c r="I203" s="11"/>
      <c r="J203" s="11"/>
      <c r="K203" s="11"/>
      <c r="L203" s="11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55"/>
      <c r="AL203" s="55"/>
      <c r="AM203" s="55"/>
      <c r="AN203" s="55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</row>
    <row r="204" spans="1:53" x14ac:dyDescent="0.35">
      <c r="A204" s="10"/>
      <c r="B204" s="10"/>
      <c r="C204" s="10"/>
      <c r="D204" s="10"/>
      <c r="E204" s="10"/>
      <c r="F204" s="10"/>
      <c r="G204" s="10"/>
      <c r="H204" s="11"/>
      <c r="I204" s="11"/>
      <c r="J204" s="11"/>
      <c r="K204" s="11"/>
      <c r="L204" s="11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55"/>
      <c r="AL204" s="55"/>
      <c r="AM204" s="55"/>
      <c r="AN204" s="55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</row>
    <row r="205" spans="1:53" x14ac:dyDescent="0.35">
      <c r="A205" s="10"/>
      <c r="B205" s="10"/>
      <c r="C205" s="10"/>
      <c r="D205" s="10"/>
      <c r="E205" s="10"/>
      <c r="F205" s="10"/>
      <c r="G205" s="10"/>
      <c r="H205" s="11"/>
      <c r="I205" s="11"/>
      <c r="J205" s="11"/>
      <c r="K205" s="11"/>
      <c r="L205" s="11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55"/>
      <c r="AL205" s="55"/>
      <c r="AM205" s="55"/>
      <c r="AN205" s="55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</row>
    <row r="206" spans="1:53" x14ac:dyDescent="0.35">
      <c r="A206" s="10"/>
      <c r="B206" s="10"/>
      <c r="C206" s="10"/>
      <c r="D206" s="10"/>
      <c r="E206" s="10"/>
      <c r="F206" s="10"/>
      <c r="G206" s="10"/>
      <c r="H206" s="11"/>
      <c r="I206" s="11"/>
      <c r="J206" s="11"/>
      <c r="K206" s="11"/>
      <c r="L206" s="11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55"/>
      <c r="AL206" s="55"/>
      <c r="AM206" s="55"/>
      <c r="AN206" s="55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</row>
    <row r="207" spans="1:53" x14ac:dyDescent="0.35">
      <c r="A207" s="10"/>
      <c r="B207" s="10"/>
      <c r="C207" s="10"/>
      <c r="D207" s="10"/>
      <c r="E207" s="10"/>
      <c r="F207" s="10"/>
      <c r="G207" s="10"/>
      <c r="H207" s="11"/>
      <c r="I207" s="11"/>
      <c r="J207" s="11"/>
      <c r="K207" s="11"/>
      <c r="L207" s="11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55"/>
      <c r="AL207" s="55"/>
      <c r="AM207" s="55"/>
      <c r="AN207" s="55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</row>
    <row r="208" spans="1:53" x14ac:dyDescent="0.35">
      <c r="A208" s="10"/>
      <c r="B208" s="10"/>
      <c r="C208" s="10"/>
      <c r="D208" s="10"/>
      <c r="E208" s="10"/>
      <c r="F208" s="10"/>
      <c r="G208" s="10"/>
      <c r="H208" s="11"/>
      <c r="I208" s="11"/>
      <c r="J208" s="11"/>
      <c r="K208" s="11"/>
      <c r="L208" s="11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55"/>
      <c r="AL208" s="55"/>
      <c r="AM208" s="55"/>
      <c r="AN208" s="55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</row>
    <row r="209" spans="1:53" x14ac:dyDescent="0.35">
      <c r="A209" s="10"/>
      <c r="B209" s="10"/>
      <c r="C209" s="10"/>
      <c r="D209" s="10"/>
      <c r="E209" s="10"/>
      <c r="F209" s="10"/>
      <c r="G209" s="10"/>
      <c r="H209" s="11"/>
      <c r="I209" s="11"/>
      <c r="J209" s="11"/>
      <c r="K209" s="11"/>
      <c r="L209" s="11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55"/>
      <c r="AL209" s="55"/>
      <c r="AM209" s="55"/>
      <c r="AN209" s="55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</row>
    <row r="210" spans="1:53" x14ac:dyDescent="0.35">
      <c r="A210" s="10"/>
      <c r="B210" s="10"/>
      <c r="C210" s="10"/>
      <c r="D210" s="10"/>
      <c r="E210" s="10"/>
      <c r="F210" s="10"/>
      <c r="G210" s="10"/>
      <c r="H210" s="11"/>
      <c r="I210" s="11"/>
      <c r="J210" s="11"/>
      <c r="K210" s="11"/>
      <c r="L210" s="11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55"/>
      <c r="AL210" s="55"/>
      <c r="AM210" s="55"/>
      <c r="AN210" s="55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</row>
    <row r="211" spans="1:53" x14ac:dyDescent="0.35">
      <c r="A211" s="10"/>
      <c r="B211" s="10"/>
      <c r="C211" s="10"/>
      <c r="D211" s="10"/>
      <c r="E211" s="10"/>
      <c r="F211" s="10"/>
      <c r="G211" s="10"/>
      <c r="H211" s="11"/>
      <c r="I211" s="11"/>
      <c r="J211" s="11"/>
      <c r="K211" s="11"/>
      <c r="L211" s="11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55"/>
      <c r="AL211" s="55"/>
      <c r="AM211" s="55"/>
      <c r="AN211" s="55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</row>
    <row r="212" spans="1:53" x14ac:dyDescent="0.35">
      <c r="A212" s="10"/>
      <c r="B212" s="10"/>
      <c r="C212" s="10"/>
      <c r="D212" s="10"/>
      <c r="E212" s="10"/>
      <c r="F212" s="10"/>
      <c r="G212" s="10"/>
      <c r="H212" s="11"/>
      <c r="I212" s="11"/>
      <c r="J212" s="11"/>
      <c r="K212" s="11"/>
      <c r="L212" s="11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55"/>
      <c r="AL212" s="55"/>
      <c r="AM212" s="55"/>
      <c r="AN212" s="55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</row>
    <row r="213" spans="1:53" x14ac:dyDescent="0.35">
      <c r="A213" s="10"/>
      <c r="B213" s="10"/>
      <c r="C213" s="10"/>
      <c r="D213" s="10"/>
      <c r="E213" s="10"/>
      <c r="F213" s="10"/>
      <c r="G213" s="10"/>
      <c r="H213" s="11"/>
      <c r="I213" s="11"/>
      <c r="J213" s="11"/>
      <c r="K213" s="11"/>
      <c r="L213" s="11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55"/>
      <c r="AL213" s="55"/>
      <c r="AM213" s="55"/>
      <c r="AN213" s="55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</row>
    <row r="214" spans="1:53" x14ac:dyDescent="0.35">
      <c r="A214" s="10"/>
      <c r="B214" s="10"/>
      <c r="C214" s="10"/>
      <c r="D214" s="10"/>
      <c r="E214" s="10"/>
      <c r="F214" s="10"/>
      <c r="G214" s="10"/>
      <c r="H214" s="11"/>
      <c r="I214" s="11"/>
      <c r="J214" s="11"/>
      <c r="K214" s="11"/>
      <c r="L214" s="11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55"/>
      <c r="AL214" s="55"/>
      <c r="AM214" s="55"/>
      <c r="AN214" s="55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</row>
    <row r="215" spans="1:53" x14ac:dyDescent="0.35">
      <c r="A215" s="10"/>
      <c r="B215" s="10"/>
      <c r="C215" s="10"/>
      <c r="D215" s="10"/>
      <c r="E215" s="10"/>
      <c r="F215" s="10"/>
      <c r="G215" s="10"/>
      <c r="H215" s="11"/>
      <c r="I215" s="11"/>
      <c r="J215" s="11"/>
      <c r="K215" s="11"/>
      <c r="L215" s="11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55"/>
      <c r="AL215" s="55"/>
      <c r="AM215" s="55"/>
      <c r="AN215" s="55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</row>
    <row r="216" spans="1:53" x14ac:dyDescent="0.35">
      <c r="A216" s="10"/>
      <c r="B216" s="10"/>
      <c r="C216" s="10"/>
      <c r="D216" s="10"/>
      <c r="E216" s="10"/>
      <c r="F216" s="10"/>
      <c r="G216" s="10"/>
      <c r="H216" s="11"/>
      <c r="I216" s="11"/>
      <c r="J216" s="11"/>
      <c r="K216" s="11"/>
      <c r="L216" s="11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55"/>
      <c r="AL216" s="55"/>
      <c r="AM216" s="55"/>
      <c r="AN216" s="55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</row>
    <row r="217" spans="1:53" x14ac:dyDescent="0.35">
      <c r="A217" s="10"/>
      <c r="B217" s="10"/>
      <c r="C217" s="10"/>
      <c r="D217" s="10"/>
      <c r="E217" s="10"/>
      <c r="F217" s="10"/>
      <c r="G217" s="10"/>
      <c r="H217" s="11"/>
      <c r="I217" s="11"/>
      <c r="J217" s="11"/>
      <c r="K217" s="11"/>
      <c r="L217" s="11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55"/>
      <c r="AL217" s="55"/>
      <c r="AM217" s="55"/>
      <c r="AN217" s="55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</row>
    <row r="218" spans="1:53" x14ac:dyDescent="0.35">
      <c r="A218" s="10"/>
      <c r="B218" s="10"/>
      <c r="C218" s="10"/>
      <c r="D218" s="10"/>
      <c r="E218" s="10"/>
      <c r="F218" s="10"/>
      <c r="G218" s="10"/>
      <c r="H218" s="11"/>
      <c r="I218" s="11"/>
      <c r="J218" s="11"/>
      <c r="K218" s="11"/>
      <c r="L218" s="11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55"/>
      <c r="AL218" s="55"/>
      <c r="AM218" s="55"/>
      <c r="AN218" s="55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</row>
    <row r="219" spans="1:53" x14ac:dyDescent="0.35">
      <c r="A219" s="10"/>
      <c r="B219" s="10"/>
      <c r="C219" s="10"/>
      <c r="D219" s="10"/>
      <c r="E219" s="10"/>
      <c r="F219" s="10"/>
      <c r="G219" s="10"/>
      <c r="H219" s="11"/>
      <c r="I219" s="11"/>
      <c r="J219" s="11"/>
      <c r="K219" s="11"/>
      <c r="L219" s="11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55"/>
      <c r="AL219" s="55"/>
      <c r="AM219" s="55"/>
      <c r="AN219" s="55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</row>
    <row r="220" spans="1:53" x14ac:dyDescent="0.35">
      <c r="A220" s="10"/>
      <c r="B220" s="10"/>
      <c r="C220" s="10"/>
      <c r="D220" s="10"/>
      <c r="E220" s="10"/>
      <c r="F220" s="10"/>
      <c r="G220" s="10"/>
      <c r="H220" s="11"/>
      <c r="I220" s="11"/>
      <c r="J220" s="11"/>
      <c r="K220" s="11"/>
      <c r="L220" s="11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55"/>
      <c r="AL220" s="55"/>
      <c r="AM220" s="55"/>
      <c r="AN220" s="55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</row>
    <row r="221" spans="1:53" x14ac:dyDescent="0.35">
      <c r="A221" s="10"/>
      <c r="B221" s="10"/>
      <c r="C221" s="10"/>
      <c r="D221" s="10"/>
      <c r="E221" s="10"/>
      <c r="F221" s="10"/>
      <c r="G221" s="10"/>
      <c r="H221" s="11"/>
      <c r="I221" s="11"/>
      <c r="J221" s="11"/>
      <c r="K221" s="11"/>
      <c r="L221" s="11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55"/>
      <c r="AL221" s="55"/>
      <c r="AM221" s="55"/>
      <c r="AN221" s="55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</row>
    <row r="222" spans="1:53" x14ac:dyDescent="0.35">
      <c r="A222" s="10"/>
      <c r="B222" s="10"/>
      <c r="C222" s="10"/>
      <c r="D222" s="10"/>
      <c r="E222" s="10"/>
      <c r="F222" s="10"/>
      <c r="G222" s="10"/>
      <c r="H222" s="11"/>
      <c r="I222" s="11"/>
      <c r="J222" s="11"/>
      <c r="K222" s="11"/>
      <c r="L222" s="11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55"/>
      <c r="AL222" s="55"/>
      <c r="AM222" s="55"/>
      <c r="AN222" s="55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</row>
    <row r="223" spans="1:53" x14ac:dyDescent="0.35">
      <c r="A223" s="10"/>
      <c r="B223" s="10"/>
      <c r="C223" s="10"/>
      <c r="D223" s="10"/>
      <c r="E223" s="10"/>
      <c r="F223" s="10"/>
      <c r="G223" s="10"/>
      <c r="H223" s="11"/>
      <c r="I223" s="11"/>
      <c r="J223" s="11"/>
      <c r="K223" s="11"/>
      <c r="L223" s="11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55"/>
      <c r="AL223" s="55"/>
      <c r="AM223" s="55"/>
      <c r="AN223" s="55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</row>
    <row r="224" spans="1:53" x14ac:dyDescent="0.35">
      <c r="A224" s="10"/>
      <c r="B224" s="10"/>
      <c r="C224" s="10"/>
      <c r="D224" s="10"/>
      <c r="E224" s="10"/>
      <c r="F224" s="10"/>
      <c r="G224" s="10"/>
      <c r="H224" s="11"/>
      <c r="I224" s="11"/>
      <c r="J224" s="11"/>
      <c r="K224" s="11"/>
      <c r="L224" s="11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55"/>
      <c r="AL224" s="55"/>
      <c r="AM224" s="55"/>
      <c r="AN224" s="55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</row>
    <row r="225" spans="1:53" x14ac:dyDescent="0.35">
      <c r="A225" s="10"/>
      <c r="B225" s="10"/>
      <c r="C225" s="10"/>
      <c r="D225" s="10"/>
      <c r="E225" s="10"/>
      <c r="F225" s="10"/>
      <c r="G225" s="10"/>
      <c r="H225" s="11"/>
      <c r="I225" s="11"/>
      <c r="J225" s="11"/>
      <c r="K225" s="11"/>
      <c r="L225" s="11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55"/>
      <c r="AL225" s="55"/>
      <c r="AM225" s="55"/>
      <c r="AN225" s="55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</row>
    <row r="226" spans="1:53" x14ac:dyDescent="0.35">
      <c r="A226" s="10"/>
      <c r="B226" s="10"/>
      <c r="C226" s="10"/>
      <c r="D226" s="10"/>
      <c r="E226" s="10"/>
      <c r="F226" s="10"/>
      <c r="G226" s="10"/>
      <c r="H226" s="11"/>
      <c r="I226" s="11"/>
      <c r="J226" s="11"/>
      <c r="K226" s="11"/>
      <c r="L226" s="11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55"/>
      <c r="AL226" s="55"/>
      <c r="AM226" s="55"/>
      <c r="AN226" s="55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</row>
    <row r="227" spans="1:53" x14ac:dyDescent="0.35">
      <c r="A227" s="10"/>
      <c r="B227" s="10"/>
      <c r="C227" s="10"/>
      <c r="D227" s="10"/>
      <c r="E227" s="10"/>
      <c r="F227" s="10"/>
      <c r="G227" s="10"/>
      <c r="H227" s="11"/>
      <c r="I227" s="11"/>
      <c r="J227" s="11"/>
      <c r="K227" s="11"/>
      <c r="L227" s="11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55"/>
      <c r="AL227" s="55"/>
      <c r="AM227" s="55"/>
      <c r="AN227" s="55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</row>
    <row r="228" spans="1:53" x14ac:dyDescent="0.35">
      <c r="A228" s="10"/>
      <c r="B228" s="10"/>
      <c r="C228" s="10"/>
      <c r="D228" s="10"/>
      <c r="E228" s="10"/>
      <c r="F228" s="10"/>
      <c r="G228" s="10"/>
      <c r="H228" s="11"/>
      <c r="I228" s="11"/>
      <c r="J228" s="11"/>
      <c r="K228" s="11"/>
      <c r="L228" s="11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55"/>
      <c r="AL228" s="55"/>
      <c r="AM228" s="55"/>
      <c r="AN228" s="55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</row>
    <row r="229" spans="1:53" x14ac:dyDescent="0.35">
      <c r="A229" s="10"/>
      <c r="B229" s="10"/>
      <c r="C229" s="10"/>
      <c r="D229" s="10"/>
      <c r="E229" s="10"/>
      <c r="F229" s="10"/>
      <c r="G229" s="10"/>
      <c r="H229" s="11"/>
      <c r="I229" s="11"/>
      <c r="J229" s="11"/>
      <c r="K229" s="11"/>
      <c r="L229" s="11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55"/>
      <c r="AL229" s="55"/>
      <c r="AM229" s="55"/>
      <c r="AN229" s="55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</row>
    <row r="230" spans="1:53" x14ac:dyDescent="0.35">
      <c r="A230" s="10"/>
      <c r="B230" s="10"/>
      <c r="C230" s="10"/>
      <c r="D230" s="10"/>
      <c r="E230" s="10"/>
      <c r="F230" s="10"/>
      <c r="G230" s="10"/>
      <c r="H230" s="11"/>
      <c r="I230" s="11"/>
      <c r="J230" s="11"/>
      <c r="K230" s="11"/>
      <c r="L230" s="11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55"/>
      <c r="AL230" s="55"/>
      <c r="AM230" s="55"/>
      <c r="AN230" s="55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</row>
    <row r="231" spans="1:53" x14ac:dyDescent="0.35">
      <c r="A231" s="10"/>
      <c r="B231" s="10"/>
      <c r="C231" s="10"/>
      <c r="D231" s="10"/>
      <c r="E231" s="10"/>
      <c r="F231" s="10"/>
      <c r="G231" s="10"/>
      <c r="H231" s="11"/>
      <c r="I231" s="11"/>
      <c r="J231" s="11"/>
      <c r="K231" s="11"/>
      <c r="L231" s="11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55"/>
      <c r="AL231" s="55"/>
      <c r="AM231" s="55"/>
      <c r="AN231" s="55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</row>
    <row r="232" spans="1:53" x14ac:dyDescent="0.35">
      <c r="A232" s="10"/>
      <c r="B232" s="10"/>
      <c r="C232" s="10"/>
      <c r="D232" s="10"/>
      <c r="E232" s="10"/>
      <c r="F232" s="10"/>
      <c r="G232" s="10"/>
      <c r="H232" s="11"/>
      <c r="I232" s="11"/>
      <c r="J232" s="11"/>
      <c r="K232" s="11"/>
      <c r="L232" s="11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55"/>
      <c r="AL232" s="55"/>
      <c r="AM232" s="55"/>
      <c r="AN232" s="55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</row>
    <row r="233" spans="1:53" x14ac:dyDescent="0.35">
      <c r="A233" s="10"/>
      <c r="B233" s="10"/>
      <c r="C233" s="10"/>
      <c r="D233" s="10"/>
      <c r="E233" s="10"/>
      <c r="F233" s="10"/>
      <c r="G233" s="10"/>
      <c r="H233" s="11"/>
      <c r="I233" s="11"/>
      <c r="J233" s="11"/>
      <c r="K233" s="11"/>
      <c r="L233" s="11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55"/>
      <c r="AL233" s="55"/>
      <c r="AM233" s="55"/>
      <c r="AN233" s="55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</row>
    <row r="234" spans="1:53" x14ac:dyDescent="0.35">
      <c r="A234" s="10"/>
      <c r="B234" s="10"/>
      <c r="C234" s="10"/>
      <c r="D234" s="10"/>
      <c r="E234" s="10"/>
      <c r="F234" s="10"/>
      <c r="G234" s="10"/>
      <c r="H234" s="11"/>
      <c r="I234" s="11"/>
      <c r="J234" s="11"/>
      <c r="K234" s="11"/>
      <c r="L234" s="11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55"/>
      <c r="AL234" s="55"/>
      <c r="AM234" s="55"/>
      <c r="AN234" s="55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</row>
    <row r="235" spans="1:53" x14ac:dyDescent="0.35">
      <c r="A235" s="10"/>
      <c r="B235" s="10"/>
      <c r="C235" s="10"/>
      <c r="D235" s="10"/>
      <c r="E235" s="10"/>
      <c r="F235" s="10"/>
      <c r="G235" s="10"/>
      <c r="H235" s="11"/>
      <c r="I235" s="11"/>
      <c r="J235" s="11"/>
      <c r="K235" s="11"/>
      <c r="L235" s="11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55"/>
      <c r="AL235" s="55"/>
      <c r="AM235" s="55"/>
      <c r="AN235" s="55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</row>
    <row r="236" spans="1:53" x14ac:dyDescent="0.35">
      <c r="A236" s="10"/>
      <c r="B236" s="10"/>
      <c r="C236" s="10"/>
      <c r="D236" s="10"/>
      <c r="E236" s="10"/>
      <c r="F236" s="10"/>
      <c r="G236" s="10"/>
      <c r="H236" s="11"/>
      <c r="I236" s="11"/>
      <c r="J236" s="11"/>
      <c r="K236" s="11"/>
      <c r="L236" s="11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55"/>
      <c r="AL236" s="55"/>
      <c r="AM236" s="55"/>
      <c r="AN236" s="55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</row>
    <row r="237" spans="1:53" x14ac:dyDescent="0.35">
      <c r="A237" s="10"/>
      <c r="B237" s="10"/>
      <c r="C237" s="10"/>
      <c r="D237" s="10"/>
      <c r="E237" s="10"/>
      <c r="F237" s="10"/>
      <c r="G237" s="10"/>
      <c r="H237" s="11"/>
      <c r="I237" s="11"/>
      <c r="J237" s="11"/>
      <c r="K237" s="11"/>
      <c r="L237" s="11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55"/>
      <c r="AL237" s="55"/>
      <c r="AM237" s="55"/>
      <c r="AN237" s="55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</row>
    <row r="238" spans="1:53" x14ac:dyDescent="0.35">
      <c r="A238" s="10"/>
      <c r="B238" s="10"/>
      <c r="C238" s="10"/>
      <c r="D238" s="10"/>
      <c r="E238" s="10"/>
      <c r="F238" s="10"/>
      <c r="G238" s="10"/>
      <c r="H238" s="11"/>
      <c r="I238" s="11"/>
      <c r="J238" s="11"/>
      <c r="K238" s="11"/>
      <c r="L238" s="11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55"/>
      <c r="AL238" s="55"/>
      <c r="AM238" s="55"/>
      <c r="AN238" s="55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</row>
    <row r="239" spans="1:53" x14ac:dyDescent="0.35">
      <c r="A239" s="10"/>
      <c r="B239" s="10"/>
      <c r="C239" s="10"/>
      <c r="D239" s="10"/>
      <c r="E239" s="10"/>
      <c r="F239" s="10"/>
      <c r="G239" s="10"/>
      <c r="H239" s="11"/>
      <c r="I239" s="11"/>
      <c r="J239" s="11"/>
      <c r="K239" s="11"/>
      <c r="L239" s="11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55"/>
      <c r="AL239" s="55"/>
      <c r="AM239" s="55"/>
      <c r="AN239" s="55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</row>
    <row r="240" spans="1:53" x14ac:dyDescent="0.35">
      <c r="A240" s="10"/>
      <c r="B240" s="10"/>
      <c r="C240" s="10"/>
      <c r="D240" s="10"/>
      <c r="E240" s="10"/>
      <c r="F240" s="10"/>
      <c r="G240" s="10"/>
      <c r="H240" s="11"/>
      <c r="I240" s="11"/>
      <c r="J240" s="11"/>
      <c r="K240" s="11"/>
      <c r="L240" s="11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55"/>
      <c r="AL240" s="55"/>
      <c r="AM240" s="55"/>
      <c r="AN240" s="55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</row>
    <row r="241" spans="1:53" x14ac:dyDescent="0.35">
      <c r="A241" s="10"/>
      <c r="B241" s="10"/>
      <c r="C241" s="10"/>
      <c r="D241" s="10"/>
      <c r="E241" s="10"/>
      <c r="F241" s="10"/>
      <c r="G241" s="10"/>
      <c r="H241" s="11"/>
      <c r="I241" s="11"/>
      <c r="J241" s="11"/>
      <c r="K241" s="11"/>
      <c r="L241" s="11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55"/>
      <c r="AL241" s="55"/>
      <c r="AM241" s="55"/>
      <c r="AN241" s="55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</row>
    <row r="242" spans="1:53" x14ac:dyDescent="0.35">
      <c r="A242" s="10"/>
      <c r="B242" s="10"/>
      <c r="C242" s="10"/>
      <c r="D242" s="10"/>
      <c r="E242" s="10"/>
      <c r="F242" s="10"/>
      <c r="G242" s="10"/>
      <c r="H242" s="11"/>
      <c r="I242" s="11"/>
      <c r="J242" s="11"/>
      <c r="K242" s="11"/>
      <c r="L242" s="11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55"/>
      <c r="AL242" s="55"/>
      <c r="AM242" s="55"/>
      <c r="AN242" s="55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</row>
    <row r="243" spans="1:53" x14ac:dyDescent="0.35">
      <c r="A243" s="10"/>
      <c r="B243" s="10"/>
      <c r="C243" s="10"/>
      <c r="D243" s="10"/>
      <c r="E243" s="10"/>
      <c r="F243" s="10"/>
      <c r="G243" s="10"/>
      <c r="H243" s="11"/>
      <c r="I243" s="11"/>
      <c r="J243" s="11"/>
      <c r="K243" s="11"/>
      <c r="L243" s="11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55"/>
      <c r="AL243" s="55"/>
      <c r="AM243" s="55"/>
      <c r="AN243" s="55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</row>
    <row r="244" spans="1:53" x14ac:dyDescent="0.35">
      <c r="A244" s="10"/>
      <c r="B244" s="10"/>
      <c r="C244" s="10"/>
      <c r="D244" s="10"/>
      <c r="E244" s="10"/>
      <c r="F244" s="10"/>
      <c r="G244" s="10"/>
      <c r="H244" s="11"/>
      <c r="I244" s="11"/>
      <c r="J244" s="11"/>
      <c r="K244" s="11"/>
      <c r="L244" s="11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55"/>
      <c r="AL244" s="55"/>
      <c r="AM244" s="55"/>
      <c r="AN244" s="55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</row>
    <row r="245" spans="1:53" x14ac:dyDescent="0.35">
      <c r="A245" s="10"/>
      <c r="B245" s="10"/>
      <c r="C245" s="10"/>
      <c r="D245" s="10"/>
      <c r="E245" s="10"/>
      <c r="F245" s="10"/>
      <c r="G245" s="10"/>
      <c r="H245" s="11"/>
      <c r="I245" s="11"/>
      <c r="J245" s="11"/>
      <c r="K245" s="11"/>
      <c r="L245" s="11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55"/>
      <c r="AL245" s="55"/>
      <c r="AM245" s="55"/>
      <c r="AN245" s="55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</row>
    <row r="246" spans="1:53" x14ac:dyDescent="0.35">
      <c r="A246" s="10"/>
      <c r="B246" s="10"/>
      <c r="C246" s="10"/>
      <c r="D246" s="10"/>
      <c r="E246" s="10"/>
      <c r="F246" s="10"/>
      <c r="G246" s="10"/>
      <c r="H246" s="11"/>
      <c r="I246" s="11"/>
      <c r="J246" s="11"/>
      <c r="K246" s="11"/>
      <c r="L246" s="11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55"/>
      <c r="AL246" s="55"/>
      <c r="AM246" s="55"/>
      <c r="AN246" s="55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</row>
    <row r="247" spans="1:53" x14ac:dyDescent="0.35">
      <c r="A247" s="10"/>
      <c r="B247" s="10"/>
      <c r="C247" s="10"/>
      <c r="D247" s="10"/>
      <c r="E247" s="10"/>
      <c r="F247" s="10"/>
      <c r="G247" s="10"/>
      <c r="H247" s="11"/>
      <c r="I247" s="11"/>
      <c r="J247" s="11"/>
      <c r="K247" s="11"/>
      <c r="L247" s="11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55"/>
      <c r="AL247" s="55"/>
      <c r="AM247" s="55"/>
      <c r="AN247" s="55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</row>
    <row r="248" spans="1:53" x14ac:dyDescent="0.35">
      <c r="A248" s="10"/>
      <c r="B248" s="10"/>
      <c r="C248" s="10"/>
      <c r="D248" s="10"/>
      <c r="E248" s="10"/>
      <c r="F248" s="10"/>
      <c r="G248" s="10"/>
      <c r="H248" s="11"/>
      <c r="I248" s="11"/>
      <c r="J248" s="11"/>
      <c r="K248" s="11"/>
      <c r="L248" s="11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55"/>
      <c r="AL248" s="55"/>
      <c r="AM248" s="55"/>
      <c r="AN248" s="55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</row>
    <row r="249" spans="1:53" x14ac:dyDescent="0.35">
      <c r="A249" s="10"/>
      <c r="B249" s="10"/>
      <c r="C249" s="10"/>
      <c r="D249" s="10"/>
      <c r="E249" s="10"/>
      <c r="F249" s="10"/>
      <c r="G249" s="10"/>
      <c r="H249" s="11"/>
      <c r="I249" s="11"/>
      <c r="J249" s="11"/>
      <c r="K249" s="11"/>
      <c r="L249" s="11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55"/>
      <c r="AL249" s="55"/>
      <c r="AM249" s="55"/>
      <c r="AN249" s="55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</row>
    <row r="250" spans="1:53" x14ac:dyDescent="0.35">
      <c r="A250" s="10"/>
      <c r="B250" s="10"/>
      <c r="C250" s="10"/>
      <c r="D250" s="10"/>
      <c r="E250" s="10"/>
      <c r="F250" s="10"/>
      <c r="G250" s="10"/>
      <c r="H250" s="11"/>
      <c r="I250" s="11"/>
      <c r="J250" s="11"/>
      <c r="K250" s="11"/>
      <c r="L250" s="11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55"/>
      <c r="AL250" s="55"/>
      <c r="AM250" s="55"/>
      <c r="AN250" s="55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</row>
    <row r="251" spans="1:53" x14ac:dyDescent="0.35">
      <c r="A251" s="10"/>
      <c r="B251" s="10"/>
      <c r="C251" s="10"/>
      <c r="D251" s="10"/>
      <c r="E251" s="10"/>
      <c r="F251" s="10"/>
      <c r="G251" s="10"/>
      <c r="H251" s="11"/>
      <c r="I251" s="11"/>
      <c r="J251" s="11"/>
      <c r="K251" s="11"/>
      <c r="L251" s="11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55"/>
      <c r="AL251" s="55"/>
      <c r="AM251" s="55"/>
      <c r="AN251" s="55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</row>
    <row r="252" spans="1:53" x14ac:dyDescent="0.35">
      <c r="A252" s="10"/>
      <c r="B252" s="10"/>
      <c r="C252" s="10"/>
      <c r="D252" s="10"/>
      <c r="E252" s="10"/>
      <c r="F252" s="10"/>
      <c r="G252" s="10"/>
      <c r="H252" s="11"/>
      <c r="I252" s="11"/>
      <c r="J252" s="11"/>
      <c r="K252" s="11"/>
      <c r="L252" s="11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55"/>
      <c r="AL252" s="55"/>
      <c r="AM252" s="55"/>
      <c r="AN252" s="55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</row>
    <row r="253" spans="1:53" x14ac:dyDescent="0.35">
      <c r="A253" s="10"/>
      <c r="B253" s="10"/>
      <c r="C253" s="10"/>
      <c r="D253" s="10"/>
      <c r="E253" s="10"/>
      <c r="F253" s="10"/>
      <c r="G253" s="10"/>
      <c r="H253" s="11"/>
      <c r="I253" s="11"/>
      <c r="J253" s="11"/>
      <c r="K253" s="11"/>
      <c r="L253" s="11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55"/>
      <c r="AL253" s="55"/>
      <c r="AM253" s="55"/>
      <c r="AN253" s="55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</row>
    <row r="254" spans="1:53" x14ac:dyDescent="0.35">
      <c r="A254" s="10"/>
      <c r="B254" s="10"/>
      <c r="C254" s="10"/>
      <c r="D254" s="10"/>
      <c r="E254" s="10"/>
      <c r="F254" s="10"/>
      <c r="G254" s="10"/>
      <c r="H254" s="11"/>
      <c r="I254" s="11"/>
      <c r="J254" s="11"/>
      <c r="K254" s="11"/>
      <c r="L254" s="11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55"/>
      <c r="AL254" s="55"/>
      <c r="AM254" s="55"/>
      <c r="AN254" s="55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</row>
    <row r="255" spans="1:53" x14ac:dyDescent="0.35">
      <c r="A255" s="10"/>
      <c r="B255" s="10"/>
      <c r="C255" s="10"/>
      <c r="D255" s="10"/>
      <c r="E255" s="10"/>
      <c r="F255" s="10"/>
      <c r="G255" s="10"/>
      <c r="H255" s="11"/>
      <c r="I255" s="11"/>
      <c r="J255" s="11"/>
      <c r="K255" s="11"/>
      <c r="L255" s="11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55"/>
      <c r="AL255" s="55"/>
      <c r="AM255" s="55"/>
      <c r="AN255" s="55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</row>
    <row r="256" spans="1:53" x14ac:dyDescent="0.35">
      <c r="A256" s="10"/>
      <c r="B256" s="10"/>
      <c r="C256" s="10"/>
      <c r="D256" s="10"/>
      <c r="E256" s="10"/>
      <c r="F256" s="10"/>
      <c r="G256" s="10"/>
      <c r="H256" s="11"/>
      <c r="I256" s="11"/>
      <c r="J256" s="11"/>
      <c r="K256" s="11"/>
      <c r="L256" s="11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55"/>
      <c r="AL256" s="55"/>
      <c r="AM256" s="55"/>
      <c r="AN256" s="55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</row>
    <row r="257" spans="1:53" x14ac:dyDescent="0.35">
      <c r="A257" s="10"/>
      <c r="B257" s="10"/>
      <c r="C257" s="10"/>
      <c r="D257" s="10"/>
      <c r="E257" s="10"/>
      <c r="F257" s="10"/>
      <c r="G257" s="10"/>
      <c r="H257" s="11"/>
      <c r="I257" s="11"/>
      <c r="J257" s="11"/>
      <c r="K257" s="11"/>
      <c r="L257" s="11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55"/>
      <c r="AL257" s="55"/>
      <c r="AM257" s="55"/>
      <c r="AN257" s="55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</row>
    <row r="258" spans="1:53" x14ac:dyDescent="0.35">
      <c r="A258" s="10"/>
      <c r="B258" s="10"/>
      <c r="C258" s="10"/>
      <c r="D258" s="10"/>
      <c r="E258" s="10"/>
      <c r="F258" s="10"/>
      <c r="G258" s="10"/>
      <c r="H258" s="11"/>
      <c r="I258" s="11"/>
      <c r="J258" s="11"/>
      <c r="K258" s="11"/>
      <c r="L258" s="11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55"/>
      <c r="AL258" s="55"/>
      <c r="AM258" s="55"/>
      <c r="AN258" s="55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</row>
    <row r="259" spans="1:53" x14ac:dyDescent="0.35">
      <c r="A259" s="10"/>
      <c r="B259" s="10"/>
      <c r="C259" s="10"/>
      <c r="D259" s="10"/>
      <c r="E259" s="10"/>
      <c r="F259" s="10"/>
      <c r="G259" s="10"/>
      <c r="H259" s="11"/>
      <c r="I259" s="11"/>
      <c r="J259" s="11"/>
      <c r="K259" s="11"/>
      <c r="L259" s="11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55"/>
      <c r="AL259" s="55"/>
      <c r="AM259" s="55"/>
      <c r="AN259" s="55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</row>
    <row r="260" spans="1:53" x14ac:dyDescent="0.35">
      <c r="A260" s="10"/>
      <c r="B260" s="10"/>
      <c r="C260" s="10"/>
      <c r="D260" s="10"/>
      <c r="E260" s="10"/>
      <c r="F260" s="10"/>
      <c r="G260" s="10"/>
      <c r="H260" s="11"/>
      <c r="I260" s="11"/>
      <c r="J260" s="11"/>
      <c r="K260" s="11"/>
      <c r="L260" s="11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55"/>
      <c r="AL260" s="55"/>
      <c r="AM260" s="55"/>
      <c r="AN260" s="55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</row>
    <row r="261" spans="1:53" x14ac:dyDescent="0.35">
      <c r="A261" s="10"/>
      <c r="B261" s="10"/>
      <c r="C261" s="10"/>
      <c r="D261" s="10"/>
      <c r="E261" s="10"/>
      <c r="F261" s="10"/>
      <c r="G261" s="10"/>
      <c r="H261" s="11"/>
      <c r="I261" s="11"/>
      <c r="J261" s="11"/>
      <c r="K261" s="11"/>
      <c r="L261" s="11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55"/>
      <c r="AL261" s="55"/>
      <c r="AM261" s="55"/>
      <c r="AN261" s="55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</row>
    <row r="262" spans="1:53" x14ac:dyDescent="0.35">
      <c r="A262" s="10"/>
      <c r="B262" s="10"/>
      <c r="C262" s="10"/>
      <c r="D262" s="10"/>
      <c r="E262" s="10"/>
      <c r="F262" s="10"/>
      <c r="G262" s="10"/>
      <c r="H262" s="11"/>
      <c r="I262" s="11"/>
      <c r="J262" s="11"/>
      <c r="K262" s="11"/>
      <c r="L262" s="11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55"/>
      <c r="AL262" s="55"/>
      <c r="AM262" s="55"/>
      <c r="AN262" s="55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</row>
    <row r="263" spans="1:53" x14ac:dyDescent="0.35">
      <c r="A263" s="10"/>
      <c r="B263" s="10"/>
      <c r="C263" s="10"/>
      <c r="D263" s="10"/>
      <c r="E263" s="10"/>
      <c r="F263" s="10"/>
      <c r="G263" s="10"/>
      <c r="H263" s="11"/>
      <c r="I263" s="11"/>
      <c r="J263" s="11"/>
      <c r="K263" s="11"/>
      <c r="L263" s="11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55"/>
      <c r="AL263" s="55"/>
      <c r="AM263" s="55"/>
      <c r="AN263" s="55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</row>
    <row r="264" spans="1:53" x14ac:dyDescent="0.35">
      <c r="A264" s="10"/>
      <c r="B264" s="10"/>
      <c r="C264" s="10"/>
      <c r="D264" s="10"/>
      <c r="E264" s="10"/>
      <c r="F264" s="10"/>
      <c r="G264" s="10"/>
      <c r="H264" s="11"/>
      <c r="I264" s="11"/>
      <c r="J264" s="11"/>
      <c r="K264" s="11"/>
      <c r="L264" s="11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55"/>
      <c r="AL264" s="55"/>
      <c r="AM264" s="55"/>
      <c r="AN264" s="55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</row>
    <row r="265" spans="1:53" x14ac:dyDescent="0.35">
      <c r="A265" s="10"/>
      <c r="B265" s="10"/>
      <c r="C265" s="10"/>
      <c r="D265" s="10"/>
      <c r="E265" s="10"/>
      <c r="F265" s="10"/>
      <c r="G265" s="10"/>
      <c r="H265" s="11"/>
      <c r="I265" s="11"/>
      <c r="J265" s="11"/>
      <c r="K265" s="11"/>
      <c r="L265" s="11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55"/>
      <c r="AL265" s="55"/>
      <c r="AM265" s="55"/>
      <c r="AN265" s="55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</row>
    <row r="266" spans="1:53" x14ac:dyDescent="0.35">
      <c r="A266" s="10"/>
      <c r="B266" s="10"/>
      <c r="C266" s="10"/>
      <c r="D266" s="10"/>
      <c r="E266" s="10"/>
      <c r="F266" s="10"/>
      <c r="G266" s="10"/>
      <c r="H266" s="11"/>
      <c r="I266" s="11"/>
      <c r="J266" s="11"/>
      <c r="K266" s="11"/>
      <c r="L266" s="11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55"/>
      <c r="AL266" s="55"/>
      <c r="AM266" s="55"/>
      <c r="AN266" s="55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</row>
    <row r="267" spans="1:53" x14ac:dyDescent="0.35">
      <c r="A267" s="10"/>
      <c r="B267" s="10"/>
      <c r="C267" s="10"/>
      <c r="D267" s="10"/>
      <c r="E267" s="10"/>
      <c r="F267" s="10"/>
      <c r="G267" s="10"/>
      <c r="H267" s="11"/>
      <c r="I267" s="11"/>
      <c r="J267" s="11"/>
      <c r="K267" s="11"/>
      <c r="L267" s="11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55"/>
      <c r="AL267" s="55"/>
      <c r="AM267" s="55"/>
      <c r="AN267" s="55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</row>
    <row r="268" spans="1:53" x14ac:dyDescent="0.35">
      <c r="A268" s="10"/>
      <c r="B268" s="10"/>
      <c r="C268" s="10"/>
      <c r="D268" s="10"/>
      <c r="E268" s="10"/>
      <c r="F268" s="10"/>
      <c r="G268" s="10"/>
      <c r="H268" s="11"/>
      <c r="I268" s="11"/>
      <c r="J268" s="11"/>
      <c r="K268" s="11"/>
      <c r="L268" s="11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55"/>
      <c r="AL268" s="55"/>
      <c r="AM268" s="55"/>
      <c r="AN268" s="55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</row>
    <row r="269" spans="1:53" x14ac:dyDescent="0.35">
      <c r="A269" s="10"/>
      <c r="B269" s="10"/>
      <c r="C269" s="10"/>
      <c r="D269" s="10"/>
      <c r="E269" s="10"/>
      <c r="F269" s="10"/>
      <c r="G269" s="10"/>
      <c r="H269" s="11"/>
      <c r="I269" s="11"/>
      <c r="J269" s="11"/>
      <c r="K269" s="11"/>
      <c r="L269" s="11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55"/>
      <c r="AL269" s="55"/>
      <c r="AM269" s="55"/>
      <c r="AN269" s="55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</row>
    <row r="270" spans="1:53" x14ac:dyDescent="0.35">
      <c r="A270" s="10"/>
      <c r="B270" s="10"/>
      <c r="C270" s="10"/>
      <c r="D270" s="10"/>
      <c r="E270" s="10"/>
      <c r="F270" s="10"/>
      <c r="G270" s="10"/>
      <c r="H270" s="11"/>
      <c r="I270" s="11"/>
      <c r="J270" s="11"/>
      <c r="K270" s="11"/>
      <c r="L270" s="11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55"/>
      <c r="AL270" s="55"/>
      <c r="AM270" s="55"/>
      <c r="AN270" s="55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</row>
    <row r="271" spans="1:53" x14ac:dyDescent="0.35">
      <c r="A271" s="10"/>
      <c r="B271" s="10"/>
      <c r="C271" s="10"/>
      <c r="D271" s="10"/>
      <c r="E271" s="10"/>
      <c r="F271" s="10"/>
      <c r="G271" s="10"/>
      <c r="H271" s="11"/>
      <c r="I271" s="11"/>
      <c r="J271" s="11"/>
      <c r="K271" s="11"/>
      <c r="L271" s="11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55"/>
      <c r="AL271" s="55"/>
      <c r="AM271" s="55"/>
      <c r="AN271" s="55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</row>
    <row r="272" spans="1:53" x14ac:dyDescent="0.35">
      <c r="A272" s="10"/>
      <c r="B272" s="10"/>
      <c r="C272" s="10"/>
      <c r="D272" s="10"/>
      <c r="E272" s="10"/>
      <c r="F272" s="10"/>
      <c r="G272" s="10"/>
      <c r="H272" s="11"/>
      <c r="I272" s="11"/>
      <c r="J272" s="11"/>
      <c r="K272" s="11"/>
      <c r="L272" s="11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55"/>
      <c r="AL272" s="55"/>
      <c r="AM272" s="55"/>
      <c r="AN272" s="55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</row>
    <row r="273" spans="1:53" x14ac:dyDescent="0.35">
      <c r="A273" s="10"/>
      <c r="B273" s="10"/>
      <c r="C273" s="10"/>
      <c r="D273" s="10"/>
      <c r="E273" s="10"/>
      <c r="F273" s="10"/>
      <c r="G273" s="10"/>
      <c r="H273" s="11"/>
      <c r="I273" s="11"/>
      <c r="J273" s="11"/>
      <c r="K273" s="11"/>
      <c r="L273" s="11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55"/>
      <c r="AL273" s="55"/>
      <c r="AM273" s="55"/>
      <c r="AN273" s="55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</row>
    <row r="274" spans="1:53" x14ac:dyDescent="0.35">
      <c r="A274" s="10"/>
      <c r="B274" s="10"/>
      <c r="C274" s="10"/>
      <c r="D274" s="10"/>
      <c r="E274" s="10"/>
      <c r="F274" s="10"/>
      <c r="G274" s="10"/>
      <c r="H274" s="11"/>
      <c r="I274" s="11"/>
      <c r="J274" s="11"/>
      <c r="K274" s="11"/>
      <c r="L274" s="11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55"/>
      <c r="AL274" s="55"/>
      <c r="AM274" s="55"/>
      <c r="AN274" s="55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</row>
    <row r="275" spans="1:53" x14ac:dyDescent="0.35">
      <c r="A275" s="10"/>
      <c r="B275" s="10"/>
      <c r="C275" s="10"/>
      <c r="D275" s="10"/>
      <c r="E275" s="10"/>
      <c r="F275" s="10"/>
      <c r="G275" s="10"/>
      <c r="H275" s="11"/>
      <c r="I275" s="11"/>
      <c r="J275" s="11"/>
      <c r="K275" s="11"/>
      <c r="L275" s="11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55"/>
      <c r="AL275" s="55"/>
      <c r="AM275" s="55"/>
      <c r="AN275" s="55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</row>
    <row r="276" spans="1:53" x14ac:dyDescent="0.35">
      <c r="A276" s="10"/>
      <c r="B276" s="10"/>
      <c r="C276" s="10"/>
      <c r="D276" s="10"/>
      <c r="E276" s="10"/>
      <c r="F276" s="10"/>
      <c r="G276" s="10"/>
      <c r="H276" s="11"/>
      <c r="I276" s="11"/>
      <c r="J276" s="11"/>
      <c r="K276" s="11"/>
      <c r="L276" s="11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55"/>
      <c r="AL276" s="55"/>
      <c r="AM276" s="55"/>
      <c r="AN276" s="55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</row>
    <row r="277" spans="1:53" x14ac:dyDescent="0.35">
      <c r="A277" s="10"/>
      <c r="B277" s="10"/>
      <c r="C277" s="10"/>
      <c r="D277" s="10"/>
      <c r="E277" s="10"/>
      <c r="F277" s="10"/>
      <c r="G277" s="10"/>
      <c r="H277" s="11"/>
      <c r="I277" s="11"/>
      <c r="J277" s="11"/>
      <c r="K277" s="11"/>
      <c r="L277" s="11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55"/>
      <c r="AL277" s="55"/>
      <c r="AM277" s="55"/>
      <c r="AN277" s="55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</row>
    <row r="278" spans="1:53" x14ac:dyDescent="0.35">
      <c r="A278" s="10"/>
      <c r="B278" s="10"/>
      <c r="C278" s="10"/>
      <c r="D278" s="10"/>
      <c r="E278" s="10"/>
      <c r="F278" s="10"/>
      <c r="G278" s="10"/>
      <c r="H278" s="11"/>
      <c r="I278" s="11"/>
      <c r="J278" s="11"/>
      <c r="K278" s="11"/>
      <c r="L278" s="11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55"/>
      <c r="AL278" s="55"/>
      <c r="AM278" s="55"/>
      <c r="AN278" s="55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</row>
    <row r="279" spans="1:53" x14ac:dyDescent="0.35">
      <c r="A279" s="10"/>
      <c r="B279" s="10"/>
      <c r="C279" s="10"/>
      <c r="D279" s="10"/>
      <c r="E279" s="10"/>
      <c r="F279" s="10"/>
      <c r="G279" s="10"/>
      <c r="H279" s="11"/>
      <c r="I279" s="11"/>
      <c r="J279" s="11"/>
      <c r="K279" s="11"/>
      <c r="L279" s="11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55"/>
      <c r="AL279" s="55"/>
      <c r="AM279" s="55"/>
      <c r="AN279" s="55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</row>
    <row r="280" spans="1:53" x14ac:dyDescent="0.35">
      <c r="A280" s="10"/>
      <c r="B280" s="10"/>
      <c r="C280" s="10"/>
      <c r="D280" s="10"/>
      <c r="E280" s="10"/>
      <c r="F280" s="10"/>
      <c r="G280" s="10"/>
      <c r="H280" s="11"/>
      <c r="I280" s="11"/>
      <c r="J280" s="11"/>
      <c r="K280" s="11"/>
      <c r="L280" s="11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55"/>
      <c r="AL280" s="55"/>
      <c r="AM280" s="55"/>
      <c r="AN280" s="55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</row>
    <row r="281" spans="1:53" x14ac:dyDescent="0.35">
      <c r="A281" s="10"/>
      <c r="B281" s="10"/>
      <c r="C281" s="10"/>
      <c r="D281" s="10"/>
      <c r="E281" s="10"/>
      <c r="F281" s="10"/>
      <c r="G281" s="10"/>
      <c r="H281" s="11"/>
      <c r="I281" s="11"/>
      <c r="J281" s="11"/>
      <c r="K281" s="11"/>
      <c r="L281" s="11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55"/>
      <c r="AL281" s="55"/>
      <c r="AM281" s="55"/>
      <c r="AN281" s="55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</row>
    <row r="282" spans="1:53" x14ac:dyDescent="0.35">
      <c r="A282" s="10"/>
      <c r="B282" s="10"/>
      <c r="C282" s="10"/>
      <c r="D282" s="10"/>
      <c r="E282" s="10"/>
      <c r="F282" s="10"/>
      <c r="G282" s="10"/>
      <c r="H282" s="11"/>
      <c r="I282" s="11"/>
      <c r="J282" s="11"/>
      <c r="K282" s="11"/>
      <c r="L282" s="11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55"/>
      <c r="AL282" s="55"/>
      <c r="AM282" s="55"/>
      <c r="AN282" s="55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</row>
    <row r="283" spans="1:53" x14ac:dyDescent="0.35">
      <c r="A283" s="10"/>
      <c r="B283" s="10"/>
      <c r="C283" s="10"/>
      <c r="D283" s="10"/>
      <c r="E283" s="10"/>
      <c r="F283" s="10"/>
      <c r="G283" s="10"/>
      <c r="H283" s="11"/>
      <c r="I283" s="11"/>
      <c r="J283" s="11"/>
      <c r="K283" s="11"/>
      <c r="L283" s="11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55"/>
      <c r="AL283" s="55"/>
      <c r="AM283" s="55"/>
      <c r="AN283" s="55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</row>
    <row r="284" spans="1:53" x14ac:dyDescent="0.35">
      <c r="A284" s="10"/>
      <c r="B284" s="10"/>
      <c r="C284" s="10"/>
      <c r="D284" s="10"/>
      <c r="E284" s="10"/>
      <c r="F284" s="10"/>
      <c r="G284" s="10"/>
      <c r="H284" s="11"/>
      <c r="I284" s="11"/>
      <c r="J284" s="11"/>
      <c r="K284" s="11"/>
      <c r="L284" s="11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55"/>
      <c r="AL284" s="55"/>
      <c r="AM284" s="55"/>
      <c r="AN284" s="55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</row>
    <row r="285" spans="1:53" x14ac:dyDescent="0.35">
      <c r="A285" s="10"/>
      <c r="B285" s="10"/>
      <c r="C285" s="10"/>
      <c r="D285" s="10"/>
      <c r="E285" s="10"/>
      <c r="F285" s="10"/>
      <c r="G285" s="10"/>
      <c r="H285" s="11"/>
      <c r="I285" s="11"/>
      <c r="J285" s="11"/>
      <c r="K285" s="11"/>
      <c r="L285" s="11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55"/>
      <c r="AL285" s="55"/>
      <c r="AM285" s="55"/>
      <c r="AN285" s="55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</row>
    <row r="286" spans="1:53" x14ac:dyDescent="0.35">
      <c r="A286" s="10"/>
      <c r="B286" s="10"/>
      <c r="C286" s="10"/>
      <c r="D286" s="10"/>
      <c r="E286" s="10"/>
      <c r="F286" s="10"/>
      <c r="G286" s="10"/>
      <c r="H286" s="11"/>
      <c r="I286" s="11"/>
      <c r="J286" s="11"/>
      <c r="K286" s="11"/>
      <c r="L286" s="11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55"/>
      <c r="AL286" s="55"/>
      <c r="AM286" s="55"/>
      <c r="AN286" s="55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</row>
    <row r="287" spans="1:53" x14ac:dyDescent="0.35">
      <c r="A287" s="10"/>
      <c r="B287" s="10"/>
      <c r="C287" s="10"/>
      <c r="D287" s="10"/>
      <c r="E287" s="10"/>
      <c r="F287" s="10"/>
      <c r="G287" s="10"/>
      <c r="H287" s="11"/>
      <c r="I287" s="11"/>
      <c r="J287" s="11"/>
      <c r="K287" s="11"/>
      <c r="L287" s="11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55"/>
      <c r="AL287" s="55"/>
      <c r="AM287" s="55"/>
      <c r="AN287" s="55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</row>
    <row r="288" spans="1:53" x14ac:dyDescent="0.35">
      <c r="A288" s="10"/>
      <c r="B288" s="10"/>
      <c r="C288" s="10"/>
      <c r="D288" s="10"/>
      <c r="E288" s="10"/>
      <c r="F288" s="10"/>
      <c r="G288" s="10"/>
      <c r="H288" s="11"/>
      <c r="I288" s="11"/>
      <c r="J288" s="11"/>
      <c r="K288" s="11"/>
      <c r="L288" s="11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55"/>
      <c r="AL288" s="55"/>
      <c r="AM288" s="55"/>
      <c r="AN288" s="55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</row>
    <row r="289" spans="1:53" x14ac:dyDescent="0.35">
      <c r="A289" s="10"/>
      <c r="B289" s="10"/>
      <c r="C289" s="10"/>
      <c r="D289" s="10"/>
      <c r="E289" s="10"/>
      <c r="F289" s="10"/>
      <c r="G289" s="10"/>
      <c r="H289" s="11"/>
      <c r="I289" s="11"/>
      <c r="J289" s="11"/>
      <c r="K289" s="11"/>
      <c r="L289" s="11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55"/>
      <c r="AL289" s="55"/>
      <c r="AM289" s="55"/>
      <c r="AN289" s="55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</row>
    <row r="290" spans="1:53" x14ac:dyDescent="0.35">
      <c r="A290" s="10"/>
      <c r="B290" s="10"/>
      <c r="C290" s="10"/>
      <c r="D290" s="10"/>
      <c r="E290" s="10"/>
      <c r="F290" s="10"/>
      <c r="G290" s="10"/>
      <c r="H290" s="11"/>
      <c r="I290" s="11"/>
      <c r="J290" s="11"/>
      <c r="K290" s="11"/>
      <c r="L290" s="11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55"/>
      <c r="AL290" s="55"/>
      <c r="AM290" s="55"/>
      <c r="AN290" s="55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</row>
    <row r="291" spans="1:53" x14ac:dyDescent="0.35">
      <c r="A291" s="10"/>
      <c r="B291" s="10"/>
      <c r="C291" s="10"/>
      <c r="D291" s="10"/>
      <c r="E291" s="10"/>
      <c r="F291" s="10"/>
      <c r="G291" s="10"/>
      <c r="H291" s="11"/>
      <c r="I291" s="11"/>
      <c r="J291" s="11"/>
      <c r="K291" s="11"/>
      <c r="L291" s="11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55"/>
      <c r="AL291" s="55"/>
      <c r="AM291" s="55"/>
      <c r="AN291" s="55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</row>
    <row r="292" spans="1:53" x14ac:dyDescent="0.35">
      <c r="A292" s="10"/>
      <c r="B292" s="10"/>
      <c r="C292" s="10"/>
      <c r="D292" s="10"/>
      <c r="E292" s="10"/>
      <c r="F292" s="10"/>
      <c r="G292" s="10"/>
      <c r="H292" s="11"/>
      <c r="I292" s="11"/>
      <c r="J292" s="11"/>
      <c r="K292" s="11"/>
      <c r="L292" s="11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55"/>
      <c r="AL292" s="55"/>
      <c r="AM292" s="55"/>
      <c r="AN292" s="55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</row>
    <row r="293" spans="1:53" x14ac:dyDescent="0.35">
      <c r="A293" s="10"/>
      <c r="B293" s="10"/>
      <c r="C293" s="10"/>
      <c r="D293" s="10"/>
      <c r="E293" s="10"/>
      <c r="F293" s="10"/>
      <c r="G293" s="10"/>
      <c r="H293" s="11"/>
      <c r="I293" s="11"/>
      <c r="J293" s="11"/>
      <c r="K293" s="11"/>
      <c r="L293" s="11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55"/>
      <c r="AL293" s="55"/>
      <c r="AM293" s="55"/>
      <c r="AN293" s="55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</row>
    <row r="294" spans="1:53" x14ac:dyDescent="0.35">
      <c r="A294" s="10"/>
      <c r="B294" s="10"/>
      <c r="C294" s="10"/>
      <c r="D294" s="10"/>
      <c r="E294" s="10"/>
      <c r="F294" s="10"/>
      <c r="G294" s="10"/>
      <c r="H294" s="11"/>
      <c r="I294" s="11"/>
      <c r="J294" s="11"/>
      <c r="K294" s="11"/>
      <c r="L294" s="11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55"/>
      <c r="AL294" s="55"/>
      <c r="AM294" s="55"/>
      <c r="AN294" s="55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</row>
    <row r="295" spans="1:53" x14ac:dyDescent="0.35">
      <c r="A295" s="10"/>
      <c r="B295" s="10"/>
      <c r="C295" s="10"/>
      <c r="D295" s="10"/>
      <c r="E295" s="10"/>
      <c r="F295" s="10"/>
      <c r="G295" s="10"/>
      <c r="H295" s="11"/>
      <c r="I295" s="11"/>
      <c r="J295" s="11"/>
      <c r="K295" s="11"/>
      <c r="L295" s="11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55"/>
      <c r="AL295" s="55"/>
      <c r="AM295" s="55"/>
      <c r="AN295" s="55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</row>
    <row r="296" spans="1:53" x14ac:dyDescent="0.35">
      <c r="A296" s="10"/>
      <c r="B296" s="10"/>
      <c r="C296" s="10"/>
      <c r="D296" s="10"/>
      <c r="E296" s="10"/>
      <c r="F296" s="10"/>
      <c r="G296" s="10"/>
      <c r="H296" s="11"/>
      <c r="I296" s="11"/>
      <c r="J296" s="11"/>
      <c r="K296" s="11"/>
      <c r="L296" s="11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55"/>
      <c r="AL296" s="55"/>
      <c r="AM296" s="55"/>
      <c r="AN296" s="55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</row>
    <row r="297" spans="1:53" x14ac:dyDescent="0.35">
      <c r="A297" s="10"/>
      <c r="B297" s="10"/>
      <c r="C297" s="10"/>
      <c r="D297" s="10"/>
      <c r="E297" s="10"/>
      <c r="F297" s="10"/>
      <c r="G297" s="10"/>
      <c r="H297" s="11"/>
      <c r="I297" s="11"/>
      <c r="J297" s="11"/>
      <c r="K297" s="11"/>
      <c r="L297" s="11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55"/>
      <c r="AL297" s="55"/>
      <c r="AM297" s="55"/>
      <c r="AN297" s="55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</row>
    <row r="298" spans="1:53" x14ac:dyDescent="0.35">
      <c r="A298" s="10"/>
      <c r="B298" s="10"/>
      <c r="C298" s="10"/>
      <c r="D298" s="10"/>
      <c r="E298" s="10"/>
      <c r="F298" s="10"/>
      <c r="G298" s="10"/>
      <c r="H298" s="11"/>
      <c r="I298" s="11"/>
      <c r="J298" s="11"/>
      <c r="K298" s="11"/>
      <c r="L298" s="11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55"/>
      <c r="AL298" s="55"/>
      <c r="AM298" s="55"/>
      <c r="AN298" s="55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</row>
    <row r="299" spans="1:53" x14ac:dyDescent="0.35">
      <c r="A299" s="10"/>
      <c r="B299" s="10"/>
      <c r="C299" s="10"/>
      <c r="D299" s="10"/>
      <c r="E299" s="10"/>
      <c r="F299" s="10"/>
      <c r="G299" s="10"/>
      <c r="H299" s="11"/>
      <c r="I299" s="11"/>
      <c r="J299" s="11"/>
      <c r="K299" s="11"/>
      <c r="L299" s="11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55"/>
      <c r="AL299" s="55"/>
      <c r="AM299" s="55"/>
      <c r="AN299" s="55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</row>
    <row r="300" spans="1:53" x14ac:dyDescent="0.35">
      <c r="A300" s="10"/>
      <c r="B300" s="10"/>
      <c r="C300" s="10"/>
      <c r="D300" s="10"/>
      <c r="E300" s="10"/>
      <c r="F300" s="10"/>
      <c r="G300" s="10"/>
      <c r="H300" s="11"/>
      <c r="I300" s="11"/>
      <c r="J300" s="11"/>
      <c r="K300" s="11"/>
      <c r="L300" s="11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55"/>
      <c r="AL300" s="55"/>
      <c r="AM300" s="55"/>
      <c r="AN300" s="55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</row>
    <row r="301" spans="1:53" x14ac:dyDescent="0.35">
      <c r="A301" s="10"/>
      <c r="B301" s="10"/>
      <c r="C301" s="10"/>
      <c r="D301" s="10"/>
      <c r="E301" s="10"/>
      <c r="F301" s="10"/>
      <c r="G301" s="10"/>
      <c r="H301" s="11"/>
      <c r="I301" s="11"/>
      <c r="J301" s="11"/>
      <c r="K301" s="11"/>
      <c r="L301" s="11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55"/>
      <c r="AL301" s="55"/>
      <c r="AM301" s="55"/>
      <c r="AN301" s="55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</row>
    <row r="302" spans="1:53" x14ac:dyDescent="0.35">
      <c r="A302" s="10"/>
      <c r="B302" s="10"/>
      <c r="C302" s="10"/>
      <c r="D302" s="10"/>
      <c r="E302" s="10"/>
      <c r="F302" s="10"/>
      <c r="G302" s="10"/>
      <c r="H302" s="11"/>
      <c r="I302" s="11"/>
      <c r="J302" s="11"/>
      <c r="K302" s="11"/>
      <c r="L302" s="11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55"/>
      <c r="AL302" s="55"/>
      <c r="AM302" s="55"/>
      <c r="AN302" s="55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</row>
    <row r="303" spans="1:53" x14ac:dyDescent="0.35">
      <c r="A303" s="10"/>
      <c r="B303" s="10"/>
      <c r="C303" s="10"/>
      <c r="D303" s="10"/>
      <c r="E303" s="10"/>
      <c r="F303" s="10"/>
      <c r="G303" s="10"/>
      <c r="H303" s="11"/>
      <c r="I303" s="11"/>
      <c r="J303" s="11"/>
      <c r="K303" s="11"/>
      <c r="L303" s="11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55"/>
      <c r="AL303" s="55"/>
      <c r="AM303" s="55"/>
      <c r="AN303" s="55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</row>
    <row r="304" spans="1:53" x14ac:dyDescent="0.35">
      <c r="A304" s="10"/>
      <c r="B304" s="10"/>
      <c r="C304" s="10"/>
      <c r="D304" s="10"/>
      <c r="E304" s="10"/>
      <c r="F304" s="10"/>
      <c r="G304" s="10"/>
      <c r="H304" s="11"/>
      <c r="I304" s="11"/>
      <c r="J304" s="11"/>
      <c r="K304" s="11"/>
      <c r="L304" s="11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55"/>
      <c r="AL304" s="55"/>
      <c r="AM304" s="55"/>
      <c r="AN304" s="55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</row>
    <row r="305" spans="1:53" x14ac:dyDescent="0.35">
      <c r="A305" s="10"/>
      <c r="B305" s="10"/>
      <c r="C305" s="10"/>
      <c r="D305" s="10"/>
      <c r="E305" s="10"/>
      <c r="F305" s="10"/>
      <c r="G305" s="10"/>
      <c r="H305" s="11"/>
      <c r="I305" s="11"/>
      <c r="J305" s="11"/>
      <c r="K305" s="11"/>
      <c r="L305" s="11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55"/>
      <c r="AL305" s="55"/>
      <c r="AM305" s="55"/>
      <c r="AN305" s="55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</row>
    <row r="306" spans="1:53" x14ac:dyDescent="0.35">
      <c r="A306" s="10"/>
      <c r="B306" s="10"/>
      <c r="C306" s="10"/>
      <c r="D306" s="10"/>
      <c r="E306" s="10"/>
      <c r="F306" s="10"/>
      <c r="G306" s="10"/>
      <c r="H306" s="11"/>
      <c r="I306" s="11"/>
      <c r="J306" s="11"/>
      <c r="K306" s="11"/>
      <c r="L306" s="11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55"/>
      <c r="AL306" s="55"/>
      <c r="AM306" s="55"/>
      <c r="AN306" s="55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</row>
    <row r="307" spans="1:53" x14ac:dyDescent="0.35">
      <c r="A307" s="10"/>
      <c r="B307" s="10"/>
      <c r="C307" s="10"/>
      <c r="D307" s="10"/>
      <c r="E307" s="10"/>
      <c r="F307" s="10"/>
      <c r="G307" s="10"/>
      <c r="H307" s="11"/>
      <c r="I307" s="11"/>
      <c r="J307" s="11"/>
      <c r="K307" s="11"/>
      <c r="L307" s="11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55"/>
      <c r="AL307" s="55"/>
      <c r="AM307" s="55"/>
      <c r="AN307" s="55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</row>
    <row r="308" spans="1:53" x14ac:dyDescent="0.35">
      <c r="A308" s="10"/>
      <c r="B308" s="10"/>
      <c r="C308" s="10"/>
      <c r="D308" s="10"/>
      <c r="E308" s="10"/>
      <c r="F308" s="10"/>
      <c r="G308" s="10"/>
      <c r="H308" s="11"/>
      <c r="I308" s="11"/>
      <c r="J308" s="11"/>
      <c r="K308" s="11"/>
      <c r="L308" s="11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55"/>
      <c r="AL308" s="55"/>
      <c r="AM308" s="55"/>
      <c r="AN308" s="55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</row>
    <row r="309" spans="1:53" x14ac:dyDescent="0.35">
      <c r="A309" s="10"/>
      <c r="B309" s="10"/>
      <c r="C309" s="10"/>
      <c r="D309" s="10"/>
      <c r="E309" s="10"/>
      <c r="F309" s="10"/>
      <c r="G309" s="10"/>
      <c r="H309" s="11"/>
      <c r="I309" s="11"/>
      <c r="J309" s="11"/>
      <c r="K309" s="11"/>
      <c r="L309" s="11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55"/>
      <c r="AL309" s="55"/>
      <c r="AM309" s="55"/>
      <c r="AN309" s="55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</row>
    <row r="310" spans="1:53" x14ac:dyDescent="0.35">
      <c r="A310" s="10"/>
      <c r="B310" s="10"/>
      <c r="C310" s="10"/>
      <c r="D310" s="10"/>
      <c r="E310" s="10"/>
      <c r="F310" s="10"/>
      <c r="G310" s="10"/>
      <c r="H310" s="11"/>
      <c r="I310" s="11"/>
      <c r="J310" s="11"/>
      <c r="K310" s="11"/>
      <c r="L310" s="11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55"/>
      <c r="AL310" s="55"/>
      <c r="AM310" s="55"/>
      <c r="AN310" s="55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</row>
    <row r="311" spans="1:53" x14ac:dyDescent="0.35">
      <c r="A311" s="10"/>
      <c r="B311" s="10"/>
      <c r="C311" s="10"/>
      <c r="D311" s="10"/>
      <c r="E311" s="10"/>
      <c r="F311" s="10"/>
      <c r="G311" s="10"/>
      <c r="H311" s="11"/>
      <c r="I311" s="11"/>
      <c r="J311" s="11"/>
      <c r="K311" s="11"/>
      <c r="L311" s="11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55"/>
      <c r="AL311" s="55"/>
      <c r="AM311" s="55"/>
      <c r="AN311" s="55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</row>
    <row r="312" spans="1:53" x14ac:dyDescent="0.35">
      <c r="A312" s="10"/>
      <c r="B312" s="10"/>
      <c r="C312" s="10"/>
      <c r="D312" s="10"/>
      <c r="E312" s="10"/>
      <c r="F312" s="10"/>
      <c r="G312" s="10"/>
      <c r="H312" s="11"/>
      <c r="I312" s="11"/>
      <c r="J312" s="11"/>
      <c r="K312" s="11"/>
      <c r="L312" s="11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55"/>
      <c r="AL312" s="55"/>
      <c r="AM312" s="55"/>
      <c r="AN312" s="55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</row>
    <row r="313" spans="1:53" x14ac:dyDescent="0.35">
      <c r="A313" s="10"/>
      <c r="B313" s="10"/>
      <c r="C313" s="10"/>
      <c r="D313" s="10"/>
      <c r="E313" s="10"/>
      <c r="F313" s="10"/>
      <c r="G313" s="10"/>
      <c r="H313" s="11"/>
      <c r="I313" s="11"/>
      <c r="J313" s="11"/>
      <c r="K313" s="11"/>
      <c r="L313" s="11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55"/>
      <c r="AL313" s="55"/>
      <c r="AM313" s="55"/>
      <c r="AN313" s="55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</row>
    <row r="314" spans="1:53" x14ac:dyDescent="0.35">
      <c r="A314" s="10"/>
      <c r="B314" s="10"/>
      <c r="C314" s="10"/>
      <c r="D314" s="10"/>
      <c r="E314" s="10"/>
      <c r="F314" s="10"/>
      <c r="G314" s="10"/>
      <c r="H314" s="11"/>
      <c r="I314" s="11"/>
      <c r="J314" s="11"/>
      <c r="K314" s="11"/>
      <c r="L314" s="11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55"/>
      <c r="AL314" s="55"/>
      <c r="AM314" s="55"/>
      <c r="AN314" s="55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</row>
    <row r="315" spans="1:53" x14ac:dyDescent="0.35">
      <c r="A315" s="10"/>
      <c r="B315" s="10"/>
      <c r="C315" s="10"/>
      <c r="D315" s="10"/>
      <c r="E315" s="10"/>
      <c r="F315" s="10"/>
      <c r="G315" s="10"/>
      <c r="H315" s="11"/>
      <c r="I315" s="11"/>
      <c r="J315" s="11"/>
      <c r="K315" s="11"/>
      <c r="L315" s="11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55"/>
      <c r="AL315" s="55"/>
      <c r="AM315" s="55"/>
      <c r="AN315" s="55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</row>
    <row r="316" spans="1:53" x14ac:dyDescent="0.35">
      <c r="A316" s="10"/>
      <c r="B316" s="10"/>
      <c r="C316" s="10"/>
      <c r="D316" s="10"/>
      <c r="E316" s="10"/>
      <c r="F316" s="10"/>
      <c r="G316" s="10"/>
      <c r="H316" s="11"/>
      <c r="I316" s="11"/>
      <c r="J316" s="11"/>
      <c r="K316" s="11"/>
      <c r="L316" s="11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55"/>
      <c r="AL316" s="55"/>
      <c r="AM316" s="55"/>
      <c r="AN316" s="55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</row>
    <row r="317" spans="1:53" x14ac:dyDescent="0.35">
      <c r="A317" s="10"/>
      <c r="B317" s="10"/>
      <c r="C317" s="10"/>
      <c r="D317" s="10"/>
      <c r="E317" s="10"/>
      <c r="F317" s="10"/>
      <c r="G317" s="10"/>
      <c r="H317" s="11"/>
      <c r="I317" s="11"/>
      <c r="J317" s="11"/>
      <c r="K317" s="11"/>
      <c r="L317" s="11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55"/>
      <c r="AL317" s="55"/>
      <c r="AM317" s="55"/>
      <c r="AN317" s="55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</row>
    <row r="318" spans="1:53" x14ac:dyDescent="0.35">
      <c r="A318" s="10"/>
      <c r="B318" s="10"/>
      <c r="C318" s="10"/>
      <c r="D318" s="10"/>
      <c r="E318" s="10"/>
      <c r="F318" s="10"/>
      <c r="G318" s="10"/>
      <c r="H318" s="11"/>
      <c r="I318" s="11"/>
      <c r="J318" s="11"/>
      <c r="K318" s="11"/>
      <c r="L318" s="11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55"/>
      <c r="AL318" s="55"/>
      <c r="AM318" s="55"/>
      <c r="AN318" s="55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</row>
    <row r="319" spans="1:53" x14ac:dyDescent="0.35">
      <c r="A319" s="10"/>
      <c r="B319" s="10"/>
      <c r="C319" s="10"/>
      <c r="D319" s="10"/>
      <c r="E319" s="10"/>
      <c r="F319" s="10"/>
      <c r="G319" s="10"/>
      <c r="H319" s="11"/>
      <c r="I319" s="11"/>
      <c r="J319" s="11"/>
      <c r="K319" s="11"/>
      <c r="L319" s="11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55"/>
      <c r="AL319" s="55"/>
      <c r="AM319" s="55"/>
      <c r="AN319" s="55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</row>
    <row r="320" spans="1:53" x14ac:dyDescent="0.35">
      <c r="A320" s="10"/>
      <c r="B320" s="10"/>
      <c r="C320" s="10"/>
      <c r="D320" s="10"/>
      <c r="E320" s="10"/>
      <c r="F320" s="10"/>
      <c r="G320" s="10"/>
      <c r="H320" s="11"/>
      <c r="I320" s="11"/>
      <c r="J320" s="11"/>
      <c r="K320" s="11"/>
      <c r="L320" s="11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55"/>
      <c r="AL320" s="55"/>
      <c r="AM320" s="55"/>
      <c r="AN320" s="55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</row>
    <row r="321" spans="1:53" x14ac:dyDescent="0.35">
      <c r="A321" s="10"/>
      <c r="B321" s="10"/>
      <c r="C321" s="10"/>
      <c r="D321" s="10"/>
      <c r="E321" s="10"/>
      <c r="F321" s="10"/>
      <c r="G321" s="10"/>
      <c r="H321" s="11"/>
      <c r="I321" s="11"/>
      <c r="J321" s="11"/>
      <c r="K321" s="11"/>
      <c r="L321" s="11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55"/>
      <c r="AL321" s="55"/>
      <c r="AM321" s="55"/>
      <c r="AN321" s="55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</row>
    <row r="322" spans="1:53" x14ac:dyDescent="0.35">
      <c r="A322" s="10"/>
      <c r="B322" s="10"/>
      <c r="C322" s="10"/>
      <c r="D322" s="10"/>
      <c r="E322" s="10"/>
      <c r="F322" s="10"/>
      <c r="G322" s="10"/>
      <c r="H322" s="11"/>
      <c r="I322" s="11"/>
      <c r="J322" s="11"/>
      <c r="K322" s="11"/>
      <c r="L322" s="11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55"/>
      <c r="AL322" s="55"/>
      <c r="AM322" s="55"/>
      <c r="AN322" s="55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</row>
    <row r="323" spans="1:53" x14ac:dyDescent="0.35">
      <c r="A323" s="10"/>
      <c r="B323" s="10"/>
      <c r="C323" s="10"/>
      <c r="D323" s="10"/>
      <c r="E323" s="10"/>
      <c r="F323" s="10"/>
      <c r="G323" s="10"/>
      <c r="H323" s="11"/>
      <c r="I323" s="11"/>
      <c r="J323" s="11"/>
      <c r="K323" s="11"/>
      <c r="L323" s="11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55"/>
      <c r="AL323" s="55"/>
      <c r="AM323" s="55"/>
      <c r="AN323" s="55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</row>
    <row r="324" spans="1:53" x14ac:dyDescent="0.35">
      <c r="A324" s="10"/>
      <c r="B324" s="10"/>
      <c r="C324" s="10"/>
      <c r="D324" s="10"/>
      <c r="E324" s="10"/>
      <c r="F324" s="10"/>
      <c r="G324" s="10"/>
      <c r="H324" s="11"/>
      <c r="I324" s="11"/>
      <c r="J324" s="11"/>
      <c r="K324" s="11"/>
      <c r="L324" s="11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55"/>
      <c r="AL324" s="55"/>
      <c r="AM324" s="55"/>
      <c r="AN324" s="55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</row>
    <row r="325" spans="1:53" x14ac:dyDescent="0.35">
      <c r="A325" s="10"/>
      <c r="B325" s="10"/>
      <c r="C325" s="10"/>
      <c r="D325" s="10"/>
      <c r="E325" s="10"/>
      <c r="F325" s="10"/>
      <c r="G325" s="10"/>
      <c r="H325" s="11"/>
      <c r="I325" s="11"/>
      <c r="J325" s="11"/>
      <c r="K325" s="11"/>
      <c r="L325" s="11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55"/>
      <c r="AL325" s="55"/>
      <c r="AM325" s="55"/>
      <c r="AN325" s="55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</row>
    <row r="326" spans="1:53" x14ac:dyDescent="0.35">
      <c r="A326" s="10"/>
      <c r="B326" s="10"/>
      <c r="C326" s="10"/>
      <c r="D326" s="10"/>
      <c r="E326" s="10"/>
      <c r="F326" s="10"/>
      <c r="G326" s="10"/>
      <c r="H326" s="11"/>
      <c r="I326" s="11"/>
      <c r="J326" s="11"/>
      <c r="K326" s="11"/>
      <c r="L326" s="11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55"/>
      <c r="AL326" s="55"/>
      <c r="AM326" s="55"/>
      <c r="AN326" s="55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</row>
    <row r="327" spans="1:53" x14ac:dyDescent="0.35">
      <c r="A327" s="10"/>
      <c r="B327" s="10"/>
      <c r="C327" s="10"/>
      <c r="D327" s="10"/>
      <c r="E327" s="10"/>
      <c r="F327" s="10"/>
      <c r="G327" s="10"/>
      <c r="H327" s="11"/>
      <c r="I327" s="11"/>
      <c r="J327" s="11"/>
      <c r="K327" s="11"/>
      <c r="L327" s="11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55"/>
      <c r="AL327" s="55"/>
      <c r="AM327" s="55"/>
      <c r="AN327" s="55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</row>
    <row r="328" spans="1:53" x14ac:dyDescent="0.35">
      <c r="A328" s="10"/>
      <c r="B328" s="10"/>
      <c r="C328" s="10"/>
      <c r="D328" s="10"/>
      <c r="E328" s="10"/>
      <c r="F328" s="10"/>
      <c r="G328" s="10"/>
      <c r="H328" s="11"/>
      <c r="I328" s="11"/>
      <c r="J328" s="11"/>
      <c r="K328" s="11"/>
      <c r="L328" s="11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55"/>
      <c r="AL328" s="55"/>
      <c r="AM328" s="55"/>
      <c r="AN328" s="55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</row>
    <row r="329" spans="1:53" x14ac:dyDescent="0.35">
      <c r="A329" s="10"/>
      <c r="B329" s="10"/>
      <c r="C329" s="10"/>
      <c r="D329" s="10"/>
      <c r="E329" s="10"/>
      <c r="F329" s="10"/>
      <c r="G329" s="10"/>
      <c r="H329" s="11"/>
      <c r="I329" s="11"/>
      <c r="J329" s="11"/>
      <c r="K329" s="11"/>
      <c r="L329" s="11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55"/>
      <c r="AL329" s="55"/>
      <c r="AM329" s="55"/>
      <c r="AN329" s="55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</row>
    <row r="330" spans="1:53" x14ac:dyDescent="0.35">
      <c r="A330" s="10"/>
      <c r="B330" s="10"/>
      <c r="C330" s="10"/>
      <c r="D330" s="10"/>
      <c r="E330" s="10"/>
      <c r="F330" s="10"/>
      <c r="G330" s="10"/>
      <c r="H330" s="11"/>
      <c r="I330" s="11"/>
      <c r="J330" s="11"/>
      <c r="K330" s="11"/>
      <c r="L330" s="11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55"/>
      <c r="AL330" s="55"/>
      <c r="AM330" s="55"/>
      <c r="AN330" s="55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</row>
    <row r="331" spans="1:53" x14ac:dyDescent="0.35">
      <c r="A331" s="10"/>
      <c r="B331" s="10"/>
      <c r="C331" s="10"/>
      <c r="D331" s="10"/>
      <c r="E331" s="10"/>
      <c r="F331" s="10"/>
      <c r="G331" s="10"/>
      <c r="H331" s="11"/>
      <c r="I331" s="11"/>
      <c r="J331" s="11"/>
      <c r="K331" s="11"/>
      <c r="L331" s="11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55"/>
      <c r="AL331" s="55"/>
      <c r="AM331" s="55"/>
      <c r="AN331" s="55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</row>
    <row r="332" spans="1:53" x14ac:dyDescent="0.35">
      <c r="A332" s="10"/>
      <c r="B332" s="10"/>
      <c r="C332" s="10"/>
      <c r="D332" s="10"/>
      <c r="E332" s="10"/>
      <c r="F332" s="10"/>
      <c r="G332" s="10"/>
      <c r="H332" s="11"/>
      <c r="I332" s="11"/>
      <c r="J332" s="11"/>
      <c r="K332" s="11"/>
      <c r="L332" s="11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55"/>
      <c r="AL332" s="55"/>
      <c r="AM332" s="55"/>
      <c r="AN332" s="55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</row>
    <row r="333" spans="1:53" x14ac:dyDescent="0.35">
      <c r="A333" s="10"/>
      <c r="B333" s="10"/>
      <c r="C333" s="10"/>
      <c r="D333" s="10"/>
      <c r="E333" s="10"/>
      <c r="F333" s="10"/>
      <c r="G333" s="10"/>
      <c r="H333" s="11"/>
      <c r="I333" s="11"/>
      <c r="J333" s="11"/>
      <c r="K333" s="11"/>
      <c r="L333" s="11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55"/>
      <c r="AL333" s="55"/>
      <c r="AM333" s="55"/>
      <c r="AN333" s="55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</row>
    <row r="334" spans="1:53" x14ac:dyDescent="0.35">
      <c r="A334" s="10"/>
      <c r="B334" s="10"/>
      <c r="C334" s="10"/>
      <c r="D334" s="10"/>
      <c r="E334" s="10"/>
      <c r="F334" s="10"/>
      <c r="G334" s="10"/>
      <c r="H334" s="11"/>
      <c r="I334" s="11"/>
      <c r="J334" s="11"/>
      <c r="K334" s="11"/>
      <c r="L334" s="11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55"/>
      <c r="AL334" s="55"/>
      <c r="AM334" s="55"/>
      <c r="AN334" s="55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</row>
    <row r="335" spans="1:53" x14ac:dyDescent="0.35">
      <c r="A335" s="10"/>
      <c r="B335" s="10"/>
      <c r="C335" s="10"/>
      <c r="D335" s="10"/>
      <c r="E335" s="10"/>
      <c r="F335" s="10"/>
      <c r="G335" s="10"/>
      <c r="H335" s="11"/>
      <c r="I335" s="11"/>
      <c r="J335" s="11"/>
      <c r="K335" s="11"/>
      <c r="L335" s="11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55"/>
      <c r="AL335" s="55"/>
      <c r="AM335" s="55"/>
      <c r="AN335" s="55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</row>
    <row r="336" spans="1:53" x14ac:dyDescent="0.35">
      <c r="A336" s="10"/>
      <c r="B336" s="10"/>
      <c r="C336" s="10"/>
      <c r="D336" s="10"/>
      <c r="E336" s="10"/>
      <c r="F336" s="10"/>
      <c r="G336" s="10"/>
      <c r="H336" s="11"/>
      <c r="I336" s="11"/>
      <c r="J336" s="11"/>
      <c r="K336" s="11"/>
      <c r="L336" s="11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55"/>
      <c r="AL336" s="55"/>
      <c r="AM336" s="55"/>
      <c r="AN336" s="55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</row>
    <row r="337" spans="1:53" x14ac:dyDescent="0.35">
      <c r="A337" s="10"/>
      <c r="B337" s="10"/>
      <c r="C337" s="10"/>
      <c r="D337" s="10"/>
      <c r="E337" s="10"/>
      <c r="F337" s="10"/>
      <c r="G337" s="10"/>
      <c r="H337" s="11"/>
      <c r="I337" s="11"/>
      <c r="J337" s="11"/>
      <c r="K337" s="11"/>
      <c r="L337" s="11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55"/>
      <c r="AL337" s="55"/>
      <c r="AM337" s="55"/>
      <c r="AN337" s="55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</row>
    <row r="338" spans="1:53" x14ac:dyDescent="0.35">
      <c r="A338" s="10"/>
      <c r="B338" s="10"/>
      <c r="C338" s="10"/>
      <c r="D338" s="10"/>
      <c r="E338" s="10"/>
      <c r="F338" s="10"/>
      <c r="G338" s="10"/>
      <c r="H338" s="11"/>
      <c r="I338" s="11"/>
      <c r="J338" s="11"/>
      <c r="K338" s="11"/>
      <c r="L338" s="11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55"/>
      <c r="AL338" s="55"/>
      <c r="AM338" s="55"/>
      <c r="AN338" s="55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</row>
    <row r="339" spans="1:53" x14ac:dyDescent="0.35">
      <c r="A339" s="10"/>
      <c r="B339" s="10"/>
      <c r="C339" s="10"/>
      <c r="D339" s="10"/>
      <c r="E339" s="10"/>
      <c r="F339" s="10"/>
      <c r="G339" s="10"/>
      <c r="H339" s="11"/>
      <c r="I339" s="11"/>
      <c r="J339" s="11"/>
      <c r="K339" s="11"/>
      <c r="L339" s="11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55"/>
      <c r="AL339" s="55"/>
      <c r="AM339" s="55"/>
      <c r="AN339" s="55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</row>
    <row r="340" spans="1:53" x14ac:dyDescent="0.35">
      <c r="A340" s="10"/>
      <c r="B340" s="10"/>
      <c r="C340" s="10"/>
      <c r="D340" s="10"/>
      <c r="E340" s="10"/>
      <c r="F340" s="10"/>
      <c r="G340" s="10"/>
      <c r="H340" s="11"/>
      <c r="I340" s="11"/>
      <c r="J340" s="11"/>
      <c r="K340" s="11"/>
      <c r="L340" s="11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55"/>
      <c r="AL340" s="55"/>
      <c r="AM340" s="55"/>
      <c r="AN340" s="55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</row>
    <row r="341" spans="1:53" x14ac:dyDescent="0.35">
      <c r="A341" s="10"/>
      <c r="B341" s="10"/>
      <c r="C341" s="10"/>
      <c r="D341" s="10"/>
      <c r="E341" s="10"/>
      <c r="F341" s="10"/>
      <c r="G341" s="10"/>
      <c r="H341" s="11"/>
      <c r="I341" s="11"/>
      <c r="J341" s="11"/>
      <c r="K341" s="11"/>
      <c r="L341" s="11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55"/>
      <c r="AL341" s="55"/>
      <c r="AM341" s="55"/>
      <c r="AN341" s="55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</row>
    <row r="342" spans="1:53" x14ac:dyDescent="0.35">
      <c r="A342" s="10"/>
      <c r="B342" s="10"/>
      <c r="C342" s="10"/>
      <c r="D342" s="10"/>
      <c r="E342" s="10"/>
      <c r="F342" s="10"/>
      <c r="G342" s="10"/>
      <c r="H342" s="11"/>
      <c r="I342" s="11"/>
      <c r="J342" s="11"/>
      <c r="K342" s="11"/>
      <c r="L342" s="11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55"/>
      <c r="AL342" s="55"/>
      <c r="AM342" s="55"/>
      <c r="AN342" s="55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</row>
    <row r="343" spans="1:53" x14ac:dyDescent="0.35">
      <c r="A343" s="10"/>
      <c r="B343" s="10"/>
      <c r="C343" s="10"/>
      <c r="D343" s="10"/>
      <c r="E343" s="10"/>
      <c r="F343" s="10"/>
      <c r="G343" s="10"/>
      <c r="H343" s="11"/>
      <c r="I343" s="11"/>
      <c r="J343" s="11"/>
      <c r="K343" s="11"/>
      <c r="L343" s="11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55"/>
      <c r="AL343" s="55"/>
      <c r="AM343" s="55"/>
      <c r="AN343" s="55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</row>
    <row r="344" spans="1:53" x14ac:dyDescent="0.35">
      <c r="A344" s="10"/>
      <c r="B344" s="10"/>
      <c r="C344" s="10"/>
      <c r="D344" s="10"/>
      <c r="E344" s="10"/>
      <c r="F344" s="10"/>
      <c r="G344" s="10"/>
      <c r="H344" s="11"/>
      <c r="I344" s="11"/>
      <c r="J344" s="11"/>
      <c r="K344" s="11"/>
      <c r="L344" s="11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55"/>
      <c r="AL344" s="55"/>
      <c r="AM344" s="55"/>
      <c r="AN344" s="55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</row>
    <row r="345" spans="1:53" x14ac:dyDescent="0.35">
      <c r="A345" s="10"/>
      <c r="B345" s="10"/>
      <c r="C345" s="10"/>
      <c r="D345" s="10"/>
      <c r="E345" s="10"/>
      <c r="F345" s="10"/>
      <c r="G345" s="10"/>
      <c r="H345" s="11"/>
      <c r="I345" s="11"/>
      <c r="J345" s="11"/>
      <c r="K345" s="11"/>
      <c r="L345" s="11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55"/>
      <c r="AL345" s="55"/>
      <c r="AM345" s="55"/>
      <c r="AN345" s="55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</row>
    <row r="346" spans="1:53" x14ac:dyDescent="0.35">
      <c r="A346" s="10"/>
      <c r="B346" s="10"/>
      <c r="C346" s="10"/>
      <c r="D346" s="10"/>
      <c r="E346" s="10"/>
      <c r="F346" s="10"/>
      <c r="G346" s="10"/>
      <c r="H346" s="11"/>
      <c r="I346" s="11"/>
      <c r="J346" s="11"/>
      <c r="K346" s="11"/>
      <c r="L346" s="11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55"/>
      <c r="AL346" s="55"/>
      <c r="AM346" s="55"/>
      <c r="AN346" s="55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</row>
    <row r="347" spans="1:53" x14ac:dyDescent="0.35">
      <c r="A347" s="10"/>
      <c r="B347" s="10"/>
      <c r="C347" s="10"/>
      <c r="D347" s="10"/>
      <c r="E347" s="10"/>
      <c r="F347" s="10"/>
      <c r="G347" s="10"/>
      <c r="H347" s="11"/>
      <c r="I347" s="11"/>
      <c r="J347" s="11"/>
      <c r="K347" s="11"/>
      <c r="L347" s="11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55"/>
      <c r="AL347" s="55"/>
      <c r="AM347" s="55"/>
      <c r="AN347" s="55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</row>
    <row r="348" spans="1:53" x14ac:dyDescent="0.35">
      <c r="A348" s="10"/>
      <c r="B348" s="10"/>
      <c r="C348" s="10"/>
      <c r="D348" s="10"/>
      <c r="E348" s="10"/>
      <c r="F348" s="10"/>
      <c r="G348" s="10"/>
      <c r="H348" s="11"/>
      <c r="I348" s="11"/>
      <c r="J348" s="11"/>
      <c r="K348" s="11"/>
      <c r="L348" s="11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55"/>
      <c r="AL348" s="55"/>
      <c r="AM348" s="55"/>
      <c r="AN348" s="55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</row>
    <row r="349" spans="1:53" x14ac:dyDescent="0.35">
      <c r="A349" s="10"/>
      <c r="B349" s="10"/>
      <c r="C349" s="10"/>
      <c r="D349" s="10"/>
      <c r="E349" s="10"/>
      <c r="F349" s="10"/>
      <c r="G349" s="10"/>
      <c r="H349" s="11"/>
      <c r="I349" s="11"/>
      <c r="J349" s="11"/>
      <c r="K349" s="11"/>
      <c r="L349" s="11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55"/>
      <c r="AL349" s="55"/>
      <c r="AM349" s="55"/>
      <c r="AN349" s="55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</row>
    <row r="350" spans="1:53" x14ac:dyDescent="0.35">
      <c r="A350" s="10"/>
      <c r="B350" s="10"/>
      <c r="C350" s="10"/>
      <c r="D350" s="10"/>
      <c r="E350" s="10"/>
      <c r="F350" s="10"/>
      <c r="G350" s="10"/>
      <c r="H350" s="11"/>
      <c r="I350" s="11"/>
      <c r="J350" s="11"/>
      <c r="K350" s="11"/>
      <c r="L350" s="11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55"/>
      <c r="AL350" s="55"/>
      <c r="AM350" s="55"/>
      <c r="AN350" s="55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</row>
    <row r="351" spans="1:53" x14ac:dyDescent="0.35">
      <c r="A351" s="10"/>
      <c r="B351" s="10"/>
      <c r="C351" s="10"/>
      <c r="D351" s="10"/>
      <c r="E351" s="10"/>
      <c r="F351" s="10"/>
      <c r="G351" s="10"/>
      <c r="H351" s="11"/>
      <c r="I351" s="11"/>
      <c r="J351" s="11"/>
      <c r="K351" s="11"/>
      <c r="L351" s="11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55"/>
      <c r="AL351" s="55"/>
      <c r="AM351" s="55"/>
      <c r="AN351" s="55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</row>
    <row r="352" spans="1:53" x14ac:dyDescent="0.35">
      <c r="A352" s="10"/>
      <c r="B352" s="10"/>
      <c r="C352" s="10"/>
      <c r="D352" s="10"/>
      <c r="E352" s="10"/>
      <c r="F352" s="10"/>
      <c r="G352" s="10"/>
      <c r="H352" s="11"/>
      <c r="I352" s="11"/>
      <c r="J352" s="11"/>
      <c r="K352" s="11"/>
      <c r="L352" s="11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55"/>
      <c r="AL352" s="55"/>
      <c r="AM352" s="55"/>
      <c r="AN352" s="55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</row>
    <row r="353" spans="1:53" x14ac:dyDescent="0.35">
      <c r="A353" s="10"/>
      <c r="B353" s="10"/>
      <c r="C353" s="10"/>
      <c r="D353" s="10"/>
      <c r="E353" s="10"/>
      <c r="F353" s="10"/>
      <c r="G353" s="10"/>
      <c r="H353" s="11"/>
      <c r="I353" s="11"/>
      <c r="J353" s="11"/>
      <c r="K353" s="11"/>
      <c r="L353" s="11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55"/>
      <c r="AL353" s="55"/>
      <c r="AM353" s="55"/>
      <c r="AN353" s="55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</row>
    <row r="354" spans="1:53" x14ac:dyDescent="0.35">
      <c r="A354" s="10"/>
      <c r="B354" s="10"/>
      <c r="C354" s="10"/>
      <c r="D354" s="10"/>
      <c r="E354" s="10"/>
      <c r="F354" s="10"/>
      <c r="G354" s="10"/>
      <c r="H354" s="11"/>
      <c r="I354" s="11"/>
      <c r="J354" s="11"/>
      <c r="K354" s="11"/>
      <c r="L354" s="11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55"/>
      <c r="AL354" s="55"/>
      <c r="AM354" s="55"/>
      <c r="AN354" s="55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</row>
    <row r="355" spans="1:53" x14ac:dyDescent="0.35">
      <c r="A355" s="10"/>
      <c r="B355" s="10"/>
      <c r="C355" s="10"/>
      <c r="D355" s="10"/>
      <c r="E355" s="10"/>
      <c r="F355" s="10"/>
      <c r="G355" s="10"/>
      <c r="H355" s="11"/>
      <c r="I355" s="11"/>
      <c r="J355" s="11"/>
      <c r="K355" s="11"/>
      <c r="L355" s="11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55"/>
      <c r="AL355" s="55"/>
      <c r="AM355" s="55"/>
      <c r="AN355" s="55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</row>
    <row r="356" spans="1:53" x14ac:dyDescent="0.35">
      <c r="A356" s="10"/>
      <c r="B356" s="10"/>
      <c r="C356" s="10"/>
      <c r="D356" s="10"/>
      <c r="E356" s="10"/>
      <c r="F356" s="10"/>
      <c r="G356" s="10"/>
      <c r="H356" s="11"/>
      <c r="I356" s="11"/>
      <c r="J356" s="11"/>
      <c r="K356" s="11"/>
      <c r="L356" s="11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55"/>
      <c r="AL356" s="55"/>
      <c r="AM356" s="55"/>
      <c r="AN356" s="55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</row>
    <row r="357" spans="1:53" x14ac:dyDescent="0.35">
      <c r="A357" s="10"/>
      <c r="B357" s="10"/>
      <c r="C357" s="10"/>
      <c r="D357" s="10"/>
      <c r="E357" s="10"/>
      <c r="F357" s="10"/>
      <c r="G357" s="10"/>
      <c r="H357" s="11"/>
      <c r="I357" s="11"/>
      <c r="J357" s="11"/>
      <c r="K357" s="11"/>
      <c r="L357" s="11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55"/>
      <c r="AL357" s="55"/>
      <c r="AM357" s="55"/>
      <c r="AN357" s="55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</row>
    <row r="358" spans="1:53" x14ac:dyDescent="0.35">
      <c r="A358" s="10"/>
      <c r="B358" s="10"/>
      <c r="C358" s="10"/>
      <c r="D358" s="10"/>
      <c r="E358" s="10"/>
      <c r="F358" s="10"/>
      <c r="G358" s="10"/>
      <c r="H358" s="11"/>
      <c r="I358" s="11"/>
      <c r="J358" s="11"/>
      <c r="K358" s="11"/>
      <c r="L358" s="11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55"/>
      <c r="AL358" s="55"/>
      <c r="AM358" s="55"/>
      <c r="AN358" s="55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</row>
    <row r="359" spans="1:53" x14ac:dyDescent="0.35">
      <c r="A359" s="10"/>
      <c r="B359" s="10"/>
      <c r="C359" s="10"/>
      <c r="D359" s="10"/>
      <c r="E359" s="10"/>
      <c r="F359" s="10"/>
      <c r="G359" s="10"/>
      <c r="H359" s="11"/>
      <c r="I359" s="11"/>
      <c r="J359" s="11"/>
      <c r="K359" s="11"/>
      <c r="L359" s="11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55"/>
      <c r="AL359" s="55"/>
      <c r="AM359" s="55"/>
      <c r="AN359" s="55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</row>
    <row r="360" spans="1:53" x14ac:dyDescent="0.35">
      <c r="A360" s="10"/>
      <c r="B360" s="10"/>
      <c r="C360" s="10"/>
      <c r="D360" s="10"/>
      <c r="E360" s="10"/>
      <c r="F360" s="10"/>
      <c r="G360" s="10"/>
      <c r="H360" s="11"/>
      <c r="I360" s="11"/>
      <c r="J360" s="11"/>
      <c r="K360" s="11"/>
      <c r="L360" s="11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55"/>
      <c r="AL360" s="55"/>
      <c r="AM360" s="55"/>
      <c r="AN360" s="55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</row>
    <row r="361" spans="1:53" x14ac:dyDescent="0.35">
      <c r="A361" s="10"/>
      <c r="B361" s="10"/>
      <c r="C361" s="10"/>
      <c r="D361" s="10"/>
      <c r="E361" s="10"/>
      <c r="F361" s="10"/>
      <c r="G361" s="10"/>
      <c r="H361" s="11"/>
      <c r="I361" s="11"/>
      <c r="J361" s="11"/>
      <c r="K361" s="11"/>
      <c r="L361" s="11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55"/>
      <c r="AL361" s="55"/>
      <c r="AM361" s="55"/>
      <c r="AN361" s="55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</row>
    <row r="362" spans="1:53" x14ac:dyDescent="0.35">
      <c r="A362" s="10"/>
      <c r="B362" s="10"/>
      <c r="C362" s="10"/>
      <c r="D362" s="10"/>
      <c r="E362" s="10"/>
      <c r="F362" s="10"/>
      <c r="G362" s="10"/>
      <c r="H362" s="11"/>
      <c r="I362" s="11"/>
      <c r="J362" s="11"/>
      <c r="K362" s="11"/>
      <c r="L362" s="11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55"/>
      <c r="AL362" s="55"/>
      <c r="AM362" s="55"/>
      <c r="AN362" s="55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</row>
    <row r="363" spans="1:53" x14ac:dyDescent="0.35">
      <c r="A363" s="10"/>
      <c r="B363" s="10"/>
      <c r="C363" s="10"/>
      <c r="D363" s="10"/>
      <c r="E363" s="10"/>
      <c r="F363" s="10"/>
      <c r="G363" s="10"/>
      <c r="H363" s="11"/>
      <c r="I363" s="11"/>
      <c r="J363" s="11"/>
      <c r="K363" s="11"/>
      <c r="L363" s="11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55"/>
      <c r="AL363" s="55"/>
      <c r="AM363" s="55"/>
      <c r="AN363" s="55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</row>
    <row r="364" spans="1:53" x14ac:dyDescent="0.35">
      <c r="A364" s="10"/>
      <c r="B364" s="10"/>
      <c r="C364" s="10"/>
      <c r="D364" s="10"/>
      <c r="E364" s="10"/>
      <c r="F364" s="10"/>
      <c r="G364" s="10"/>
      <c r="H364" s="11"/>
      <c r="I364" s="11"/>
      <c r="J364" s="11"/>
      <c r="K364" s="11"/>
      <c r="L364" s="11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55"/>
      <c r="AL364" s="55"/>
      <c r="AM364" s="55"/>
      <c r="AN364" s="55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</row>
    <row r="365" spans="1:53" x14ac:dyDescent="0.35">
      <c r="A365" s="10"/>
      <c r="B365" s="10"/>
      <c r="C365" s="10"/>
      <c r="D365" s="10"/>
      <c r="E365" s="10"/>
      <c r="F365" s="10"/>
      <c r="G365" s="10"/>
      <c r="H365" s="11"/>
      <c r="I365" s="11"/>
      <c r="J365" s="11"/>
      <c r="K365" s="11"/>
      <c r="L365" s="11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55"/>
      <c r="AL365" s="55"/>
      <c r="AM365" s="55"/>
      <c r="AN365" s="55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</row>
    <row r="366" spans="1:53" x14ac:dyDescent="0.35">
      <c r="A366" s="10"/>
      <c r="B366" s="10"/>
      <c r="C366" s="10"/>
      <c r="D366" s="10"/>
      <c r="E366" s="10"/>
      <c r="F366" s="10"/>
      <c r="G366" s="10"/>
      <c r="H366" s="11"/>
      <c r="I366" s="11"/>
      <c r="J366" s="11"/>
      <c r="K366" s="11"/>
      <c r="L366" s="11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55"/>
      <c r="AL366" s="55"/>
      <c r="AM366" s="55"/>
      <c r="AN366" s="55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</row>
    <row r="367" spans="1:53" x14ac:dyDescent="0.35">
      <c r="A367" s="10"/>
      <c r="B367" s="10"/>
      <c r="C367" s="10"/>
      <c r="D367" s="10"/>
      <c r="E367" s="10"/>
      <c r="F367" s="10"/>
      <c r="G367" s="10"/>
      <c r="H367" s="11"/>
      <c r="I367" s="11"/>
      <c r="J367" s="11"/>
      <c r="K367" s="11"/>
      <c r="L367" s="11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55"/>
      <c r="AL367" s="55"/>
      <c r="AM367" s="55"/>
      <c r="AN367" s="55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</row>
    <row r="368" spans="1:53" x14ac:dyDescent="0.35">
      <c r="A368" s="10"/>
      <c r="B368" s="10"/>
      <c r="C368" s="10"/>
      <c r="D368" s="10"/>
      <c r="E368" s="10"/>
      <c r="F368" s="10"/>
      <c r="G368" s="10"/>
      <c r="H368" s="11"/>
      <c r="I368" s="11"/>
      <c r="J368" s="11"/>
      <c r="K368" s="11"/>
      <c r="L368" s="11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55"/>
      <c r="AL368" s="55"/>
      <c r="AM368" s="55"/>
      <c r="AN368" s="55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</row>
    <row r="369" spans="1:53" x14ac:dyDescent="0.35">
      <c r="A369" s="10"/>
      <c r="B369" s="10"/>
      <c r="C369" s="10"/>
      <c r="D369" s="10"/>
      <c r="E369" s="10"/>
      <c r="F369" s="10"/>
      <c r="G369" s="10"/>
      <c r="H369" s="11"/>
      <c r="I369" s="11"/>
      <c r="J369" s="11"/>
      <c r="K369" s="11"/>
      <c r="L369" s="11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55"/>
      <c r="AL369" s="55"/>
      <c r="AM369" s="55"/>
      <c r="AN369" s="55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</row>
    <row r="370" spans="1:53" x14ac:dyDescent="0.35">
      <c r="A370" s="10"/>
      <c r="B370" s="10"/>
      <c r="C370" s="10"/>
      <c r="D370" s="10"/>
      <c r="E370" s="10"/>
      <c r="F370" s="10"/>
      <c r="G370" s="10"/>
      <c r="H370" s="11"/>
      <c r="I370" s="11"/>
      <c r="J370" s="11"/>
      <c r="K370" s="11"/>
      <c r="L370" s="11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55"/>
      <c r="AL370" s="55"/>
      <c r="AM370" s="55"/>
      <c r="AN370" s="55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</row>
    <row r="371" spans="1:53" x14ac:dyDescent="0.35">
      <c r="A371" s="10"/>
      <c r="B371" s="10"/>
      <c r="C371" s="10"/>
      <c r="D371" s="10"/>
      <c r="E371" s="10"/>
      <c r="F371" s="10"/>
      <c r="G371" s="10"/>
      <c r="H371" s="11"/>
      <c r="I371" s="11"/>
      <c r="J371" s="11"/>
      <c r="K371" s="11"/>
      <c r="L371" s="11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55"/>
      <c r="AL371" s="55"/>
      <c r="AM371" s="55"/>
      <c r="AN371" s="55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</row>
    <row r="372" spans="1:53" x14ac:dyDescent="0.35">
      <c r="A372" s="10"/>
      <c r="B372" s="10"/>
      <c r="C372" s="10"/>
      <c r="D372" s="10"/>
      <c r="E372" s="10"/>
      <c r="F372" s="10"/>
      <c r="G372" s="10"/>
      <c r="H372" s="11"/>
      <c r="I372" s="11"/>
      <c r="J372" s="11"/>
      <c r="K372" s="11"/>
      <c r="L372" s="11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55"/>
      <c r="AL372" s="55"/>
      <c r="AM372" s="55"/>
      <c r="AN372" s="55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</row>
    <row r="373" spans="1:53" x14ac:dyDescent="0.35">
      <c r="A373" s="10"/>
      <c r="B373" s="10"/>
      <c r="C373" s="10"/>
      <c r="D373" s="10"/>
      <c r="E373" s="10"/>
      <c r="F373" s="10"/>
      <c r="G373" s="10"/>
      <c r="H373" s="11"/>
      <c r="I373" s="11"/>
      <c r="J373" s="11"/>
      <c r="K373" s="11"/>
      <c r="L373" s="11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55"/>
      <c r="AL373" s="55"/>
      <c r="AM373" s="55"/>
      <c r="AN373" s="55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</row>
    <row r="374" spans="1:53" x14ac:dyDescent="0.35">
      <c r="A374" s="10"/>
      <c r="B374" s="10"/>
      <c r="C374" s="10"/>
      <c r="D374" s="10"/>
      <c r="E374" s="10"/>
      <c r="F374" s="10"/>
      <c r="G374" s="10"/>
      <c r="H374" s="11"/>
      <c r="I374" s="11"/>
      <c r="J374" s="11"/>
      <c r="K374" s="11"/>
      <c r="L374" s="11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55"/>
      <c r="AL374" s="55"/>
      <c r="AM374" s="55"/>
      <c r="AN374" s="55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</row>
    <row r="375" spans="1:53" x14ac:dyDescent="0.35">
      <c r="A375" s="10"/>
      <c r="B375" s="10"/>
      <c r="C375" s="10"/>
      <c r="D375" s="10"/>
      <c r="E375" s="10"/>
      <c r="F375" s="10"/>
      <c r="G375" s="10"/>
      <c r="H375" s="11"/>
      <c r="I375" s="11"/>
      <c r="J375" s="11"/>
      <c r="K375" s="11"/>
      <c r="L375" s="11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55"/>
      <c r="AL375" s="55"/>
      <c r="AM375" s="55"/>
      <c r="AN375" s="55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</row>
    <row r="376" spans="1:53" x14ac:dyDescent="0.35">
      <c r="A376" s="10"/>
      <c r="B376" s="10"/>
      <c r="C376" s="10"/>
      <c r="D376" s="10"/>
      <c r="E376" s="10"/>
      <c r="F376" s="10"/>
      <c r="G376" s="10"/>
      <c r="H376" s="11"/>
      <c r="I376" s="11"/>
      <c r="J376" s="11"/>
      <c r="K376" s="11"/>
      <c r="L376" s="11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55"/>
      <c r="AL376" s="55"/>
      <c r="AM376" s="55"/>
      <c r="AN376" s="55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</row>
    <row r="377" spans="1:53" x14ac:dyDescent="0.35">
      <c r="A377" s="10"/>
      <c r="B377" s="10"/>
      <c r="C377" s="10"/>
      <c r="D377" s="10"/>
      <c r="E377" s="10"/>
      <c r="F377" s="10"/>
      <c r="G377" s="10"/>
      <c r="H377" s="11"/>
      <c r="I377" s="11"/>
      <c r="J377" s="11"/>
      <c r="K377" s="11"/>
      <c r="L377" s="11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55"/>
      <c r="AL377" s="55"/>
      <c r="AM377" s="55"/>
      <c r="AN377" s="55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</row>
    <row r="378" spans="1:53" x14ac:dyDescent="0.35">
      <c r="A378" s="10"/>
      <c r="B378" s="10"/>
      <c r="C378" s="10"/>
      <c r="D378" s="10"/>
      <c r="E378" s="10"/>
      <c r="F378" s="10"/>
      <c r="G378" s="10"/>
      <c r="H378" s="11"/>
      <c r="I378" s="11"/>
      <c r="J378" s="11"/>
      <c r="K378" s="11"/>
      <c r="L378" s="11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55"/>
      <c r="AL378" s="55"/>
      <c r="AM378" s="55"/>
      <c r="AN378" s="55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</row>
    <row r="379" spans="1:53" x14ac:dyDescent="0.35">
      <c r="A379" s="10"/>
      <c r="B379" s="10"/>
      <c r="C379" s="10"/>
      <c r="D379" s="10"/>
      <c r="E379" s="10"/>
      <c r="F379" s="10"/>
      <c r="G379" s="10"/>
      <c r="H379" s="11"/>
      <c r="I379" s="11"/>
      <c r="J379" s="11"/>
      <c r="K379" s="11"/>
      <c r="L379" s="11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55"/>
      <c r="AL379" s="55"/>
      <c r="AM379" s="55"/>
      <c r="AN379" s="55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</row>
    <row r="380" spans="1:53" x14ac:dyDescent="0.35">
      <c r="A380" s="10"/>
      <c r="B380" s="10"/>
      <c r="C380" s="10"/>
      <c r="D380" s="10"/>
      <c r="E380" s="10"/>
      <c r="F380" s="10"/>
      <c r="G380" s="10"/>
      <c r="H380" s="11"/>
      <c r="I380" s="11"/>
      <c r="J380" s="11"/>
      <c r="K380" s="11"/>
      <c r="L380" s="11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55"/>
      <c r="AL380" s="55"/>
      <c r="AM380" s="55"/>
      <c r="AN380" s="55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</row>
    <row r="381" spans="1:53" x14ac:dyDescent="0.35">
      <c r="A381" s="10"/>
      <c r="B381" s="10"/>
      <c r="C381" s="10"/>
      <c r="D381" s="10"/>
      <c r="E381" s="10"/>
      <c r="F381" s="10"/>
      <c r="G381" s="10"/>
      <c r="H381" s="11"/>
      <c r="I381" s="11"/>
      <c r="J381" s="11"/>
      <c r="K381" s="11"/>
      <c r="L381" s="11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55"/>
      <c r="AL381" s="55"/>
      <c r="AM381" s="55"/>
      <c r="AN381" s="55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</row>
    <row r="382" spans="1:53" x14ac:dyDescent="0.35">
      <c r="A382" s="10"/>
      <c r="B382" s="10"/>
      <c r="C382" s="10"/>
      <c r="D382" s="10"/>
      <c r="E382" s="10"/>
      <c r="F382" s="10"/>
      <c r="G382" s="10"/>
      <c r="H382" s="11"/>
      <c r="I382" s="11"/>
      <c r="J382" s="11"/>
      <c r="K382" s="11"/>
      <c r="L382" s="11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55"/>
      <c r="AL382" s="55"/>
      <c r="AM382" s="55"/>
      <c r="AN382" s="55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</row>
    <row r="383" spans="1:53" x14ac:dyDescent="0.35">
      <c r="A383" s="10"/>
      <c r="B383" s="10"/>
      <c r="C383" s="10"/>
      <c r="D383" s="10"/>
      <c r="E383" s="10"/>
      <c r="F383" s="10"/>
      <c r="G383" s="10"/>
      <c r="H383" s="11"/>
      <c r="I383" s="11"/>
      <c r="J383" s="11"/>
      <c r="K383" s="11"/>
      <c r="L383" s="11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55"/>
      <c r="AL383" s="55"/>
      <c r="AM383" s="55"/>
      <c r="AN383" s="55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</row>
    <row r="384" spans="1:53" x14ac:dyDescent="0.35">
      <c r="A384" s="10"/>
      <c r="B384" s="10"/>
      <c r="C384" s="10"/>
      <c r="D384" s="10"/>
      <c r="E384" s="10"/>
      <c r="F384" s="10"/>
      <c r="G384" s="10"/>
      <c r="H384" s="11"/>
      <c r="I384" s="11"/>
      <c r="J384" s="11"/>
      <c r="K384" s="11"/>
      <c r="L384" s="11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55"/>
      <c r="AL384" s="55"/>
      <c r="AM384" s="55"/>
      <c r="AN384" s="55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</row>
    <row r="385" spans="1:53" x14ac:dyDescent="0.35">
      <c r="A385" s="10"/>
      <c r="B385" s="10"/>
      <c r="C385" s="10"/>
      <c r="D385" s="10"/>
      <c r="E385" s="10"/>
      <c r="F385" s="10"/>
      <c r="G385" s="10"/>
      <c r="H385" s="11"/>
      <c r="I385" s="11"/>
      <c r="J385" s="11"/>
      <c r="K385" s="11"/>
      <c r="L385" s="11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55"/>
      <c r="AL385" s="55"/>
      <c r="AM385" s="55"/>
      <c r="AN385" s="55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</row>
    <row r="386" spans="1:53" x14ac:dyDescent="0.35">
      <c r="A386" s="10"/>
      <c r="B386" s="10"/>
      <c r="C386" s="10"/>
      <c r="D386" s="10"/>
      <c r="E386" s="10"/>
      <c r="F386" s="10"/>
      <c r="G386" s="10"/>
      <c r="H386" s="11"/>
      <c r="I386" s="11"/>
      <c r="J386" s="11"/>
      <c r="K386" s="11"/>
      <c r="L386" s="11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55"/>
      <c r="AL386" s="55"/>
      <c r="AM386" s="55"/>
      <c r="AN386" s="55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</row>
    <row r="387" spans="1:53" x14ac:dyDescent="0.35">
      <c r="A387" s="10"/>
      <c r="B387" s="10"/>
      <c r="C387" s="10"/>
      <c r="D387" s="10"/>
      <c r="E387" s="10"/>
      <c r="F387" s="10"/>
      <c r="G387" s="10"/>
      <c r="H387" s="11"/>
      <c r="I387" s="11"/>
      <c r="J387" s="11"/>
      <c r="K387" s="11"/>
      <c r="L387" s="11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55"/>
      <c r="AL387" s="55"/>
      <c r="AM387" s="55"/>
      <c r="AN387" s="55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</row>
    <row r="388" spans="1:53" x14ac:dyDescent="0.35">
      <c r="A388" s="10"/>
      <c r="B388" s="10"/>
      <c r="C388" s="10"/>
      <c r="D388" s="10"/>
      <c r="E388" s="10"/>
      <c r="F388" s="10"/>
      <c r="G388" s="10"/>
      <c r="H388" s="11"/>
      <c r="I388" s="11"/>
      <c r="J388" s="11"/>
      <c r="K388" s="11"/>
      <c r="L388" s="11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55"/>
      <c r="AL388" s="55"/>
      <c r="AM388" s="55"/>
      <c r="AN388" s="55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</row>
    <row r="389" spans="1:53" x14ac:dyDescent="0.35">
      <c r="A389" s="10"/>
      <c r="B389" s="10"/>
      <c r="C389" s="10"/>
      <c r="D389" s="10"/>
      <c r="E389" s="10"/>
      <c r="F389" s="10"/>
      <c r="G389" s="10"/>
      <c r="H389" s="11"/>
      <c r="I389" s="11"/>
      <c r="J389" s="11"/>
      <c r="K389" s="11"/>
      <c r="L389" s="11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55"/>
      <c r="AL389" s="55"/>
      <c r="AM389" s="55"/>
      <c r="AN389" s="55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</row>
    <row r="390" spans="1:53" x14ac:dyDescent="0.35">
      <c r="A390" s="10"/>
      <c r="B390" s="10"/>
      <c r="C390" s="10"/>
      <c r="D390" s="10"/>
      <c r="E390" s="10"/>
      <c r="F390" s="10"/>
      <c r="G390" s="10"/>
      <c r="H390" s="11"/>
      <c r="I390" s="11"/>
      <c r="J390" s="11"/>
      <c r="K390" s="11"/>
      <c r="L390" s="11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55"/>
      <c r="AL390" s="55"/>
      <c r="AM390" s="55"/>
      <c r="AN390" s="55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</row>
    <row r="391" spans="1:53" x14ac:dyDescent="0.35">
      <c r="A391" s="10"/>
      <c r="B391" s="10"/>
      <c r="C391" s="10"/>
      <c r="D391" s="10"/>
      <c r="E391" s="10"/>
      <c r="F391" s="10"/>
      <c r="G391" s="10"/>
      <c r="H391" s="11"/>
      <c r="I391" s="11"/>
      <c r="J391" s="11"/>
      <c r="K391" s="11"/>
      <c r="L391" s="11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55"/>
      <c r="AL391" s="55"/>
      <c r="AM391" s="55"/>
      <c r="AN391" s="55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</row>
    <row r="392" spans="1:53" x14ac:dyDescent="0.35">
      <c r="A392" s="10"/>
      <c r="B392" s="10"/>
      <c r="C392" s="10"/>
      <c r="D392" s="10"/>
      <c r="E392" s="10"/>
      <c r="F392" s="10"/>
      <c r="G392" s="10"/>
      <c r="H392" s="11"/>
      <c r="I392" s="11"/>
      <c r="J392" s="11"/>
      <c r="K392" s="11"/>
      <c r="L392" s="11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55"/>
      <c r="AL392" s="55"/>
      <c r="AM392" s="55"/>
      <c r="AN392" s="55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</row>
    <row r="393" spans="1:53" x14ac:dyDescent="0.35">
      <c r="A393" s="10"/>
      <c r="B393" s="10"/>
      <c r="C393" s="10"/>
      <c r="D393" s="10"/>
      <c r="E393" s="10"/>
      <c r="F393" s="10"/>
      <c r="G393" s="10"/>
      <c r="H393" s="11"/>
      <c r="I393" s="11"/>
      <c r="J393" s="11"/>
      <c r="K393" s="11"/>
      <c r="L393" s="11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55"/>
      <c r="AL393" s="55"/>
      <c r="AM393" s="55"/>
      <c r="AN393" s="55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</row>
    <row r="394" spans="1:53" x14ac:dyDescent="0.35">
      <c r="A394" s="10"/>
      <c r="B394" s="10"/>
      <c r="C394" s="10"/>
      <c r="D394" s="10"/>
      <c r="E394" s="10"/>
      <c r="F394" s="10"/>
      <c r="G394" s="10"/>
      <c r="H394" s="11"/>
      <c r="I394" s="11"/>
      <c r="J394" s="11"/>
      <c r="K394" s="11"/>
      <c r="L394" s="11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55"/>
      <c r="AL394" s="55"/>
      <c r="AM394" s="55"/>
      <c r="AN394" s="55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</row>
    <row r="395" spans="1:53" x14ac:dyDescent="0.35">
      <c r="A395" s="10"/>
      <c r="B395" s="10"/>
      <c r="C395" s="10"/>
      <c r="D395" s="10"/>
      <c r="E395" s="10"/>
      <c r="F395" s="10"/>
      <c r="G395" s="10"/>
      <c r="H395" s="11"/>
      <c r="I395" s="11"/>
      <c r="J395" s="11"/>
      <c r="K395" s="11"/>
      <c r="L395" s="11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55"/>
      <c r="AL395" s="55"/>
      <c r="AM395" s="55"/>
      <c r="AN395" s="55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</row>
    <row r="396" spans="1:53" x14ac:dyDescent="0.35">
      <c r="A396" s="10"/>
      <c r="B396" s="10"/>
      <c r="C396" s="10"/>
      <c r="D396" s="10"/>
      <c r="E396" s="10"/>
      <c r="F396" s="10"/>
      <c r="G396" s="10"/>
      <c r="H396" s="11"/>
      <c r="I396" s="11"/>
      <c r="J396" s="11"/>
      <c r="K396" s="11"/>
      <c r="L396" s="11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55"/>
      <c r="AL396" s="55"/>
      <c r="AM396" s="55"/>
      <c r="AN396" s="55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</row>
    <row r="397" spans="1:53" x14ac:dyDescent="0.35">
      <c r="A397" s="10"/>
      <c r="B397" s="10"/>
      <c r="C397" s="10"/>
      <c r="D397" s="10"/>
      <c r="E397" s="10"/>
      <c r="F397" s="10"/>
      <c r="G397" s="10"/>
      <c r="H397" s="11"/>
      <c r="I397" s="11"/>
      <c r="J397" s="11"/>
      <c r="K397" s="11"/>
      <c r="L397" s="11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55"/>
      <c r="AL397" s="55"/>
      <c r="AM397" s="55"/>
      <c r="AN397" s="55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</row>
    <row r="398" spans="1:53" x14ac:dyDescent="0.35">
      <c r="A398" s="10"/>
      <c r="B398" s="10"/>
      <c r="C398" s="10"/>
      <c r="D398" s="10"/>
      <c r="E398" s="10"/>
      <c r="F398" s="10"/>
      <c r="G398" s="10"/>
      <c r="H398" s="11"/>
      <c r="I398" s="11"/>
      <c r="J398" s="11"/>
      <c r="K398" s="11"/>
      <c r="L398" s="11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55"/>
      <c r="AL398" s="55"/>
      <c r="AM398" s="55"/>
      <c r="AN398" s="55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</row>
    <row r="399" spans="1:53" x14ac:dyDescent="0.35">
      <c r="A399" s="10"/>
      <c r="B399" s="10"/>
      <c r="C399" s="10"/>
      <c r="D399" s="10"/>
      <c r="E399" s="10"/>
      <c r="F399" s="10"/>
      <c r="G399" s="10"/>
      <c r="H399" s="11"/>
      <c r="I399" s="11"/>
      <c r="J399" s="11"/>
      <c r="K399" s="11"/>
      <c r="L399" s="11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55"/>
      <c r="AL399" s="55"/>
      <c r="AM399" s="55"/>
      <c r="AN399" s="55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</row>
    <row r="400" spans="1:53" x14ac:dyDescent="0.35">
      <c r="A400" s="10"/>
      <c r="B400" s="10"/>
      <c r="C400" s="10"/>
      <c r="D400" s="10"/>
      <c r="E400" s="10"/>
      <c r="F400" s="10"/>
      <c r="G400" s="10"/>
      <c r="H400" s="11"/>
      <c r="I400" s="11"/>
      <c r="J400" s="11"/>
      <c r="K400" s="11"/>
      <c r="L400" s="11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55"/>
      <c r="AL400" s="55"/>
      <c r="AM400" s="55"/>
      <c r="AN400" s="55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</row>
    <row r="401" spans="1:53" x14ac:dyDescent="0.35">
      <c r="A401" s="10"/>
      <c r="B401" s="10"/>
      <c r="C401" s="10"/>
      <c r="D401" s="10"/>
      <c r="E401" s="10"/>
      <c r="F401" s="10"/>
      <c r="G401" s="10"/>
      <c r="H401" s="11"/>
      <c r="I401" s="11"/>
      <c r="J401" s="11"/>
      <c r="K401" s="11"/>
      <c r="L401" s="11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55"/>
      <c r="AL401" s="55"/>
      <c r="AM401" s="55"/>
      <c r="AN401" s="55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</row>
    <row r="402" spans="1:53" x14ac:dyDescent="0.35">
      <c r="A402" s="10"/>
      <c r="B402" s="10"/>
      <c r="C402" s="10"/>
      <c r="D402" s="10"/>
      <c r="E402" s="10"/>
      <c r="F402" s="10"/>
      <c r="G402" s="10"/>
      <c r="H402" s="11"/>
      <c r="I402" s="11"/>
      <c r="J402" s="11"/>
      <c r="K402" s="11"/>
      <c r="L402" s="11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55"/>
      <c r="AL402" s="55"/>
      <c r="AM402" s="55"/>
      <c r="AN402" s="55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</row>
    <row r="403" spans="1:53" x14ac:dyDescent="0.35">
      <c r="A403" s="10"/>
      <c r="B403" s="10"/>
      <c r="C403" s="10"/>
      <c r="D403" s="10"/>
      <c r="E403" s="10"/>
      <c r="F403" s="10"/>
      <c r="G403" s="10"/>
      <c r="H403" s="11"/>
      <c r="I403" s="11"/>
      <c r="J403" s="11"/>
      <c r="K403" s="11"/>
      <c r="L403" s="11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55"/>
      <c r="AL403" s="55"/>
      <c r="AM403" s="55"/>
      <c r="AN403" s="55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</row>
    <row r="404" spans="1:53" x14ac:dyDescent="0.35">
      <c r="A404" s="10"/>
      <c r="B404" s="10"/>
      <c r="C404" s="10"/>
      <c r="D404" s="10"/>
      <c r="E404" s="10"/>
      <c r="F404" s="10"/>
      <c r="G404" s="10"/>
      <c r="H404" s="11"/>
      <c r="I404" s="11"/>
      <c r="J404" s="11"/>
      <c r="K404" s="11"/>
      <c r="L404" s="11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55"/>
      <c r="AL404" s="55"/>
      <c r="AM404" s="55"/>
      <c r="AN404" s="55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</row>
    <row r="405" spans="1:53" x14ac:dyDescent="0.35">
      <c r="A405" s="10"/>
      <c r="B405" s="10"/>
      <c r="C405" s="10"/>
      <c r="D405" s="10"/>
      <c r="E405" s="10"/>
      <c r="F405" s="10"/>
      <c r="G405" s="10"/>
      <c r="H405" s="11"/>
      <c r="I405" s="11"/>
      <c r="J405" s="11"/>
      <c r="K405" s="11"/>
      <c r="L405" s="11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55"/>
      <c r="AL405" s="55"/>
      <c r="AM405" s="55"/>
      <c r="AN405" s="55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</row>
    <row r="406" spans="1:53" x14ac:dyDescent="0.35">
      <c r="A406" s="10"/>
      <c r="B406" s="10"/>
      <c r="C406" s="10"/>
      <c r="D406" s="10"/>
      <c r="E406" s="10"/>
      <c r="F406" s="10"/>
      <c r="G406" s="10"/>
      <c r="H406" s="11"/>
      <c r="I406" s="11"/>
      <c r="J406" s="11"/>
      <c r="K406" s="11"/>
      <c r="L406" s="11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55"/>
      <c r="AL406" s="55"/>
      <c r="AM406" s="55"/>
      <c r="AN406" s="55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</row>
    <row r="407" spans="1:53" x14ac:dyDescent="0.35">
      <c r="A407" s="10"/>
      <c r="B407" s="10"/>
      <c r="C407" s="10"/>
      <c r="D407" s="10"/>
      <c r="E407" s="10"/>
      <c r="F407" s="10"/>
      <c r="G407" s="10"/>
      <c r="H407" s="11"/>
      <c r="I407" s="11"/>
      <c r="J407" s="11"/>
      <c r="K407" s="11"/>
      <c r="L407" s="11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55"/>
      <c r="AL407" s="55"/>
      <c r="AM407" s="55"/>
      <c r="AN407" s="55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</row>
    <row r="408" spans="1:53" x14ac:dyDescent="0.35">
      <c r="A408" s="10"/>
      <c r="B408" s="10"/>
      <c r="C408" s="10"/>
      <c r="D408" s="10"/>
      <c r="E408" s="10"/>
      <c r="F408" s="10"/>
      <c r="G408" s="10"/>
      <c r="H408" s="11"/>
      <c r="I408" s="11"/>
      <c r="J408" s="11"/>
      <c r="K408" s="11"/>
      <c r="L408" s="11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55"/>
      <c r="AL408" s="55"/>
      <c r="AM408" s="55"/>
      <c r="AN408" s="55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</row>
    <row r="409" spans="1:53" x14ac:dyDescent="0.35">
      <c r="A409" s="10"/>
      <c r="B409" s="10"/>
      <c r="C409" s="10"/>
      <c r="D409" s="10"/>
      <c r="E409" s="10"/>
      <c r="F409" s="10"/>
      <c r="G409" s="10"/>
      <c r="H409" s="11"/>
      <c r="I409" s="11"/>
      <c r="J409" s="11"/>
      <c r="K409" s="11"/>
      <c r="L409" s="11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55"/>
      <c r="AL409" s="55"/>
      <c r="AM409" s="55"/>
      <c r="AN409" s="55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</row>
    <row r="410" spans="1:53" x14ac:dyDescent="0.35">
      <c r="A410" s="10"/>
      <c r="B410" s="10"/>
      <c r="C410" s="10"/>
      <c r="D410" s="10"/>
      <c r="E410" s="10"/>
      <c r="F410" s="10"/>
      <c r="G410" s="10"/>
      <c r="H410" s="11"/>
      <c r="I410" s="11"/>
      <c r="J410" s="11"/>
      <c r="K410" s="11"/>
      <c r="L410" s="11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55"/>
      <c r="AL410" s="55"/>
      <c r="AM410" s="55"/>
      <c r="AN410" s="55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</row>
    <row r="411" spans="1:53" x14ac:dyDescent="0.35">
      <c r="A411" s="10"/>
      <c r="B411" s="10"/>
      <c r="C411" s="10"/>
      <c r="D411" s="10"/>
      <c r="E411" s="10"/>
      <c r="F411" s="10"/>
      <c r="G411" s="10"/>
      <c r="H411" s="11"/>
      <c r="I411" s="11"/>
      <c r="J411" s="11"/>
      <c r="K411" s="11"/>
      <c r="L411" s="11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55"/>
      <c r="AL411" s="55"/>
      <c r="AM411" s="55"/>
      <c r="AN411" s="55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</row>
    <row r="412" spans="1:53" x14ac:dyDescent="0.35">
      <c r="A412" s="10"/>
      <c r="B412" s="10"/>
      <c r="C412" s="10"/>
      <c r="D412" s="10"/>
      <c r="E412" s="10"/>
      <c r="F412" s="10"/>
      <c r="G412" s="10"/>
      <c r="H412" s="11"/>
      <c r="I412" s="11"/>
      <c r="J412" s="11"/>
      <c r="K412" s="11"/>
      <c r="L412" s="11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55"/>
      <c r="AL412" s="55"/>
      <c r="AM412" s="55"/>
      <c r="AN412" s="55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</row>
    <row r="413" spans="1:53" x14ac:dyDescent="0.35">
      <c r="A413" s="10"/>
      <c r="B413" s="10"/>
      <c r="C413" s="10"/>
      <c r="D413" s="10"/>
      <c r="E413" s="10"/>
      <c r="F413" s="10"/>
      <c r="G413" s="10"/>
      <c r="H413" s="11"/>
      <c r="I413" s="11"/>
      <c r="J413" s="11"/>
      <c r="K413" s="11"/>
      <c r="L413" s="11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55"/>
      <c r="AL413" s="55"/>
      <c r="AM413" s="55"/>
      <c r="AN413" s="55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</row>
    <row r="414" spans="1:53" x14ac:dyDescent="0.35">
      <c r="A414" s="10"/>
      <c r="B414" s="10"/>
      <c r="C414" s="10"/>
      <c r="D414" s="10"/>
      <c r="E414" s="10"/>
      <c r="F414" s="10"/>
      <c r="G414" s="10"/>
      <c r="H414" s="11"/>
      <c r="I414" s="11"/>
      <c r="J414" s="11"/>
      <c r="K414" s="11"/>
      <c r="L414" s="11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55"/>
      <c r="AL414" s="55"/>
      <c r="AM414" s="55"/>
      <c r="AN414" s="55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</row>
    <row r="415" spans="1:53" x14ac:dyDescent="0.35">
      <c r="A415" s="10"/>
      <c r="B415" s="10"/>
      <c r="C415" s="10"/>
      <c r="D415" s="10"/>
      <c r="E415" s="10"/>
      <c r="F415" s="10"/>
      <c r="G415" s="10"/>
      <c r="H415" s="11"/>
      <c r="I415" s="11"/>
      <c r="J415" s="11"/>
      <c r="K415" s="11"/>
      <c r="L415" s="11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55"/>
      <c r="AL415" s="55"/>
      <c r="AM415" s="55"/>
      <c r="AN415" s="55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</row>
    <row r="416" spans="1:53" x14ac:dyDescent="0.35">
      <c r="A416" s="10"/>
      <c r="B416" s="10"/>
      <c r="C416" s="10"/>
      <c r="D416" s="10"/>
      <c r="E416" s="10"/>
      <c r="F416" s="10"/>
      <c r="G416" s="10"/>
      <c r="H416" s="11"/>
      <c r="I416" s="11"/>
      <c r="J416" s="11"/>
      <c r="K416" s="11"/>
      <c r="L416" s="11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55"/>
      <c r="AL416" s="55"/>
      <c r="AM416" s="55"/>
      <c r="AN416" s="55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</row>
    <row r="417" spans="1:53" x14ac:dyDescent="0.35">
      <c r="A417" s="10"/>
      <c r="B417" s="10"/>
      <c r="C417" s="10"/>
      <c r="D417" s="10"/>
      <c r="E417" s="10"/>
      <c r="F417" s="10"/>
      <c r="G417" s="10"/>
      <c r="H417" s="11"/>
      <c r="I417" s="11"/>
      <c r="J417" s="11"/>
      <c r="K417" s="11"/>
      <c r="L417" s="11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55"/>
      <c r="AL417" s="55"/>
      <c r="AM417" s="55"/>
      <c r="AN417" s="55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</row>
    <row r="418" spans="1:53" x14ac:dyDescent="0.35">
      <c r="A418" s="10"/>
      <c r="B418" s="10"/>
      <c r="C418" s="10"/>
      <c r="D418" s="10"/>
      <c r="E418" s="10"/>
      <c r="F418" s="10"/>
      <c r="G418" s="10"/>
      <c r="H418" s="11"/>
      <c r="I418" s="11"/>
      <c r="J418" s="11"/>
      <c r="K418" s="11"/>
      <c r="L418" s="11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55"/>
      <c r="AL418" s="55"/>
      <c r="AM418" s="55"/>
      <c r="AN418" s="55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</row>
    <row r="419" spans="1:53" x14ac:dyDescent="0.35">
      <c r="A419" s="10"/>
      <c r="B419" s="10"/>
      <c r="C419" s="10"/>
      <c r="D419" s="10"/>
      <c r="E419" s="10"/>
      <c r="F419" s="10"/>
      <c r="G419" s="10"/>
      <c r="H419" s="11"/>
      <c r="I419" s="11"/>
      <c r="J419" s="11"/>
      <c r="K419" s="11"/>
      <c r="L419" s="11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55"/>
      <c r="AL419" s="55"/>
      <c r="AM419" s="55"/>
      <c r="AN419" s="55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</row>
    <row r="420" spans="1:53" x14ac:dyDescent="0.35">
      <c r="A420" s="10"/>
      <c r="B420" s="10"/>
      <c r="C420" s="10"/>
      <c r="D420" s="10"/>
      <c r="E420" s="10"/>
      <c r="F420" s="10"/>
      <c r="G420" s="10"/>
      <c r="H420" s="11"/>
      <c r="I420" s="11"/>
      <c r="J420" s="11"/>
      <c r="K420" s="11"/>
      <c r="L420" s="11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55"/>
      <c r="AL420" s="55"/>
      <c r="AM420" s="55"/>
      <c r="AN420" s="55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</row>
    <row r="421" spans="1:53" x14ac:dyDescent="0.35">
      <c r="A421" s="10"/>
      <c r="B421" s="10"/>
      <c r="C421" s="10"/>
      <c r="D421" s="10"/>
      <c r="E421" s="10"/>
      <c r="F421" s="10"/>
      <c r="G421" s="10"/>
      <c r="H421" s="11"/>
      <c r="I421" s="11"/>
      <c r="J421" s="11"/>
      <c r="K421" s="11"/>
      <c r="L421" s="11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55"/>
      <c r="AL421" s="55"/>
      <c r="AM421" s="55"/>
      <c r="AN421" s="55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</row>
    <row r="422" spans="1:53" x14ac:dyDescent="0.35">
      <c r="A422" s="10"/>
      <c r="B422" s="10"/>
      <c r="C422" s="10"/>
      <c r="D422" s="10"/>
      <c r="E422" s="10"/>
      <c r="F422" s="10"/>
      <c r="G422" s="10"/>
      <c r="H422" s="11"/>
      <c r="I422" s="11"/>
      <c r="J422" s="11"/>
      <c r="K422" s="11"/>
      <c r="L422" s="11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55"/>
      <c r="AL422" s="55"/>
      <c r="AM422" s="55"/>
      <c r="AN422" s="55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</row>
    <row r="423" spans="1:53" x14ac:dyDescent="0.35">
      <c r="A423" s="10"/>
      <c r="B423" s="10"/>
      <c r="C423" s="10"/>
      <c r="D423" s="10"/>
      <c r="E423" s="10"/>
      <c r="F423" s="10"/>
      <c r="G423" s="10"/>
      <c r="H423" s="11"/>
      <c r="I423" s="11"/>
      <c r="J423" s="11"/>
      <c r="K423" s="11"/>
      <c r="L423" s="11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55"/>
      <c r="AL423" s="55"/>
      <c r="AM423" s="55"/>
      <c r="AN423" s="55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</row>
    <row r="424" spans="1:53" x14ac:dyDescent="0.35">
      <c r="A424" s="10"/>
      <c r="B424" s="10"/>
      <c r="C424" s="10"/>
      <c r="D424" s="10"/>
      <c r="E424" s="10"/>
      <c r="F424" s="10"/>
      <c r="G424" s="10"/>
      <c r="H424" s="11"/>
      <c r="I424" s="11"/>
      <c r="J424" s="11"/>
      <c r="K424" s="11"/>
      <c r="L424" s="11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55"/>
      <c r="AL424" s="55"/>
      <c r="AM424" s="55"/>
      <c r="AN424" s="55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</row>
    <row r="425" spans="1:53" x14ac:dyDescent="0.35">
      <c r="A425" s="10"/>
      <c r="B425" s="10"/>
      <c r="C425" s="10"/>
      <c r="D425" s="10"/>
      <c r="E425" s="10"/>
      <c r="F425" s="10"/>
      <c r="G425" s="10"/>
      <c r="H425" s="11"/>
      <c r="I425" s="11"/>
      <c r="J425" s="11"/>
      <c r="K425" s="11"/>
      <c r="L425" s="11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55"/>
      <c r="AL425" s="55"/>
      <c r="AM425" s="55"/>
      <c r="AN425" s="55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</row>
    <row r="426" spans="1:53" x14ac:dyDescent="0.35">
      <c r="A426" s="10"/>
      <c r="B426" s="10"/>
      <c r="C426" s="10"/>
      <c r="D426" s="10"/>
      <c r="E426" s="10"/>
      <c r="F426" s="10"/>
      <c r="G426" s="10"/>
      <c r="H426" s="11"/>
      <c r="I426" s="11"/>
      <c r="J426" s="11"/>
      <c r="K426" s="11"/>
      <c r="L426" s="11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55"/>
      <c r="AL426" s="55"/>
      <c r="AM426" s="55"/>
      <c r="AN426" s="55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</row>
    <row r="427" spans="1:53" x14ac:dyDescent="0.35">
      <c r="A427" s="10"/>
      <c r="B427" s="10"/>
      <c r="C427" s="10"/>
      <c r="D427" s="10"/>
      <c r="E427" s="10"/>
      <c r="F427" s="10"/>
      <c r="G427" s="10"/>
      <c r="H427" s="11"/>
      <c r="I427" s="11"/>
      <c r="J427" s="11"/>
      <c r="K427" s="11"/>
      <c r="L427" s="11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55"/>
      <c r="AL427" s="55"/>
      <c r="AM427" s="55"/>
      <c r="AN427" s="55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</row>
    <row r="428" spans="1:53" x14ac:dyDescent="0.35">
      <c r="A428" s="10"/>
      <c r="B428" s="10"/>
      <c r="C428" s="10"/>
      <c r="D428" s="10"/>
      <c r="E428" s="10"/>
      <c r="F428" s="10"/>
      <c r="G428" s="10"/>
      <c r="H428" s="11"/>
      <c r="I428" s="11"/>
      <c r="J428" s="11"/>
      <c r="K428" s="11"/>
      <c r="L428" s="11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55"/>
      <c r="AL428" s="55"/>
      <c r="AM428" s="55"/>
      <c r="AN428" s="55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</row>
    <row r="429" spans="1:53" x14ac:dyDescent="0.35">
      <c r="A429" s="10"/>
      <c r="B429" s="10"/>
      <c r="C429" s="10"/>
      <c r="D429" s="10"/>
      <c r="E429" s="10"/>
      <c r="F429" s="10"/>
      <c r="G429" s="10"/>
      <c r="H429" s="11"/>
      <c r="I429" s="11"/>
      <c r="J429" s="11"/>
      <c r="K429" s="11"/>
      <c r="L429" s="11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55"/>
      <c r="AL429" s="55"/>
      <c r="AM429" s="55"/>
      <c r="AN429" s="55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</row>
    <row r="430" spans="1:53" x14ac:dyDescent="0.35">
      <c r="A430" s="10"/>
      <c r="B430" s="10"/>
      <c r="C430" s="10"/>
      <c r="D430" s="10"/>
      <c r="E430" s="10"/>
      <c r="F430" s="10"/>
      <c r="G430" s="10"/>
      <c r="H430" s="11"/>
      <c r="I430" s="11"/>
      <c r="J430" s="11"/>
      <c r="K430" s="11"/>
      <c r="L430" s="11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55"/>
      <c r="AL430" s="55"/>
      <c r="AM430" s="55"/>
      <c r="AN430" s="55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</row>
    <row r="431" spans="1:53" x14ac:dyDescent="0.35">
      <c r="A431" s="10"/>
      <c r="B431" s="10"/>
      <c r="C431" s="10"/>
      <c r="D431" s="10"/>
      <c r="E431" s="10"/>
      <c r="F431" s="10"/>
      <c r="G431" s="10"/>
      <c r="H431" s="11"/>
      <c r="I431" s="11"/>
      <c r="J431" s="11"/>
      <c r="K431" s="11"/>
      <c r="L431" s="11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55"/>
      <c r="AL431" s="55"/>
      <c r="AM431" s="55"/>
      <c r="AN431" s="55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</row>
    <row r="432" spans="1:53" x14ac:dyDescent="0.35">
      <c r="A432" s="10"/>
      <c r="B432" s="10"/>
      <c r="C432" s="10"/>
      <c r="D432" s="10"/>
      <c r="E432" s="10"/>
      <c r="F432" s="10"/>
      <c r="G432" s="10"/>
      <c r="H432" s="11"/>
      <c r="I432" s="11"/>
      <c r="J432" s="11"/>
      <c r="K432" s="11"/>
      <c r="L432" s="11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55"/>
      <c r="AL432" s="55"/>
      <c r="AM432" s="55"/>
      <c r="AN432" s="55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</row>
    <row r="433" spans="1:53" x14ac:dyDescent="0.35">
      <c r="A433" s="10"/>
      <c r="B433" s="10"/>
      <c r="C433" s="10"/>
      <c r="D433" s="10"/>
      <c r="E433" s="10"/>
      <c r="F433" s="10"/>
      <c r="G433" s="10"/>
      <c r="H433" s="11"/>
      <c r="I433" s="11"/>
      <c r="J433" s="11"/>
      <c r="K433" s="11"/>
      <c r="L433" s="11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55"/>
      <c r="AL433" s="55"/>
      <c r="AM433" s="55"/>
      <c r="AN433" s="55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</row>
    <row r="434" spans="1:53" x14ac:dyDescent="0.35">
      <c r="A434" s="10"/>
      <c r="B434" s="10"/>
      <c r="C434" s="10"/>
      <c r="D434" s="10"/>
      <c r="E434" s="10"/>
      <c r="F434" s="10"/>
      <c r="G434" s="10"/>
      <c r="H434" s="11"/>
      <c r="I434" s="11"/>
      <c r="J434" s="11"/>
      <c r="K434" s="11"/>
      <c r="L434" s="11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55"/>
      <c r="AL434" s="55"/>
      <c r="AM434" s="55"/>
      <c r="AN434" s="55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</row>
    <row r="435" spans="1:53" x14ac:dyDescent="0.35">
      <c r="A435" s="10"/>
      <c r="B435" s="10"/>
      <c r="C435" s="10"/>
      <c r="D435" s="10"/>
      <c r="E435" s="10"/>
      <c r="F435" s="10"/>
      <c r="G435" s="10"/>
      <c r="H435" s="11"/>
      <c r="I435" s="11"/>
      <c r="J435" s="11"/>
      <c r="K435" s="11"/>
      <c r="L435" s="11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55"/>
      <c r="AL435" s="55"/>
      <c r="AM435" s="55"/>
      <c r="AN435" s="55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</row>
    <row r="436" spans="1:53" x14ac:dyDescent="0.35">
      <c r="A436" s="10"/>
      <c r="B436" s="10"/>
      <c r="C436" s="10"/>
      <c r="D436" s="10"/>
      <c r="E436" s="10"/>
      <c r="F436" s="10"/>
      <c r="G436" s="10"/>
      <c r="H436" s="11"/>
      <c r="I436" s="11"/>
      <c r="J436" s="11"/>
      <c r="K436" s="11"/>
      <c r="L436" s="11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55"/>
      <c r="AL436" s="55"/>
      <c r="AM436" s="55"/>
      <c r="AN436" s="55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</row>
    <row r="437" spans="1:53" x14ac:dyDescent="0.35">
      <c r="A437" s="10"/>
      <c r="B437" s="10"/>
      <c r="C437" s="10"/>
      <c r="D437" s="10"/>
      <c r="E437" s="10"/>
      <c r="F437" s="10"/>
      <c r="G437" s="10"/>
      <c r="H437" s="11"/>
      <c r="I437" s="11"/>
      <c r="J437" s="11"/>
      <c r="K437" s="11"/>
      <c r="L437" s="11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55"/>
      <c r="AL437" s="55"/>
      <c r="AM437" s="55"/>
      <c r="AN437" s="55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</row>
    <row r="438" spans="1:53" x14ac:dyDescent="0.35">
      <c r="A438" s="10"/>
      <c r="B438" s="10"/>
      <c r="C438" s="10"/>
      <c r="D438" s="10"/>
      <c r="E438" s="10"/>
      <c r="F438" s="10"/>
      <c r="G438" s="10"/>
      <c r="H438" s="11"/>
      <c r="I438" s="11"/>
      <c r="J438" s="11"/>
      <c r="K438" s="11"/>
      <c r="L438" s="11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55"/>
      <c r="AL438" s="55"/>
      <c r="AM438" s="55"/>
      <c r="AN438" s="55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</row>
    <row r="439" spans="1:53" x14ac:dyDescent="0.35">
      <c r="A439" s="10"/>
      <c r="B439" s="10"/>
      <c r="C439" s="10"/>
      <c r="D439" s="10"/>
      <c r="E439" s="10"/>
      <c r="F439" s="10"/>
      <c r="G439" s="10"/>
      <c r="H439" s="11"/>
      <c r="I439" s="11"/>
      <c r="J439" s="11"/>
      <c r="K439" s="11"/>
      <c r="L439" s="11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55"/>
      <c r="AL439" s="55"/>
      <c r="AM439" s="55"/>
      <c r="AN439" s="55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</row>
    <row r="440" spans="1:53" x14ac:dyDescent="0.35">
      <c r="A440" s="10"/>
      <c r="B440" s="10"/>
      <c r="C440" s="10"/>
      <c r="D440" s="10"/>
      <c r="E440" s="10"/>
      <c r="F440" s="10"/>
      <c r="G440" s="10"/>
      <c r="H440" s="11"/>
      <c r="I440" s="11"/>
      <c r="J440" s="11"/>
      <c r="K440" s="11"/>
      <c r="L440" s="11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55"/>
      <c r="AL440" s="55"/>
      <c r="AM440" s="55"/>
      <c r="AN440" s="55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</row>
    <row r="441" spans="1:53" x14ac:dyDescent="0.35">
      <c r="A441" s="10"/>
      <c r="B441" s="10"/>
      <c r="C441" s="10"/>
      <c r="D441" s="10"/>
      <c r="E441" s="10"/>
      <c r="F441" s="10"/>
      <c r="G441" s="10"/>
      <c r="H441" s="11"/>
      <c r="I441" s="11"/>
      <c r="J441" s="11"/>
      <c r="K441" s="11"/>
      <c r="L441" s="11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55"/>
      <c r="AL441" s="55"/>
      <c r="AM441" s="55"/>
      <c r="AN441" s="55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</row>
    <row r="442" spans="1:53" x14ac:dyDescent="0.35">
      <c r="A442" s="10"/>
      <c r="B442" s="10"/>
      <c r="C442" s="10"/>
      <c r="D442" s="10"/>
      <c r="E442" s="10"/>
      <c r="F442" s="10"/>
      <c r="G442" s="10"/>
      <c r="H442" s="11"/>
      <c r="I442" s="11"/>
      <c r="J442" s="11"/>
      <c r="K442" s="11"/>
      <c r="L442" s="11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55"/>
      <c r="AL442" s="55"/>
      <c r="AM442" s="55"/>
      <c r="AN442" s="55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</row>
    <row r="443" spans="1:53" x14ac:dyDescent="0.35">
      <c r="A443" s="10"/>
      <c r="B443" s="10"/>
      <c r="C443" s="10"/>
      <c r="D443" s="10"/>
      <c r="E443" s="10"/>
      <c r="F443" s="10"/>
      <c r="G443" s="10"/>
      <c r="H443" s="11"/>
      <c r="I443" s="11"/>
      <c r="J443" s="11"/>
      <c r="K443" s="11"/>
      <c r="L443" s="11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55"/>
      <c r="AL443" s="55"/>
      <c r="AM443" s="55"/>
      <c r="AN443" s="55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</row>
    <row r="444" spans="1:53" x14ac:dyDescent="0.35">
      <c r="A444" s="10"/>
      <c r="B444" s="10"/>
      <c r="C444" s="10"/>
      <c r="D444" s="10"/>
      <c r="E444" s="10"/>
      <c r="F444" s="10"/>
      <c r="G444" s="10"/>
      <c r="H444" s="11"/>
      <c r="I444" s="11"/>
      <c r="J444" s="11"/>
      <c r="K444" s="11"/>
      <c r="L444" s="11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55"/>
      <c r="AL444" s="55"/>
      <c r="AM444" s="55"/>
      <c r="AN444" s="55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</row>
    <row r="445" spans="1:53" x14ac:dyDescent="0.35">
      <c r="A445" s="10"/>
      <c r="B445" s="10"/>
      <c r="C445" s="10"/>
      <c r="D445" s="10"/>
      <c r="E445" s="10"/>
      <c r="F445" s="10"/>
      <c r="G445" s="10"/>
      <c r="H445" s="11"/>
      <c r="I445" s="11"/>
      <c r="J445" s="11"/>
      <c r="K445" s="11"/>
      <c r="L445" s="11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55"/>
      <c r="AL445" s="55"/>
      <c r="AM445" s="55"/>
      <c r="AN445" s="55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</row>
    <row r="446" spans="1:53" x14ac:dyDescent="0.35">
      <c r="A446" s="10"/>
      <c r="B446" s="10"/>
      <c r="C446" s="10"/>
      <c r="D446" s="10"/>
      <c r="E446" s="10"/>
      <c r="F446" s="10"/>
      <c r="G446" s="10"/>
      <c r="H446" s="11"/>
      <c r="I446" s="11"/>
      <c r="J446" s="11"/>
      <c r="K446" s="11"/>
      <c r="L446" s="11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55"/>
      <c r="AL446" s="55"/>
      <c r="AM446" s="55"/>
      <c r="AN446" s="55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</row>
    <row r="447" spans="1:53" x14ac:dyDescent="0.35">
      <c r="A447" s="10"/>
      <c r="B447" s="10"/>
      <c r="C447" s="10"/>
      <c r="D447" s="10"/>
      <c r="E447" s="10"/>
      <c r="F447" s="10"/>
      <c r="G447" s="10"/>
      <c r="H447" s="11"/>
      <c r="I447" s="11"/>
      <c r="J447" s="11"/>
      <c r="K447" s="11"/>
      <c r="L447" s="11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55"/>
      <c r="AL447" s="55"/>
      <c r="AM447" s="55"/>
      <c r="AN447" s="55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</row>
    <row r="448" spans="1:53" x14ac:dyDescent="0.35">
      <c r="A448" s="10"/>
      <c r="B448" s="10"/>
      <c r="C448" s="10"/>
      <c r="D448" s="10"/>
      <c r="E448" s="10"/>
      <c r="F448" s="10"/>
      <c r="G448" s="10"/>
      <c r="H448" s="11"/>
      <c r="I448" s="11"/>
      <c r="J448" s="11"/>
      <c r="K448" s="11"/>
      <c r="L448" s="11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55"/>
      <c r="AL448" s="55"/>
      <c r="AM448" s="55"/>
      <c r="AN448" s="55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</row>
    <row r="449" spans="1:53" x14ac:dyDescent="0.35">
      <c r="A449" s="10"/>
      <c r="B449" s="10"/>
      <c r="C449" s="10"/>
      <c r="D449" s="10"/>
      <c r="E449" s="10"/>
      <c r="F449" s="10"/>
      <c r="G449" s="10"/>
      <c r="H449" s="11"/>
      <c r="I449" s="11"/>
      <c r="J449" s="11"/>
      <c r="K449" s="11"/>
      <c r="L449" s="11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55"/>
      <c r="AL449" s="55"/>
      <c r="AM449" s="55"/>
      <c r="AN449" s="55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</row>
    <row r="450" spans="1:53" x14ac:dyDescent="0.35">
      <c r="A450" s="10"/>
      <c r="B450" s="10"/>
      <c r="C450" s="10"/>
      <c r="D450" s="10"/>
      <c r="E450" s="10"/>
      <c r="F450" s="10"/>
      <c r="G450" s="10"/>
      <c r="H450" s="11"/>
      <c r="I450" s="11"/>
      <c r="J450" s="11"/>
      <c r="K450" s="11"/>
      <c r="L450" s="11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55"/>
      <c r="AL450" s="55"/>
      <c r="AM450" s="55"/>
      <c r="AN450" s="55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</row>
    <row r="451" spans="1:53" x14ac:dyDescent="0.35">
      <c r="A451" s="10"/>
      <c r="B451" s="10"/>
      <c r="C451" s="10"/>
      <c r="D451" s="10"/>
      <c r="E451" s="10"/>
      <c r="F451" s="10"/>
      <c r="G451" s="10"/>
      <c r="H451" s="11"/>
      <c r="I451" s="11"/>
      <c r="J451" s="11"/>
      <c r="K451" s="11"/>
      <c r="L451" s="11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55"/>
      <c r="AL451" s="55"/>
      <c r="AM451" s="55"/>
      <c r="AN451" s="55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</row>
    <row r="452" spans="1:53" x14ac:dyDescent="0.35">
      <c r="A452" s="10"/>
      <c r="B452" s="10"/>
      <c r="C452" s="10"/>
      <c r="D452" s="10"/>
      <c r="E452" s="10"/>
      <c r="F452" s="10"/>
      <c r="G452" s="10"/>
      <c r="H452" s="11"/>
      <c r="I452" s="11"/>
      <c r="J452" s="11"/>
      <c r="K452" s="11"/>
      <c r="L452" s="11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55"/>
      <c r="AL452" s="55"/>
      <c r="AM452" s="55"/>
      <c r="AN452" s="55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</row>
    <row r="453" spans="1:53" x14ac:dyDescent="0.35">
      <c r="A453" s="10"/>
      <c r="B453" s="10"/>
      <c r="C453" s="10"/>
      <c r="D453" s="10"/>
      <c r="E453" s="10"/>
      <c r="F453" s="10"/>
      <c r="G453" s="10"/>
      <c r="H453" s="11"/>
      <c r="I453" s="11"/>
      <c r="J453" s="11"/>
      <c r="K453" s="11"/>
      <c r="L453" s="11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55"/>
      <c r="AL453" s="55"/>
      <c r="AM453" s="55"/>
      <c r="AN453" s="55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</row>
    <row r="454" spans="1:53" x14ac:dyDescent="0.35">
      <c r="A454" s="10"/>
      <c r="B454" s="10"/>
      <c r="C454" s="10"/>
      <c r="D454" s="10"/>
      <c r="E454" s="10"/>
      <c r="F454" s="10"/>
      <c r="G454" s="10"/>
      <c r="H454" s="11"/>
      <c r="I454" s="11"/>
      <c r="J454" s="11"/>
      <c r="K454" s="11"/>
      <c r="L454" s="11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55"/>
      <c r="AL454" s="55"/>
      <c r="AM454" s="55"/>
      <c r="AN454" s="55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</row>
    <row r="455" spans="1:53" x14ac:dyDescent="0.35">
      <c r="A455" s="10"/>
      <c r="B455" s="10"/>
      <c r="C455" s="10"/>
      <c r="D455" s="10"/>
      <c r="E455" s="10"/>
      <c r="F455" s="10"/>
      <c r="G455" s="10"/>
      <c r="H455" s="11"/>
      <c r="I455" s="11"/>
      <c r="J455" s="11"/>
      <c r="K455" s="11"/>
      <c r="L455" s="11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55"/>
      <c r="AL455" s="55"/>
      <c r="AM455" s="55"/>
      <c r="AN455" s="55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</row>
    <row r="456" spans="1:53" x14ac:dyDescent="0.35">
      <c r="A456" s="10"/>
      <c r="B456" s="10"/>
      <c r="C456" s="10"/>
      <c r="D456" s="10"/>
      <c r="E456" s="10"/>
      <c r="F456" s="10"/>
      <c r="G456" s="10"/>
      <c r="H456" s="11"/>
      <c r="I456" s="11"/>
      <c r="J456" s="11"/>
      <c r="K456" s="11"/>
      <c r="L456" s="11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55"/>
      <c r="AL456" s="55"/>
      <c r="AM456" s="55"/>
      <c r="AN456" s="55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</row>
    <row r="457" spans="1:53" x14ac:dyDescent="0.35">
      <c r="A457" s="10"/>
      <c r="B457" s="10"/>
      <c r="C457" s="10"/>
      <c r="D457" s="10"/>
      <c r="E457" s="10"/>
      <c r="F457" s="10"/>
      <c r="G457" s="10"/>
      <c r="H457" s="11"/>
      <c r="I457" s="11"/>
      <c r="J457" s="11"/>
      <c r="K457" s="11"/>
      <c r="L457" s="11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55"/>
      <c r="AL457" s="55"/>
      <c r="AM457" s="55"/>
      <c r="AN457" s="55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</row>
    <row r="458" spans="1:53" x14ac:dyDescent="0.35">
      <c r="A458" s="10"/>
      <c r="B458" s="10"/>
      <c r="C458" s="10"/>
      <c r="D458" s="10"/>
      <c r="E458" s="10"/>
      <c r="F458" s="10"/>
      <c r="G458" s="10"/>
      <c r="H458" s="11"/>
      <c r="I458" s="11"/>
      <c r="J458" s="11"/>
      <c r="K458" s="11"/>
      <c r="L458" s="11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55"/>
      <c r="AL458" s="55"/>
      <c r="AM458" s="55"/>
      <c r="AN458" s="55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</row>
    <row r="459" spans="1:53" x14ac:dyDescent="0.35">
      <c r="A459" s="10"/>
      <c r="B459" s="10"/>
      <c r="C459" s="10"/>
      <c r="D459" s="10"/>
      <c r="E459" s="10"/>
      <c r="F459" s="10"/>
      <c r="G459" s="10"/>
      <c r="H459" s="11"/>
      <c r="I459" s="11"/>
      <c r="J459" s="11"/>
      <c r="K459" s="11"/>
      <c r="L459" s="11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55"/>
      <c r="AL459" s="55"/>
      <c r="AM459" s="55"/>
      <c r="AN459" s="55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</row>
    <row r="460" spans="1:53" x14ac:dyDescent="0.35">
      <c r="A460" s="10"/>
      <c r="B460" s="10"/>
      <c r="C460" s="10"/>
      <c r="D460" s="10"/>
      <c r="E460" s="10"/>
      <c r="F460" s="10"/>
      <c r="G460" s="10"/>
      <c r="H460" s="11"/>
      <c r="I460" s="11"/>
      <c r="J460" s="11"/>
      <c r="K460" s="11"/>
      <c r="L460" s="11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55"/>
      <c r="AL460" s="55"/>
      <c r="AM460" s="55"/>
      <c r="AN460" s="55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</row>
    <row r="461" spans="1:53" x14ac:dyDescent="0.35">
      <c r="A461" s="10"/>
      <c r="B461" s="10"/>
      <c r="C461" s="10"/>
      <c r="D461" s="10"/>
      <c r="E461" s="10"/>
      <c r="F461" s="10"/>
      <c r="G461" s="10"/>
      <c r="H461" s="11"/>
      <c r="I461" s="11"/>
      <c r="J461" s="11"/>
      <c r="K461" s="11"/>
      <c r="L461" s="11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55"/>
      <c r="AL461" s="55"/>
      <c r="AM461" s="55"/>
      <c r="AN461" s="55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</row>
    <row r="462" spans="1:53" x14ac:dyDescent="0.35">
      <c r="A462" s="10"/>
      <c r="B462" s="10"/>
      <c r="C462" s="10"/>
      <c r="D462" s="10"/>
      <c r="E462" s="10"/>
      <c r="F462" s="10"/>
      <c r="G462" s="10"/>
      <c r="H462" s="11"/>
      <c r="I462" s="11"/>
      <c r="J462" s="11"/>
      <c r="K462" s="11"/>
      <c r="L462" s="11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55"/>
      <c r="AL462" s="55"/>
      <c r="AM462" s="55"/>
      <c r="AN462" s="55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</row>
    <row r="463" spans="1:53" x14ac:dyDescent="0.35">
      <c r="A463" s="10"/>
      <c r="B463" s="10"/>
      <c r="C463" s="10"/>
      <c r="D463" s="10"/>
      <c r="E463" s="10"/>
      <c r="F463" s="10"/>
      <c r="G463" s="10"/>
      <c r="H463" s="11"/>
      <c r="I463" s="11"/>
      <c r="J463" s="11"/>
      <c r="K463" s="11"/>
      <c r="L463" s="11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55"/>
      <c r="AL463" s="55"/>
      <c r="AM463" s="55"/>
      <c r="AN463" s="55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</row>
    <row r="464" spans="1:53" x14ac:dyDescent="0.35">
      <c r="A464" s="10"/>
      <c r="B464" s="10"/>
      <c r="C464" s="10"/>
      <c r="D464" s="10"/>
      <c r="E464" s="10"/>
      <c r="F464" s="10"/>
      <c r="G464" s="10"/>
      <c r="H464" s="11"/>
      <c r="I464" s="11"/>
      <c r="J464" s="11"/>
      <c r="K464" s="11"/>
      <c r="L464" s="11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55"/>
      <c r="AL464" s="55"/>
      <c r="AM464" s="55"/>
      <c r="AN464" s="55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</row>
    <row r="465" spans="1:53" x14ac:dyDescent="0.35">
      <c r="A465" s="10"/>
      <c r="B465" s="10"/>
      <c r="C465" s="10"/>
      <c r="D465" s="10"/>
      <c r="E465" s="10"/>
      <c r="F465" s="10"/>
      <c r="G465" s="10"/>
      <c r="H465" s="11"/>
      <c r="I465" s="11"/>
      <c r="J465" s="11"/>
      <c r="K465" s="11"/>
      <c r="L465" s="11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55"/>
      <c r="AL465" s="55"/>
      <c r="AM465" s="55"/>
      <c r="AN465" s="55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</row>
    <row r="466" spans="1:53" x14ac:dyDescent="0.35">
      <c r="A466" s="10"/>
      <c r="B466" s="10"/>
      <c r="C466" s="10"/>
      <c r="D466" s="10"/>
      <c r="E466" s="10"/>
      <c r="F466" s="10"/>
      <c r="G466" s="10"/>
      <c r="H466" s="11"/>
      <c r="I466" s="11"/>
      <c r="J466" s="11"/>
      <c r="K466" s="11"/>
      <c r="L466" s="11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55"/>
      <c r="AL466" s="55"/>
      <c r="AM466" s="55"/>
      <c r="AN466" s="55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</row>
    <row r="467" spans="1:53" x14ac:dyDescent="0.35">
      <c r="A467" s="10"/>
      <c r="B467" s="10"/>
      <c r="C467" s="10"/>
      <c r="D467" s="10"/>
      <c r="E467" s="10"/>
      <c r="F467" s="10"/>
      <c r="G467" s="10"/>
      <c r="H467" s="11"/>
      <c r="I467" s="11"/>
      <c r="J467" s="11"/>
      <c r="K467" s="11"/>
      <c r="L467" s="11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55"/>
      <c r="AL467" s="55"/>
      <c r="AM467" s="55"/>
      <c r="AN467" s="55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</row>
    <row r="468" spans="1:53" x14ac:dyDescent="0.35">
      <c r="A468" s="10"/>
      <c r="B468" s="10"/>
      <c r="C468" s="10"/>
      <c r="D468" s="10"/>
      <c r="E468" s="10"/>
      <c r="F468" s="10"/>
      <c r="G468" s="10"/>
      <c r="H468" s="11"/>
      <c r="I468" s="11"/>
      <c r="J468" s="11"/>
      <c r="K468" s="11"/>
      <c r="L468" s="11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55"/>
      <c r="AL468" s="55"/>
      <c r="AM468" s="55"/>
      <c r="AN468" s="55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</row>
    <row r="469" spans="1:53" x14ac:dyDescent="0.35">
      <c r="A469" s="10"/>
      <c r="B469" s="10"/>
      <c r="C469" s="10"/>
      <c r="D469" s="10"/>
      <c r="E469" s="10"/>
      <c r="F469" s="10"/>
      <c r="G469" s="10"/>
      <c r="H469" s="11"/>
      <c r="I469" s="11"/>
      <c r="J469" s="11"/>
      <c r="K469" s="11"/>
      <c r="L469" s="11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55"/>
      <c r="AL469" s="55"/>
      <c r="AM469" s="55"/>
      <c r="AN469" s="55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</row>
    <row r="470" spans="1:53" x14ac:dyDescent="0.35">
      <c r="A470" s="10"/>
      <c r="B470" s="10"/>
      <c r="C470" s="10"/>
      <c r="D470" s="10"/>
      <c r="E470" s="10"/>
      <c r="F470" s="10"/>
      <c r="G470" s="10"/>
      <c r="H470" s="11"/>
      <c r="I470" s="11"/>
      <c r="J470" s="11"/>
      <c r="K470" s="11"/>
      <c r="L470" s="11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55"/>
      <c r="AL470" s="55"/>
      <c r="AM470" s="55"/>
      <c r="AN470" s="55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</row>
    <row r="471" spans="1:53" x14ac:dyDescent="0.35">
      <c r="A471" s="10"/>
      <c r="B471" s="10"/>
      <c r="C471" s="10"/>
      <c r="D471" s="10"/>
      <c r="E471" s="10"/>
      <c r="F471" s="10"/>
      <c r="G471" s="10"/>
      <c r="H471" s="11"/>
      <c r="I471" s="11"/>
      <c r="J471" s="11"/>
      <c r="K471" s="11"/>
      <c r="L471" s="11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55"/>
      <c r="AL471" s="55"/>
      <c r="AM471" s="55"/>
      <c r="AN471" s="55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</row>
    <row r="472" spans="1:53" x14ac:dyDescent="0.35">
      <c r="A472" s="10"/>
      <c r="B472" s="10"/>
      <c r="C472" s="10"/>
      <c r="D472" s="10"/>
      <c r="E472" s="10"/>
      <c r="F472" s="10"/>
      <c r="G472" s="10"/>
      <c r="H472" s="11"/>
      <c r="I472" s="11"/>
      <c r="J472" s="11"/>
      <c r="K472" s="11"/>
      <c r="L472" s="11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55"/>
      <c r="AL472" s="55"/>
      <c r="AM472" s="55"/>
      <c r="AN472" s="55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</row>
    <row r="473" spans="1:53" x14ac:dyDescent="0.35">
      <c r="A473" s="10"/>
      <c r="B473" s="10"/>
      <c r="C473" s="10"/>
      <c r="D473" s="10"/>
      <c r="E473" s="10"/>
      <c r="F473" s="10"/>
      <c r="G473" s="10"/>
      <c r="H473" s="11"/>
      <c r="I473" s="11"/>
      <c r="J473" s="11"/>
      <c r="K473" s="11"/>
      <c r="L473" s="11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55"/>
      <c r="AL473" s="55"/>
      <c r="AM473" s="55"/>
      <c r="AN473" s="55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</row>
    <row r="474" spans="1:53" x14ac:dyDescent="0.35">
      <c r="A474" s="10"/>
      <c r="B474" s="10"/>
      <c r="C474" s="10"/>
      <c r="D474" s="10"/>
      <c r="E474" s="10"/>
      <c r="F474" s="10"/>
      <c r="G474" s="10"/>
      <c r="H474" s="11"/>
      <c r="I474" s="11"/>
      <c r="J474" s="11"/>
      <c r="K474" s="11"/>
      <c r="L474" s="11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55"/>
      <c r="AL474" s="55"/>
      <c r="AM474" s="55"/>
      <c r="AN474" s="55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</row>
    <row r="475" spans="1:53" x14ac:dyDescent="0.35">
      <c r="A475" s="10"/>
      <c r="B475" s="10"/>
      <c r="C475" s="10"/>
      <c r="D475" s="10"/>
      <c r="E475" s="10"/>
      <c r="F475" s="10"/>
      <c r="G475" s="10"/>
      <c r="H475" s="11"/>
      <c r="I475" s="11"/>
      <c r="J475" s="11"/>
      <c r="K475" s="11"/>
      <c r="L475" s="11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55"/>
      <c r="AL475" s="55"/>
      <c r="AM475" s="55"/>
      <c r="AN475" s="55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</row>
    <row r="476" spans="1:53" x14ac:dyDescent="0.35">
      <c r="A476" s="10"/>
      <c r="B476" s="10"/>
      <c r="C476" s="10"/>
      <c r="D476" s="10"/>
      <c r="E476" s="10"/>
      <c r="F476" s="10"/>
      <c r="G476" s="10"/>
      <c r="H476" s="11"/>
      <c r="I476" s="11"/>
      <c r="J476" s="11"/>
      <c r="K476" s="11"/>
      <c r="L476" s="11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55"/>
      <c r="AL476" s="55"/>
      <c r="AM476" s="55"/>
      <c r="AN476" s="55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</row>
    <row r="477" spans="1:53" x14ac:dyDescent="0.35">
      <c r="A477" s="10"/>
      <c r="B477" s="10"/>
      <c r="C477" s="10"/>
      <c r="D477" s="10"/>
      <c r="E477" s="10"/>
      <c r="F477" s="10"/>
      <c r="G477" s="10"/>
      <c r="H477" s="11"/>
      <c r="I477" s="11"/>
      <c r="J477" s="11"/>
      <c r="K477" s="11"/>
      <c r="L477" s="11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55"/>
      <c r="AL477" s="55"/>
      <c r="AM477" s="55"/>
      <c r="AN477" s="55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</row>
    <row r="478" spans="1:53" x14ac:dyDescent="0.35">
      <c r="A478" s="10"/>
      <c r="B478" s="10"/>
      <c r="C478" s="10"/>
      <c r="D478" s="10"/>
      <c r="E478" s="10"/>
      <c r="F478" s="10"/>
      <c r="G478" s="10"/>
      <c r="H478" s="11"/>
      <c r="I478" s="11"/>
      <c r="J478" s="11"/>
      <c r="K478" s="11"/>
      <c r="L478" s="11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55"/>
      <c r="AL478" s="55"/>
      <c r="AM478" s="55"/>
      <c r="AN478" s="55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</row>
    <row r="479" spans="1:53" x14ac:dyDescent="0.35">
      <c r="A479" s="10"/>
      <c r="B479" s="10"/>
      <c r="C479" s="10"/>
      <c r="D479" s="10"/>
      <c r="E479" s="10"/>
      <c r="F479" s="10"/>
      <c r="G479" s="10"/>
      <c r="H479" s="11"/>
      <c r="I479" s="11"/>
      <c r="J479" s="11"/>
      <c r="K479" s="11"/>
      <c r="L479" s="11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55"/>
      <c r="AL479" s="55"/>
      <c r="AM479" s="55"/>
      <c r="AN479" s="55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</row>
    <row r="480" spans="1:53" x14ac:dyDescent="0.35">
      <c r="A480" s="10"/>
      <c r="B480" s="10"/>
      <c r="C480" s="10"/>
      <c r="D480" s="10"/>
      <c r="E480" s="10"/>
      <c r="F480" s="10"/>
      <c r="G480" s="10"/>
      <c r="H480" s="11"/>
      <c r="I480" s="11"/>
      <c r="J480" s="11"/>
      <c r="K480" s="11"/>
      <c r="L480" s="11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55"/>
      <c r="AL480" s="55"/>
      <c r="AM480" s="55"/>
      <c r="AN480" s="55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</row>
    <row r="481" spans="1:53" x14ac:dyDescent="0.35">
      <c r="A481" s="10"/>
      <c r="B481" s="10"/>
      <c r="C481" s="10"/>
      <c r="D481" s="10"/>
      <c r="E481" s="10"/>
      <c r="F481" s="10"/>
      <c r="G481" s="10"/>
      <c r="H481" s="11"/>
      <c r="I481" s="11"/>
      <c r="J481" s="11"/>
      <c r="K481" s="11"/>
      <c r="L481" s="11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55"/>
      <c r="AL481" s="55"/>
      <c r="AM481" s="55"/>
      <c r="AN481" s="55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</row>
    <row r="482" spans="1:53" x14ac:dyDescent="0.35">
      <c r="A482" s="10"/>
      <c r="B482" s="10"/>
      <c r="C482" s="10"/>
      <c r="D482" s="10"/>
      <c r="E482" s="10"/>
      <c r="F482" s="10"/>
      <c r="G482" s="10"/>
      <c r="H482" s="11"/>
      <c r="I482" s="11"/>
      <c r="J482" s="11"/>
      <c r="K482" s="11"/>
      <c r="L482" s="11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55"/>
      <c r="AL482" s="55"/>
      <c r="AM482" s="55"/>
      <c r="AN482" s="55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</row>
    <row r="483" spans="1:53" x14ac:dyDescent="0.35">
      <c r="A483" s="10"/>
      <c r="B483" s="10"/>
      <c r="C483" s="10"/>
      <c r="D483" s="10"/>
      <c r="E483" s="10"/>
      <c r="F483" s="10"/>
      <c r="G483" s="10"/>
      <c r="H483" s="11"/>
      <c r="I483" s="11"/>
      <c r="J483" s="11"/>
      <c r="K483" s="11"/>
      <c r="L483" s="11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55"/>
      <c r="AL483" s="55"/>
      <c r="AM483" s="55"/>
      <c r="AN483" s="55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</row>
    <row r="484" spans="1:53" x14ac:dyDescent="0.35">
      <c r="A484" s="10"/>
      <c r="B484" s="10"/>
      <c r="C484" s="10"/>
      <c r="D484" s="10"/>
      <c r="E484" s="10"/>
      <c r="F484" s="10"/>
      <c r="G484" s="10"/>
      <c r="H484" s="11"/>
      <c r="I484" s="11"/>
      <c r="J484" s="11"/>
      <c r="K484" s="11"/>
      <c r="L484" s="11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55"/>
      <c r="AL484" s="55"/>
      <c r="AM484" s="55"/>
      <c r="AN484" s="55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</row>
    <row r="485" spans="1:53" x14ac:dyDescent="0.35">
      <c r="A485" s="10"/>
      <c r="B485" s="10"/>
      <c r="C485" s="10"/>
      <c r="D485" s="10"/>
      <c r="E485" s="10"/>
      <c r="F485" s="10"/>
      <c r="G485" s="10"/>
      <c r="H485" s="11"/>
      <c r="I485" s="11"/>
      <c r="J485" s="11"/>
      <c r="K485" s="11"/>
      <c r="L485" s="11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55"/>
      <c r="AL485" s="55"/>
      <c r="AM485" s="55"/>
      <c r="AN485" s="55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</row>
    <row r="486" spans="1:53" x14ac:dyDescent="0.35">
      <c r="A486" s="10"/>
      <c r="B486" s="10"/>
      <c r="C486" s="10"/>
      <c r="D486" s="10"/>
      <c r="E486" s="10"/>
      <c r="F486" s="10"/>
      <c r="G486" s="10"/>
      <c r="H486" s="11"/>
      <c r="I486" s="11"/>
      <c r="J486" s="11"/>
      <c r="K486" s="11"/>
      <c r="L486" s="11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55"/>
      <c r="AL486" s="55"/>
      <c r="AM486" s="55"/>
      <c r="AN486" s="55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</row>
    <row r="487" spans="1:53" x14ac:dyDescent="0.35">
      <c r="A487" s="10"/>
      <c r="B487" s="10"/>
      <c r="C487" s="10"/>
      <c r="D487" s="10"/>
      <c r="E487" s="10"/>
      <c r="F487" s="10"/>
      <c r="G487" s="10"/>
      <c r="H487" s="11"/>
      <c r="I487" s="11"/>
      <c r="J487" s="11"/>
      <c r="K487" s="11"/>
      <c r="L487" s="11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55"/>
      <c r="AL487" s="55"/>
      <c r="AM487" s="55"/>
      <c r="AN487" s="55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</row>
    <row r="488" spans="1:53" x14ac:dyDescent="0.35">
      <c r="A488" s="10"/>
      <c r="B488" s="10"/>
      <c r="C488" s="10"/>
      <c r="D488" s="10"/>
      <c r="E488" s="10"/>
      <c r="F488" s="10"/>
      <c r="G488" s="10"/>
      <c r="H488" s="11"/>
      <c r="I488" s="11"/>
      <c r="J488" s="11"/>
      <c r="K488" s="11"/>
      <c r="L488" s="11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55"/>
      <c r="AL488" s="55"/>
      <c r="AM488" s="55"/>
      <c r="AN488" s="55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</row>
    <row r="489" spans="1:53" x14ac:dyDescent="0.35">
      <c r="A489" s="10"/>
      <c r="B489" s="10"/>
      <c r="C489" s="10"/>
      <c r="D489" s="10"/>
      <c r="E489" s="10"/>
      <c r="F489" s="10"/>
      <c r="G489" s="10"/>
      <c r="H489" s="11"/>
      <c r="I489" s="11"/>
      <c r="J489" s="11"/>
      <c r="K489" s="11"/>
      <c r="L489" s="11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55"/>
      <c r="AL489" s="55"/>
      <c r="AM489" s="55"/>
      <c r="AN489" s="55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</row>
    <row r="490" spans="1:53" x14ac:dyDescent="0.35">
      <c r="A490" s="10"/>
      <c r="B490" s="10"/>
      <c r="C490" s="10"/>
      <c r="D490" s="10"/>
      <c r="E490" s="10"/>
      <c r="F490" s="10"/>
      <c r="G490" s="10"/>
      <c r="H490" s="11"/>
      <c r="I490" s="11"/>
      <c r="J490" s="11"/>
      <c r="K490" s="11"/>
      <c r="L490" s="11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55"/>
      <c r="AL490" s="55"/>
      <c r="AM490" s="55"/>
      <c r="AN490" s="55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</row>
    <row r="491" spans="1:53" x14ac:dyDescent="0.35">
      <c r="A491" s="10"/>
      <c r="B491" s="10"/>
      <c r="C491" s="10"/>
      <c r="D491" s="10"/>
      <c r="E491" s="10"/>
      <c r="F491" s="10"/>
      <c r="G491" s="10"/>
      <c r="H491" s="11"/>
      <c r="I491" s="11"/>
      <c r="J491" s="11"/>
      <c r="K491" s="11"/>
      <c r="L491" s="11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55"/>
      <c r="AL491" s="55"/>
      <c r="AM491" s="55"/>
      <c r="AN491" s="55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</row>
    <row r="492" spans="1:53" x14ac:dyDescent="0.35">
      <c r="A492" s="10"/>
      <c r="B492" s="10"/>
      <c r="C492" s="10"/>
      <c r="D492" s="10"/>
      <c r="E492" s="10"/>
      <c r="F492" s="10"/>
      <c r="G492" s="10"/>
      <c r="H492" s="11"/>
      <c r="I492" s="11"/>
      <c r="J492" s="11"/>
      <c r="K492" s="11"/>
      <c r="L492" s="11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55"/>
      <c r="AL492" s="55"/>
      <c r="AM492" s="55"/>
      <c r="AN492" s="55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</row>
    <row r="493" spans="1:53" x14ac:dyDescent="0.35">
      <c r="A493" s="10"/>
      <c r="B493" s="10"/>
      <c r="C493" s="10"/>
      <c r="D493" s="10"/>
      <c r="E493" s="10"/>
      <c r="F493" s="10"/>
      <c r="G493" s="10"/>
      <c r="H493" s="11"/>
      <c r="I493" s="11"/>
      <c r="J493" s="11"/>
      <c r="K493" s="11"/>
      <c r="L493" s="11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55"/>
      <c r="AL493" s="55"/>
      <c r="AM493" s="55"/>
      <c r="AN493" s="55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</row>
    <row r="494" spans="1:53" x14ac:dyDescent="0.35">
      <c r="A494" s="10"/>
      <c r="B494" s="10"/>
      <c r="C494" s="10"/>
      <c r="D494" s="10"/>
      <c r="E494" s="10"/>
      <c r="F494" s="10"/>
      <c r="G494" s="10"/>
      <c r="H494" s="11"/>
      <c r="I494" s="11"/>
      <c r="J494" s="11"/>
      <c r="K494" s="11"/>
      <c r="L494" s="11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55"/>
      <c r="AL494" s="55"/>
      <c r="AM494" s="55"/>
      <c r="AN494" s="55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</row>
    <row r="495" spans="1:53" x14ac:dyDescent="0.35">
      <c r="A495" s="10"/>
      <c r="B495" s="10"/>
      <c r="C495" s="10"/>
      <c r="D495" s="10"/>
      <c r="E495" s="10"/>
      <c r="F495" s="10"/>
      <c r="G495" s="10"/>
      <c r="H495" s="11"/>
      <c r="I495" s="11"/>
      <c r="J495" s="11"/>
      <c r="K495" s="11"/>
      <c r="L495" s="11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55"/>
      <c r="AL495" s="55"/>
      <c r="AM495" s="55"/>
      <c r="AN495" s="55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</row>
    <row r="496" spans="1:53" x14ac:dyDescent="0.35">
      <c r="A496" s="10"/>
      <c r="B496" s="10"/>
      <c r="C496" s="10"/>
      <c r="D496" s="10"/>
      <c r="E496" s="10"/>
      <c r="F496" s="10"/>
      <c r="G496" s="10"/>
      <c r="H496" s="11"/>
      <c r="I496" s="11"/>
      <c r="J496" s="11"/>
      <c r="K496" s="11"/>
      <c r="L496" s="11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55"/>
      <c r="AL496" s="55"/>
      <c r="AM496" s="55"/>
      <c r="AN496" s="55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</row>
    <row r="497" spans="1:53" x14ac:dyDescent="0.35">
      <c r="A497" s="10"/>
      <c r="B497" s="10"/>
      <c r="C497" s="10"/>
      <c r="D497" s="10"/>
      <c r="E497" s="10"/>
      <c r="F497" s="10"/>
      <c r="G497" s="10"/>
      <c r="H497" s="11"/>
      <c r="I497" s="11"/>
      <c r="J497" s="11"/>
      <c r="K497" s="11"/>
      <c r="L497" s="11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55"/>
      <c r="AL497" s="55"/>
      <c r="AM497" s="55"/>
      <c r="AN497" s="55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</row>
    <row r="498" spans="1:53" x14ac:dyDescent="0.35">
      <c r="A498" s="10"/>
      <c r="B498" s="10"/>
      <c r="C498" s="10"/>
      <c r="D498" s="10"/>
      <c r="E498" s="10"/>
      <c r="F498" s="10"/>
      <c r="G498" s="10"/>
      <c r="H498" s="11"/>
      <c r="I498" s="11"/>
      <c r="J498" s="11"/>
      <c r="K498" s="11"/>
      <c r="L498" s="11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55"/>
      <c r="AL498" s="55"/>
      <c r="AM498" s="55"/>
      <c r="AN498" s="55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</row>
    <row r="499" spans="1:53" x14ac:dyDescent="0.35">
      <c r="A499" s="10"/>
      <c r="B499" s="10"/>
      <c r="C499" s="10"/>
      <c r="D499" s="10"/>
      <c r="E499" s="10"/>
      <c r="F499" s="10"/>
      <c r="G499" s="10"/>
      <c r="H499" s="11"/>
      <c r="I499" s="11"/>
      <c r="J499" s="11"/>
      <c r="K499" s="11"/>
      <c r="L499" s="11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55"/>
      <c r="AL499" s="55"/>
      <c r="AM499" s="55"/>
      <c r="AN499" s="55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</row>
    <row r="500" spans="1:53" x14ac:dyDescent="0.35">
      <c r="A500" s="10"/>
      <c r="B500" s="10"/>
      <c r="C500" s="10"/>
      <c r="D500" s="10"/>
      <c r="E500" s="10"/>
      <c r="F500" s="10"/>
      <c r="G500" s="10"/>
      <c r="H500" s="11"/>
      <c r="I500" s="11"/>
      <c r="J500" s="11"/>
      <c r="K500" s="11"/>
      <c r="L500" s="11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55"/>
      <c r="AL500" s="55"/>
      <c r="AM500" s="55"/>
      <c r="AN500" s="55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</row>
    <row r="501" spans="1:53" x14ac:dyDescent="0.35">
      <c r="A501" s="10"/>
      <c r="B501" s="10"/>
      <c r="C501" s="10"/>
      <c r="D501" s="10"/>
      <c r="E501" s="10"/>
      <c r="F501" s="10"/>
      <c r="G501" s="10"/>
      <c r="H501" s="11"/>
      <c r="I501" s="11"/>
      <c r="J501" s="11"/>
      <c r="K501" s="11"/>
      <c r="L501" s="11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55"/>
      <c r="AL501" s="55"/>
      <c r="AM501" s="55"/>
      <c r="AN501" s="55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</row>
    <row r="502" spans="1:53" x14ac:dyDescent="0.35">
      <c r="A502" s="10"/>
      <c r="B502" s="10"/>
      <c r="C502" s="10"/>
      <c r="D502" s="10"/>
      <c r="E502" s="10"/>
      <c r="F502" s="10"/>
      <c r="G502" s="10"/>
      <c r="H502" s="11"/>
      <c r="I502" s="11"/>
      <c r="J502" s="11"/>
      <c r="K502" s="11"/>
      <c r="L502" s="11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55"/>
      <c r="AL502" s="55"/>
      <c r="AM502" s="55"/>
      <c r="AN502" s="55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</row>
    <row r="503" spans="1:53" x14ac:dyDescent="0.35">
      <c r="A503" s="10"/>
      <c r="B503" s="10"/>
      <c r="C503" s="10"/>
      <c r="D503" s="10"/>
      <c r="E503" s="10"/>
      <c r="F503" s="10"/>
      <c r="G503" s="10"/>
      <c r="H503" s="11"/>
      <c r="I503" s="11"/>
      <c r="J503" s="11"/>
      <c r="K503" s="11"/>
      <c r="L503" s="11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55"/>
      <c r="AL503" s="55"/>
      <c r="AM503" s="55"/>
      <c r="AN503" s="55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</row>
    <row r="504" spans="1:53" x14ac:dyDescent="0.35">
      <c r="A504" s="10"/>
      <c r="B504" s="10"/>
      <c r="C504" s="10"/>
      <c r="D504" s="10"/>
      <c r="E504" s="10"/>
      <c r="F504" s="10"/>
      <c r="G504" s="10"/>
      <c r="H504" s="11"/>
      <c r="I504" s="11"/>
      <c r="J504" s="11"/>
      <c r="K504" s="11"/>
      <c r="L504" s="11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55"/>
      <c r="AL504" s="55"/>
      <c r="AM504" s="55"/>
      <c r="AN504" s="55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</row>
    <row r="505" spans="1:53" x14ac:dyDescent="0.35">
      <c r="A505" s="10"/>
      <c r="B505" s="10"/>
      <c r="C505" s="10"/>
      <c r="D505" s="10"/>
      <c r="E505" s="10"/>
      <c r="F505" s="10"/>
      <c r="G505" s="10"/>
      <c r="H505" s="11"/>
      <c r="I505" s="11"/>
      <c r="J505" s="11"/>
      <c r="K505" s="11"/>
      <c r="L505" s="11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55"/>
      <c r="AL505" s="55"/>
      <c r="AM505" s="55"/>
      <c r="AN505" s="55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</row>
    <row r="506" spans="1:53" x14ac:dyDescent="0.35">
      <c r="A506" s="10"/>
      <c r="B506" s="10"/>
      <c r="C506" s="10"/>
      <c r="D506" s="10"/>
      <c r="E506" s="10"/>
      <c r="F506" s="10"/>
      <c r="G506" s="10"/>
      <c r="H506" s="11"/>
      <c r="I506" s="11"/>
      <c r="J506" s="11"/>
      <c r="K506" s="11"/>
      <c r="L506" s="11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55"/>
      <c r="AL506" s="55"/>
      <c r="AM506" s="55"/>
      <c r="AN506" s="55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</row>
    <row r="507" spans="1:53" x14ac:dyDescent="0.35">
      <c r="A507" s="10"/>
      <c r="B507" s="10"/>
      <c r="C507" s="10"/>
      <c r="D507" s="10"/>
      <c r="E507" s="10"/>
      <c r="F507" s="10"/>
      <c r="G507" s="10"/>
      <c r="H507" s="11"/>
      <c r="I507" s="11"/>
      <c r="J507" s="11"/>
      <c r="K507" s="11"/>
      <c r="L507" s="11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55"/>
      <c r="AL507" s="55"/>
      <c r="AM507" s="55"/>
      <c r="AN507" s="55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</row>
    <row r="508" spans="1:53" x14ac:dyDescent="0.35">
      <c r="A508" s="10"/>
      <c r="B508" s="10"/>
      <c r="C508" s="10"/>
      <c r="D508" s="10"/>
      <c r="E508" s="10"/>
      <c r="F508" s="10"/>
      <c r="G508" s="10"/>
      <c r="H508" s="11"/>
      <c r="I508" s="11"/>
      <c r="J508" s="11"/>
      <c r="K508" s="11"/>
      <c r="L508" s="11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55"/>
      <c r="AL508" s="55"/>
      <c r="AM508" s="55"/>
      <c r="AN508" s="55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</row>
    <row r="509" spans="1:53" x14ac:dyDescent="0.35">
      <c r="A509" s="10"/>
      <c r="B509" s="10"/>
      <c r="C509" s="10"/>
      <c r="D509" s="10"/>
      <c r="E509" s="10"/>
      <c r="F509" s="10"/>
      <c r="G509" s="10"/>
      <c r="H509" s="11"/>
      <c r="I509" s="11"/>
      <c r="J509" s="11"/>
      <c r="K509" s="11"/>
      <c r="L509" s="11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55"/>
      <c r="AL509" s="55"/>
      <c r="AM509" s="55"/>
      <c r="AN509" s="55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</row>
    <row r="510" spans="1:53" x14ac:dyDescent="0.35">
      <c r="A510" s="10"/>
      <c r="B510" s="10"/>
      <c r="C510" s="10"/>
      <c r="D510" s="10"/>
      <c r="E510" s="10"/>
      <c r="F510" s="10"/>
      <c r="G510" s="10"/>
      <c r="H510" s="11"/>
      <c r="I510" s="11"/>
      <c r="J510" s="11"/>
      <c r="K510" s="11"/>
      <c r="L510" s="11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55"/>
      <c r="AL510" s="55"/>
      <c r="AM510" s="55"/>
      <c r="AN510" s="55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</row>
    <row r="511" spans="1:53" x14ac:dyDescent="0.35">
      <c r="A511" s="10"/>
      <c r="B511" s="10"/>
      <c r="C511" s="10"/>
      <c r="D511" s="10"/>
      <c r="E511" s="10"/>
      <c r="F511" s="10"/>
      <c r="G511" s="10"/>
      <c r="H511" s="11"/>
      <c r="I511" s="11"/>
      <c r="J511" s="11"/>
      <c r="K511" s="11"/>
      <c r="L511" s="11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55"/>
      <c r="AL511" s="55"/>
      <c r="AM511" s="55"/>
      <c r="AN511" s="55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</row>
    <row r="512" spans="1:53" x14ac:dyDescent="0.35">
      <c r="A512" s="10"/>
      <c r="B512" s="10"/>
      <c r="C512" s="10"/>
      <c r="D512" s="10"/>
      <c r="E512" s="10"/>
      <c r="F512" s="10"/>
      <c r="G512" s="10"/>
      <c r="H512" s="11"/>
      <c r="I512" s="11"/>
      <c r="J512" s="11"/>
      <c r="K512" s="11"/>
      <c r="L512" s="11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55"/>
      <c r="AL512" s="55"/>
      <c r="AM512" s="55"/>
      <c r="AN512" s="55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</row>
    <row r="513" spans="1:53" x14ac:dyDescent="0.35">
      <c r="A513" s="10"/>
      <c r="B513" s="10"/>
      <c r="C513" s="10"/>
      <c r="D513" s="10"/>
      <c r="E513" s="10"/>
      <c r="F513" s="10"/>
      <c r="G513" s="10"/>
      <c r="H513" s="11"/>
      <c r="I513" s="11"/>
      <c r="J513" s="11"/>
      <c r="K513" s="11"/>
      <c r="L513" s="11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55"/>
      <c r="AL513" s="55"/>
      <c r="AM513" s="55"/>
      <c r="AN513" s="55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</row>
    <row r="514" spans="1:53" x14ac:dyDescent="0.35">
      <c r="A514" s="10"/>
      <c r="B514" s="10"/>
      <c r="C514" s="10"/>
      <c r="D514" s="10"/>
      <c r="E514" s="10"/>
      <c r="F514" s="10"/>
      <c r="G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55"/>
      <c r="AL514" s="55"/>
      <c r="AM514" s="55"/>
      <c r="AN514" s="55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</row>
    <row r="515" spans="1:53" x14ac:dyDescent="0.35">
      <c r="A515" s="10"/>
      <c r="B515" s="10"/>
      <c r="C515" s="10"/>
      <c r="D515" s="10"/>
      <c r="E515" s="10"/>
      <c r="F515" s="10"/>
      <c r="G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55"/>
      <c r="AL515" s="55"/>
      <c r="AM515" s="55"/>
      <c r="AN515" s="55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</row>
    <row r="516" spans="1:53" x14ac:dyDescent="0.35">
      <c r="A516" s="10"/>
      <c r="B516" s="10"/>
      <c r="C516" s="10"/>
      <c r="D516" s="10"/>
      <c r="E516" s="10"/>
      <c r="F516" s="10"/>
      <c r="G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55"/>
      <c r="AL516" s="55"/>
      <c r="AM516" s="55"/>
      <c r="AN516" s="55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</row>
    <row r="517" spans="1:53" x14ac:dyDescent="0.35">
      <c r="A517" s="10"/>
      <c r="B517" s="10"/>
      <c r="C517" s="10"/>
      <c r="D517" s="10"/>
      <c r="E517" s="10"/>
      <c r="F517" s="10"/>
      <c r="G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55"/>
      <c r="AL517" s="55"/>
      <c r="AM517" s="55"/>
      <c r="AN517" s="55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</row>
    <row r="518" spans="1:53" x14ac:dyDescent="0.35">
      <c r="A518" s="10"/>
      <c r="B518" s="10"/>
      <c r="C518" s="10"/>
      <c r="D518" s="10"/>
      <c r="E518" s="10"/>
      <c r="F518" s="10"/>
      <c r="G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55"/>
      <c r="AL518" s="55"/>
      <c r="AM518" s="55"/>
      <c r="AN518" s="55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</row>
    <row r="519" spans="1:53" x14ac:dyDescent="0.35">
      <c r="A519" s="10"/>
      <c r="B519" s="10"/>
      <c r="C519" s="10"/>
      <c r="D519" s="10"/>
      <c r="E519" s="10"/>
      <c r="F519" s="10"/>
      <c r="G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55"/>
      <c r="AL519" s="55"/>
      <c r="AM519" s="55"/>
      <c r="AN519" s="55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</row>
    <row r="520" spans="1:53" x14ac:dyDescent="0.35">
      <c r="A520" s="10"/>
      <c r="B520" s="10"/>
      <c r="C520" s="10"/>
      <c r="D520" s="10"/>
      <c r="E520" s="10"/>
      <c r="F520" s="10"/>
      <c r="G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55"/>
      <c r="AL520" s="55"/>
      <c r="AM520" s="55"/>
      <c r="AN520" s="55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</row>
    <row r="521" spans="1:53" x14ac:dyDescent="0.35">
      <c r="A521" s="10"/>
      <c r="B521" s="10"/>
      <c r="C521" s="10"/>
      <c r="D521" s="10"/>
      <c r="E521" s="10"/>
      <c r="F521" s="10"/>
      <c r="G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55"/>
      <c r="AL521" s="55"/>
      <c r="AM521" s="55"/>
      <c r="AN521" s="55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</row>
    <row r="522" spans="1:53" x14ac:dyDescent="0.35">
      <c r="A522" s="10"/>
      <c r="B522" s="10"/>
      <c r="C522" s="10"/>
      <c r="D522" s="10"/>
      <c r="E522" s="10"/>
      <c r="F522" s="10"/>
      <c r="G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55"/>
      <c r="AL522" s="55"/>
      <c r="AM522" s="55"/>
      <c r="AN522" s="55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</row>
    <row r="523" spans="1:53" x14ac:dyDescent="0.35">
      <c r="A523" s="10"/>
      <c r="B523" s="10"/>
      <c r="C523" s="10"/>
      <c r="D523" s="10"/>
      <c r="E523" s="10"/>
      <c r="F523" s="10"/>
      <c r="G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55"/>
      <c r="AL523" s="55"/>
      <c r="AM523" s="55"/>
      <c r="AN523" s="55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</row>
    <row r="524" spans="1:53" x14ac:dyDescent="0.35">
      <c r="A524" s="10"/>
      <c r="B524" s="10"/>
      <c r="C524" s="10"/>
      <c r="D524" s="10"/>
      <c r="E524" s="10"/>
      <c r="F524" s="10"/>
      <c r="G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55"/>
      <c r="AL524" s="55"/>
      <c r="AM524" s="55"/>
      <c r="AN524" s="55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</row>
    <row r="525" spans="1:53" x14ac:dyDescent="0.35">
      <c r="A525" s="10"/>
      <c r="B525" s="10"/>
      <c r="C525" s="10"/>
      <c r="D525" s="10"/>
      <c r="E525" s="10"/>
      <c r="F525" s="10"/>
      <c r="G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55"/>
      <c r="AL525" s="55"/>
      <c r="AM525" s="55"/>
      <c r="AN525" s="55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</row>
    <row r="526" spans="1:53" x14ac:dyDescent="0.35">
      <c r="A526" s="10"/>
      <c r="B526" s="10"/>
      <c r="C526" s="10"/>
      <c r="D526" s="10"/>
      <c r="E526" s="10"/>
      <c r="F526" s="10"/>
      <c r="G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55"/>
      <c r="AL526" s="55"/>
      <c r="AM526" s="55"/>
      <c r="AN526" s="55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</row>
    <row r="527" spans="1:53" x14ac:dyDescent="0.35">
      <c r="A527" s="10"/>
      <c r="B527" s="10"/>
      <c r="C527" s="10"/>
      <c r="D527" s="10"/>
      <c r="E527" s="10"/>
      <c r="F527" s="10"/>
      <c r="G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55"/>
      <c r="AL527" s="55"/>
      <c r="AM527" s="55"/>
      <c r="AN527" s="55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</row>
    <row r="528" spans="1:53" x14ac:dyDescent="0.35">
      <c r="A528" s="10"/>
      <c r="B528" s="10"/>
      <c r="C528" s="10"/>
      <c r="D528" s="10"/>
      <c r="E528" s="10"/>
      <c r="F528" s="10"/>
      <c r="G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55"/>
      <c r="AL528" s="55"/>
      <c r="AM528" s="55"/>
      <c r="AN528" s="55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</row>
    <row r="529" spans="1:53" x14ac:dyDescent="0.35">
      <c r="A529" s="10"/>
      <c r="B529" s="10"/>
      <c r="C529" s="10"/>
      <c r="D529" s="10"/>
      <c r="E529" s="10"/>
      <c r="F529" s="10"/>
      <c r="G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55"/>
      <c r="AL529" s="55"/>
      <c r="AM529" s="55"/>
      <c r="AN529" s="55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</row>
    <row r="530" spans="1:53" x14ac:dyDescent="0.35">
      <c r="A530" s="10"/>
      <c r="B530" s="10"/>
      <c r="C530" s="10"/>
      <c r="D530" s="10"/>
      <c r="E530" s="10"/>
      <c r="F530" s="10"/>
      <c r="G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55"/>
      <c r="AL530" s="55"/>
      <c r="AM530" s="55"/>
      <c r="AN530" s="55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</row>
    <row r="531" spans="1:53" x14ac:dyDescent="0.35">
      <c r="A531" s="10"/>
      <c r="B531" s="10"/>
      <c r="C531" s="10"/>
      <c r="D531" s="10"/>
      <c r="E531" s="10"/>
      <c r="F531" s="10"/>
      <c r="G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55"/>
      <c r="AL531" s="55"/>
      <c r="AM531" s="55"/>
      <c r="AN531" s="55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</row>
    <row r="532" spans="1:53" x14ac:dyDescent="0.35">
      <c r="A532" s="10"/>
      <c r="B532" s="10"/>
      <c r="C532" s="10"/>
      <c r="D532" s="10"/>
      <c r="E532" s="10"/>
      <c r="F532" s="10"/>
      <c r="G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55"/>
      <c r="AL532" s="55"/>
      <c r="AM532" s="55"/>
      <c r="AN532" s="55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</row>
    <row r="533" spans="1:53" x14ac:dyDescent="0.35">
      <c r="A533" s="10"/>
      <c r="B533" s="10"/>
      <c r="C533" s="10"/>
      <c r="D533" s="10"/>
      <c r="E533" s="10"/>
      <c r="F533" s="10"/>
      <c r="G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55"/>
      <c r="AL533" s="55"/>
      <c r="AM533" s="55"/>
      <c r="AN533" s="55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</row>
    <row r="534" spans="1:53" x14ac:dyDescent="0.35">
      <c r="A534" s="10"/>
      <c r="B534" s="10"/>
      <c r="C534" s="10"/>
      <c r="D534" s="10"/>
      <c r="E534" s="10"/>
      <c r="F534" s="10"/>
      <c r="G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55"/>
      <c r="AL534" s="55"/>
      <c r="AM534" s="55"/>
      <c r="AN534" s="55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</row>
    <row r="535" spans="1:53" x14ac:dyDescent="0.35">
      <c r="A535" s="10"/>
      <c r="B535" s="10"/>
      <c r="C535" s="10"/>
      <c r="D535" s="10"/>
      <c r="E535" s="10"/>
      <c r="F535" s="10"/>
      <c r="G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55"/>
      <c r="AL535" s="55"/>
      <c r="AM535" s="55"/>
      <c r="AN535" s="55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</row>
    <row r="536" spans="1:53" x14ac:dyDescent="0.35">
      <c r="A536" s="10"/>
      <c r="B536" s="10"/>
      <c r="C536" s="10"/>
      <c r="D536" s="10"/>
      <c r="E536" s="10"/>
      <c r="F536" s="10"/>
      <c r="G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55"/>
      <c r="AL536" s="55"/>
      <c r="AM536" s="55"/>
      <c r="AN536" s="55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</row>
    <row r="537" spans="1:53" x14ac:dyDescent="0.35">
      <c r="A537" s="10"/>
      <c r="B537" s="10"/>
      <c r="C537" s="10"/>
      <c r="D537" s="10"/>
      <c r="E537" s="10"/>
      <c r="F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55"/>
      <c r="AL537" s="55"/>
      <c r="AM537" s="55"/>
      <c r="AN537" s="55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</row>
    <row r="538" spans="1:53" x14ac:dyDescent="0.35">
      <c r="A538" s="10"/>
      <c r="B538" s="10"/>
      <c r="C538" s="10"/>
      <c r="D538" s="10"/>
      <c r="E538" s="10"/>
      <c r="F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55"/>
      <c r="AL538" s="55"/>
      <c r="AM538" s="55"/>
      <c r="AN538" s="55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</row>
    <row r="539" spans="1:53" x14ac:dyDescent="0.35">
      <c r="A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55"/>
      <c r="AL539" s="55"/>
      <c r="AM539" s="55"/>
      <c r="AN539" s="55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</row>
    <row r="540" spans="1:53" x14ac:dyDescent="0.35">
      <c r="A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55"/>
      <c r="AL540" s="55"/>
      <c r="AM540" s="55"/>
      <c r="AN540" s="55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</row>
    <row r="541" spans="1:53" x14ac:dyDescent="0.35">
      <c r="A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55"/>
      <c r="AL541" s="55"/>
      <c r="AM541" s="55"/>
      <c r="AN541" s="55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</row>
    <row r="542" spans="1:53" x14ac:dyDescent="0.35">
      <c r="A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55"/>
      <c r="AL542" s="55"/>
      <c r="AM542" s="55"/>
      <c r="AN542" s="55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</row>
    <row r="543" spans="1:53" x14ac:dyDescent="0.35">
      <c r="A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55"/>
      <c r="AL543" s="55"/>
      <c r="AM543" s="55"/>
      <c r="AN543" s="55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</row>
    <row r="544" spans="1:53" x14ac:dyDescent="0.35">
      <c r="A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55"/>
      <c r="AL544" s="55"/>
      <c r="AM544" s="55"/>
      <c r="AN544" s="55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</row>
    <row r="545" spans="1:53" x14ac:dyDescent="0.35">
      <c r="A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55"/>
      <c r="AL545" s="55"/>
      <c r="AM545" s="55"/>
      <c r="AN545" s="55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</row>
    <row r="546" spans="1:53" x14ac:dyDescent="0.35">
      <c r="A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I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</row>
    <row r="547" spans="1:53" x14ac:dyDescent="0.35">
      <c r="A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I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</row>
    <row r="548" spans="1:53" x14ac:dyDescent="0.35">
      <c r="A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I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</row>
    <row r="549" spans="1:53" x14ac:dyDescent="0.35">
      <c r="A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I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</row>
    <row r="550" spans="1:53" x14ac:dyDescent="0.35">
      <c r="A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I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</row>
    <row r="551" spans="1:53" x14ac:dyDescent="0.35">
      <c r="A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I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</row>
    <row r="552" spans="1:53" x14ac:dyDescent="0.35">
      <c r="A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I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</row>
    <row r="553" spans="1:53" x14ac:dyDescent="0.35">
      <c r="A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I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</row>
    <row r="554" spans="1:53" x14ac:dyDescent="0.35">
      <c r="A554" s="10"/>
    </row>
    <row r="555" spans="1:53" x14ac:dyDescent="0.35">
      <c r="A555" s="10"/>
    </row>
    <row r="556" spans="1:53" x14ac:dyDescent="0.35">
      <c r="A556" s="10"/>
    </row>
    <row r="557" spans="1:53" x14ac:dyDescent="0.35">
      <c r="A557" s="10"/>
    </row>
    <row r="558" spans="1:53" x14ac:dyDescent="0.35">
      <c r="A558" s="10"/>
    </row>
    <row r="559" spans="1:53" x14ac:dyDescent="0.35">
      <c r="A559" s="10"/>
    </row>
    <row r="560" spans="1:53" x14ac:dyDescent="0.35">
      <c r="A560" s="10"/>
    </row>
    <row r="561" spans="1:1" x14ac:dyDescent="0.35">
      <c r="A561" s="10"/>
    </row>
    <row r="562" spans="1:1" x14ac:dyDescent="0.35">
      <c r="A562" s="10"/>
    </row>
    <row r="563" spans="1:1" x14ac:dyDescent="0.35">
      <c r="A563" s="10"/>
    </row>
    <row r="564" spans="1:1" x14ac:dyDescent="0.35">
      <c r="A564" s="10"/>
    </row>
    <row r="565" spans="1:1" x14ac:dyDescent="0.35">
      <c r="A565" s="10"/>
    </row>
    <row r="566" spans="1:1" x14ac:dyDescent="0.35">
      <c r="A566" s="10"/>
    </row>
    <row r="567" spans="1:1" x14ac:dyDescent="0.35">
      <c r="A567" s="10"/>
    </row>
    <row r="568" spans="1:1" x14ac:dyDescent="0.35">
      <c r="A568" s="10"/>
    </row>
    <row r="569" spans="1:1" x14ac:dyDescent="0.35">
      <c r="A569" s="10"/>
    </row>
    <row r="570" spans="1:1" x14ac:dyDescent="0.35">
      <c r="A570" s="10"/>
    </row>
    <row r="571" spans="1:1" x14ac:dyDescent="0.35">
      <c r="A571" s="10"/>
    </row>
    <row r="572" spans="1:1" x14ac:dyDescent="0.35">
      <c r="A572" s="10"/>
    </row>
    <row r="573" spans="1:1" x14ac:dyDescent="0.35">
      <c r="A573" s="10"/>
    </row>
    <row r="574" spans="1:1" x14ac:dyDescent="0.35">
      <c r="A574" s="10"/>
    </row>
    <row r="575" spans="1:1" x14ac:dyDescent="0.35">
      <c r="A575" s="10"/>
    </row>
    <row r="576" spans="1:1" x14ac:dyDescent="0.35">
      <c r="A576" s="10"/>
    </row>
    <row r="577" spans="1:1" x14ac:dyDescent="0.35">
      <c r="A577" s="10"/>
    </row>
    <row r="578" spans="1:1" x14ac:dyDescent="0.35">
      <c r="A578" s="10"/>
    </row>
    <row r="579" spans="1:1" x14ac:dyDescent="0.35">
      <c r="A579" s="10"/>
    </row>
    <row r="580" spans="1:1" x14ac:dyDescent="0.35">
      <c r="A580" s="10"/>
    </row>
    <row r="581" spans="1:1" x14ac:dyDescent="0.35">
      <c r="A581" s="10"/>
    </row>
    <row r="582" spans="1:1" x14ac:dyDescent="0.35">
      <c r="A582" s="10"/>
    </row>
    <row r="583" spans="1:1" x14ac:dyDescent="0.35">
      <c r="A583" s="10"/>
    </row>
    <row r="584" spans="1:1" x14ac:dyDescent="0.35">
      <c r="A584" s="10"/>
    </row>
    <row r="585" spans="1:1" x14ac:dyDescent="0.35">
      <c r="A585" s="10"/>
    </row>
    <row r="586" spans="1:1" x14ac:dyDescent="0.35">
      <c r="A586" s="10"/>
    </row>
    <row r="587" spans="1:1" x14ac:dyDescent="0.35">
      <c r="A587" s="10"/>
    </row>
    <row r="588" spans="1:1" x14ac:dyDescent="0.35">
      <c r="A588" s="10"/>
    </row>
    <row r="589" spans="1:1" x14ac:dyDescent="0.35">
      <c r="A589" s="10"/>
    </row>
    <row r="590" spans="1:1" x14ac:dyDescent="0.35">
      <c r="A590" s="10"/>
    </row>
    <row r="591" spans="1:1" x14ac:dyDescent="0.35">
      <c r="A591" s="10"/>
    </row>
    <row r="592" spans="1:1" x14ac:dyDescent="0.35">
      <c r="A592" s="10"/>
    </row>
    <row r="593" spans="1:1" x14ac:dyDescent="0.35">
      <c r="A593" s="10"/>
    </row>
    <row r="594" spans="1:1" x14ac:dyDescent="0.35">
      <c r="A594" s="10"/>
    </row>
    <row r="595" spans="1:1" x14ac:dyDescent="0.35">
      <c r="A595" s="10"/>
    </row>
    <row r="596" spans="1:1" x14ac:dyDescent="0.35">
      <c r="A596" s="10"/>
    </row>
    <row r="597" spans="1:1" x14ac:dyDescent="0.35">
      <c r="A597" s="10"/>
    </row>
    <row r="598" spans="1:1" x14ac:dyDescent="0.35">
      <c r="A598" s="10"/>
    </row>
    <row r="599" spans="1:1" x14ac:dyDescent="0.35">
      <c r="A599" s="10"/>
    </row>
    <row r="600" spans="1:1" x14ac:dyDescent="0.35">
      <c r="A600" s="10"/>
    </row>
    <row r="601" spans="1:1" x14ac:dyDescent="0.35">
      <c r="A601" s="10"/>
    </row>
    <row r="602" spans="1:1" x14ac:dyDescent="0.35">
      <c r="A602" s="10"/>
    </row>
    <row r="603" spans="1:1" x14ac:dyDescent="0.35">
      <c r="A603" s="10"/>
    </row>
    <row r="604" spans="1:1" x14ac:dyDescent="0.35">
      <c r="A604" s="10"/>
    </row>
    <row r="605" spans="1:1" x14ac:dyDescent="0.35">
      <c r="A605" s="10"/>
    </row>
    <row r="606" spans="1:1" x14ac:dyDescent="0.35">
      <c r="A606" s="10"/>
    </row>
    <row r="607" spans="1:1" x14ac:dyDescent="0.35">
      <c r="A607" s="10"/>
    </row>
    <row r="608" spans="1:1" x14ac:dyDescent="0.35">
      <c r="A608" s="10"/>
    </row>
    <row r="609" spans="1:1" x14ac:dyDescent="0.35">
      <c r="A609" s="10"/>
    </row>
    <row r="610" spans="1:1" x14ac:dyDescent="0.35">
      <c r="A610" s="10"/>
    </row>
    <row r="611" spans="1:1" x14ac:dyDescent="0.35">
      <c r="A611" s="10"/>
    </row>
    <row r="612" spans="1:1" x14ac:dyDescent="0.35">
      <c r="A612" s="10"/>
    </row>
    <row r="613" spans="1:1" x14ac:dyDescent="0.35">
      <c r="A613" s="10"/>
    </row>
    <row r="614" spans="1:1" x14ac:dyDescent="0.35">
      <c r="A614" s="10"/>
    </row>
    <row r="615" spans="1:1" x14ac:dyDescent="0.35">
      <c r="A615" s="10"/>
    </row>
    <row r="616" spans="1:1" x14ac:dyDescent="0.35">
      <c r="A616" s="10"/>
    </row>
    <row r="617" spans="1:1" x14ac:dyDescent="0.35">
      <c r="A617" s="10"/>
    </row>
    <row r="618" spans="1:1" x14ac:dyDescent="0.35">
      <c r="A618" s="10"/>
    </row>
    <row r="619" spans="1:1" x14ac:dyDescent="0.35">
      <c r="A619" s="10"/>
    </row>
    <row r="620" spans="1:1" x14ac:dyDescent="0.35">
      <c r="A620" s="10"/>
    </row>
    <row r="621" spans="1:1" x14ac:dyDescent="0.35">
      <c r="A621" s="10"/>
    </row>
    <row r="622" spans="1:1" x14ac:dyDescent="0.35">
      <c r="A622" s="10"/>
    </row>
    <row r="623" spans="1:1" x14ac:dyDescent="0.35">
      <c r="A623" s="10"/>
    </row>
    <row r="624" spans="1:1" x14ac:dyDescent="0.35">
      <c r="A624" s="10"/>
    </row>
    <row r="625" spans="1:1" x14ac:dyDescent="0.35">
      <c r="A625" s="10"/>
    </row>
    <row r="626" spans="1:1" x14ac:dyDescent="0.35">
      <c r="A626" s="10"/>
    </row>
    <row r="627" spans="1:1" x14ac:dyDescent="0.35">
      <c r="A627" s="10"/>
    </row>
    <row r="628" spans="1:1" x14ac:dyDescent="0.35">
      <c r="A628" s="10"/>
    </row>
    <row r="629" spans="1:1" x14ac:dyDescent="0.35">
      <c r="A629" s="10"/>
    </row>
    <row r="630" spans="1:1" x14ac:dyDescent="0.35">
      <c r="A630" s="10"/>
    </row>
    <row r="631" spans="1:1" x14ac:dyDescent="0.35">
      <c r="A631" s="10"/>
    </row>
    <row r="632" spans="1:1" x14ac:dyDescent="0.35">
      <c r="A632" s="10"/>
    </row>
    <row r="633" spans="1:1" x14ac:dyDescent="0.35">
      <c r="A633" s="10"/>
    </row>
    <row r="634" spans="1:1" x14ac:dyDescent="0.35">
      <c r="A634" s="10"/>
    </row>
    <row r="635" spans="1:1" x14ac:dyDescent="0.35">
      <c r="A635" s="10"/>
    </row>
    <row r="636" spans="1:1" x14ac:dyDescent="0.35">
      <c r="A636" s="10"/>
    </row>
    <row r="637" spans="1:1" x14ac:dyDescent="0.35">
      <c r="A637" s="10"/>
    </row>
    <row r="638" spans="1:1" x14ac:dyDescent="0.35">
      <c r="A638" s="10"/>
    </row>
    <row r="639" spans="1:1" x14ac:dyDescent="0.35">
      <c r="A639" s="10"/>
    </row>
    <row r="640" spans="1:1" x14ac:dyDescent="0.35">
      <c r="A640" s="10"/>
    </row>
    <row r="641" spans="1:1" x14ac:dyDescent="0.35">
      <c r="A641" s="10"/>
    </row>
    <row r="642" spans="1:1" x14ac:dyDescent="0.35">
      <c r="A642" s="10"/>
    </row>
    <row r="643" spans="1:1" x14ac:dyDescent="0.35">
      <c r="A643" s="10"/>
    </row>
    <row r="644" spans="1:1" x14ac:dyDescent="0.35">
      <c r="A644" s="10"/>
    </row>
    <row r="645" spans="1:1" x14ac:dyDescent="0.35">
      <c r="A645" s="10"/>
    </row>
    <row r="646" spans="1:1" x14ac:dyDescent="0.35">
      <c r="A646" s="10"/>
    </row>
    <row r="647" spans="1:1" x14ac:dyDescent="0.35">
      <c r="A647" s="10"/>
    </row>
    <row r="648" spans="1:1" x14ac:dyDescent="0.35">
      <c r="A648" s="10"/>
    </row>
    <row r="649" spans="1:1" x14ac:dyDescent="0.35">
      <c r="A649" s="10"/>
    </row>
    <row r="650" spans="1:1" x14ac:dyDescent="0.35">
      <c r="A650" s="10"/>
    </row>
    <row r="651" spans="1:1" x14ac:dyDescent="0.35">
      <c r="A651" s="10"/>
    </row>
    <row r="652" spans="1:1" x14ac:dyDescent="0.35">
      <c r="A652" s="10"/>
    </row>
    <row r="653" spans="1:1" x14ac:dyDescent="0.35">
      <c r="A653" s="10"/>
    </row>
    <row r="654" spans="1:1" x14ac:dyDescent="0.35">
      <c r="A654" s="10"/>
    </row>
    <row r="655" spans="1:1" x14ac:dyDescent="0.35">
      <c r="A655" s="10"/>
    </row>
    <row r="656" spans="1:1" x14ac:dyDescent="0.35">
      <c r="A656" s="10"/>
    </row>
    <row r="657" spans="1:1" x14ac:dyDescent="0.35">
      <c r="A657" s="10"/>
    </row>
    <row r="658" spans="1:1" x14ac:dyDescent="0.35">
      <c r="A658" s="10"/>
    </row>
    <row r="659" spans="1:1" x14ac:dyDescent="0.35">
      <c r="A659" s="10"/>
    </row>
    <row r="660" spans="1:1" x14ac:dyDescent="0.35">
      <c r="A660" s="10"/>
    </row>
    <row r="661" spans="1:1" x14ac:dyDescent="0.35">
      <c r="A661" s="10"/>
    </row>
    <row r="662" spans="1:1" x14ac:dyDescent="0.35">
      <c r="A662" s="10"/>
    </row>
    <row r="663" spans="1:1" x14ac:dyDescent="0.35">
      <c r="A663" s="10"/>
    </row>
    <row r="664" spans="1:1" x14ac:dyDescent="0.35">
      <c r="A664" s="10"/>
    </row>
    <row r="665" spans="1:1" x14ac:dyDescent="0.35">
      <c r="A665" s="10"/>
    </row>
    <row r="666" spans="1:1" x14ac:dyDescent="0.35">
      <c r="A666" s="10"/>
    </row>
    <row r="667" spans="1:1" x14ac:dyDescent="0.35">
      <c r="A667" s="10"/>
    </row>
    <row r="668" spans="1:1" x14ac:dyDescent="0.35">
      <c r="A668" s="10"/>
    </row>
    <row r="669" spans="1:1" x14ac:dyDescent="0.35">
      <c r="A669" s="10"/>
    </row>
    <row r="670" spans="1:1" x14ac:dyDescent="0.35">
      <c r="A670" s="10"/>
    </row>
    <row r="671" spans="1:1" x14ac:dyDescent="0.35">
      <c r="A671" s="10"/>
    </row>
    <row r="672" spans="1:1" x14ac:dyDescent="0.35">
      <c r="A672" s="10"/>
    </row>
    <row r="673" spans="1:1" x14ac:dyDescent="0.35">
      <c r="A673" s="10"/>
    </row>
  </sheetData>
  <mergeCells count="97">
    <mergeCell ref="H79:K79"/>
    <mergeCell ref="J46:M46"/>
    <mergeCell ref="AQ25:AT25"/>
    <mergeCell ref="AV25:BI25"/>
    <mergeCell ref="H23:AC23"/>
    <mergeCell ref="AE23:BG23"/>
    <mergeCell ref="B2:C2"/>
    <mergeCell ref="E2:F2"/>
    <mergeCell ref="H3:U4"/>
    <mergeCell ref="H11:CT11"/>
    <mergeCell ref="H16:CT16"/>
    <mergeCell ref="P107:P124"/>
    <mergeCell ref="Q107:Q124"/>
    <mergeCell ref="R107:R124"/>
    <mergeCell ref="H95:U96"/>
    <mergeCell ref="H101:CT101"/>
    <mergeCell ref="AN107:BP107"/>
    <mergeCell ref="BC113:BC114"/>
    <mergeCell ref="BF113:BF114"/>
    <mergeCell ref="BG113:BG114"/>
    <mergeCell ref="BH113:BH114"/>
    <mergeCell ref="BC115:BC116"/>
    <mergeCell ref="BF115:BF116"/>
    <mergeCell ref="BG115:BG116"/>
    <mergeCell ref="BH115:BH116"/>
    <mergeCell ref="BG117:BG118"/>
    <mergeCell ref="BH117:BH118"/>
    <mergeCell ref="BC119:BC120"/>
    <mergeCell ref="BF119:BF120"/>
    <mergeCell ref="BG119:BG120"/>
    <mergeCell ref="BH119:BH120"/>
    <mergeCell ref="BC117:BC118"/>
    <mergeCell ref="BF117:BF118"/>
    <mergeCell ref="BG121:BG122"/>
    <mergeCell ref="BH121:BH122"/>
    <mergeCell ref="BC123:BC124"/>
    <mergeCell ref="BF123:BF124"/>
    <mergeCell ref="BG123:BG124"/>
    <mergeCell ref="BH123:BH124"/>
    <mergeCell ref="BC121:BC122"/>
    <mergeCell ref="BF121:BF122"/>
    <mergeCell ref="P125:P146"/>
    <mergeCell ref="Q125:Q146"/>
    <mergeCell ref="R125:R146"/>
    <mergeCell ref="M147:M162"/>
    <mergeCell ref="O147:O162"/>
    <mergeCell ref="I181:I182"/>
    <mergeCell ref="J181:J182"/>
    <mergeCell ref="K181:K182"/>
    <mergeCell ref="M181:M182"/>
    <mergeCell ref="O181:O182"/>
    <mergeCell ref="I172:I178"/>
    <mergeCell ref="J172:J178"/>
    <mergeCell ref="K172:K178"/>
    <mergeCell ref="M172:M178"/>
    <mergeCell ref="O172:O178"/>
    <mergeCell ref="M185:M186"/>
    <mergeCell ref="N185:O186"/>
    <mergeCell ref="H189:K189"/>
    <mergeCell ref="I107:I124"/>
    <mergeCell ref="J107:J124"/>
    <mergeCell ref="K107:K124"/>
    <mergeCell ref="M107:M124"/>
    <mergeCell ref="O107:O124"/>
    <mergeCell ref="I125:I146"/>
    <mergeCell ref="J125:J146"/>
    <mergeCell ref="K125:K146"/>
    <mergeCell ref="M125:M146"/>
    <mergeCell ref="O125:O146"/>
    <mergeCell ref="I147:I162"/>
    <mergeCell ref="J147:J162"/>
    <mergeCell ref="K147:K162"/>
    <mergeCell ref="P147:P162"/>
    <mergeCell ref="Q147:Q162"/>
    <mergeCell ref="R147:R162"/>
    <mergeCell ref="I163:I171"/>
    <mergeCell ref="J163:J171"/>
    <mergeCell ref="K163:K171"/>
    <mergeCell ref="M163:M171"/>
    <mergeCell ref="O163:O171"/>
    <mergeCell ref="P163:P171"/>
    <mergeCell ref="Q163:Q171"/>
    <mergeCell ref="R163:R171"/>
    <mergeCell ref="I179:I180"/>
    <mergeCell ref="J179:J180"/>
    <mergeCell ref="K179:K180"/>
    <mergeCell ref="M179:M180"/>
    <mergeCell ref="O179:O180"/>
    <mergeCell ref="P181:P182"/>
    <mergeCell ref="Q181:Q182"/>
    <mergeCell ref="R181:R182"/>
    <mergeCell ref="P172:P178"/>
    <mergeCell ref="Q172:Q178"/>
    <mergeCell ref="R172:R178"/>
    <mergeCell ref="P179:P180"/>
    <mergeCell ref="Q179:Q180"/>
    <mergeCell ref="R179:R180"/>
  </mergeCells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Phycologyst</dc:creator>
  <cp:lastModifiedBy>Никита Дедов</cp:lastModifiedBy>
  <dcterms:created xsi:type="dcterms:W3CDTF">2022-12-20T15:18:36Z</dcterms:created>
  <dcterms:modified xsi:type="dcterms:W3CDTF">2024-01-13T19:37:36Z</dcterms:modified>
</cp:coreProperties>
</file>