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Uni\Labs\3 kurs\1 semestr\MP\Lab1\"/>
    </mc:Choice>
  </mc:AlternateContent>
  <xr:revisionPtr revIDLastSave="0" documentId="13_ncr:1_{E232DAE4-3371-41B8-8562-3130ACB9F095}" xr6:coauthVersionLast="47" xr6:coauthVersionMax="47" xr10:uidLastSave="{00000000-0000-0000-0000-000000000000}"/>
  <bookViews>
    <workbookView xWindow="-98" yWindow="-98" windowWidth="19396" windowHeight="11596" firstSheet="1" activeTab="4" xr2:uid="{00000000-000D-0000-FFFF-FFFF00000000}"/>
  </bookViews>
  <sheets>
    <sheet name="Симплекс-метод" sheetId="1" r:id="rId1"/>
    <sheet name="Двойственный метод" sheetId="8" r:id="rId2"/>
    <sheet name="Задание 4" sheetId="9" r:id="rId3"/>
    <sheet name="Графический метод" sheetId="2" r:id="rId4"/>
    <sheet name="Задание 6" sheetId="11" r:id="rId5"/>
    <sheet name="Answer Report 1" sheetId="5" r:id="rId6"/>
    <sheet name="Sensitivity Report 1" sheetId="6" r:id="rId7"/>
    <sheet name="Limits Report 1" sheetId="7" r:id="rId8"/>
    <sheet name="Компьютерный метод" sheetId="4" r:id="rId9"/>
  </sheets>
  <definedNames>
    <definedName name="solver_adj" localSheetId="1" hidden="1">'Двойственный метод'!$C$39:$E$39</definedName>
    <definedName name="solver_adj" localSheetId="4" hidden="1">'Задание 6'!$B$53:$C$53</definedName>
    <definedName name="solver_adj" localSheetId="8" hidden="1">'Компьютерный метод'!$C$11:$D$11</definedName>
    <definedName name="solver_cvg" localSheetId="1" hidden="1">0.0001</definedName>
    <definedName name="solver_cvg" localSheetId="4" hidden="1">0.0001</definedName>
    <definedName name="solver_cvg" localSheetId="8" hidden="1">0.0001</definedName>
    <definedName name="solver_drv" localSheetId="1" hidden="1">1</definedName>
    <definedName name="solver_drv" localSheetId="4" hidden="1">2</definedName>
    <definedName name="solver_drv" localSheetId="8" hidden="1">2</definedName>
    <definedName name="solver_eng" localSheetId="1" hidden="1">2</definedName>
    <definedName name="solver_eng" localSheetId="4" hidden="1">2</definedName>
    <definedName name="solver_eng" localSheetId="8" hidden="1">2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8" hidden="1">1</definedName>
    <definedName name="solver_itr" localSheetId="1" hidden="1">2147483647</definedName>
    <definedName name="solver_itr" localSheetId="4" hidden="1">2147483647</definedName>
    <definedName name="solver_itr" localSheetId="8" hidden="1">2147483647</definedName>
    <definedName name="solver_lhs1" localSheetId="1" hidden="1">'Двойственный метод'!$G$43</definedName>
    <definedName name="solver_lhs1" localSheetId="4" hidden="1">'Задание 6'!$D$59</definedName>
    <definedName name="solver_lhs1" localSheetId="8" hidden="1">'Компьютерный метод'!$G$15</definedName>
    <definedName name="solver_lhs2" localSheetId="1" hidden="1">'Двойственный метод'!$G$44</definedName>
    <definedName name="solver_lhs2" localSheetId="4" hidden="1">'Задание 6'!$D$60</definedName>
    <definedName name="solver_lhs2" localSheetId="8" hidden="1">'Компьютерный метод'!$G$16</definedName>
    <definedName name="solver_lhs3" localSheetId="4" hidden="1">'Задание 6'!$D$61</definedName>
    <definedName name="solver_lhs3" localSheetId="8" hidden="1">'Компьютерный метод'!$G$17</definedName>
    <definedName name="solver_mip" localSheetId="1" hidden="1">2147483647</definedName>
    <definedName name="solver_mip" localSheetId="4" hidden="1">2147483647</definedName>
    <definedName name="solver_mip" localSheetId="8" hidden="1">2147483647</definedName>
    <definedName name="solver_mni" localSheetId="1" hidden="1">30</definedName>
    <definedName name="solver_mni" localSheetId="4" hidden="1">30</definedName>
    <definedName name="solver_mni" localSheetId="8" hidden="1">30</definedName>
    <definedName name="solver_mrt" localSheetId="1" hidden="1">0.075</definedName>
    <definedName name="solver_mrt" localSheetId="4" hidden="1">0.075</definedName>
    <definedName name="solver_mrt" localSheetId="8" hidden="1">0.075</definedName>
    <definedName name="solver_msl" localSheetId="1" hidden="1">2</definedName>
    <definedName name="solver_msl" localSheetId="4" hidden="1">2</definedName>
    <definedName name="solver_msl" localSheetId="8" hidden="1">2</definedName>
    <definedName name="solver_neg" localSheetId="1" hidden="1">1</definedName>
    <definedName name="solver_neg" localSheetId="4" hidden="1">1</definedName>
    <definedName name="solver_neg" localSheetId="8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8" hidden="1">2147483647</definedName>
    <definedName name="solver_num" localSheetId="1" hidden="1">2</definedName>
    <definedName name="solver_num" localSheetId="4" hidden="1">3</definedName>
    <definedName name="solver_num" localSheetId="8" hidden="1">3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8" hidden="1">1</definedName>
    <definedName name="solver_opt" localSheetId="1" hidden="1">'Двойственный метод'!$F$40</definedName>
    <definedName name="solver_opt" localSheetId="4" hidden="1">'Задание 6'!$D$54</definedName>
    <definedName name="solver_opt" localSheetId="8" hidden="1">'Компьютерный метод'!$F$12</definedName>
    <definedName name="solver_opt" localSheetId="0" hidden="1">'Симплекс-метод'!$D$18</definedName>
    <definedName name="solver_pre" localSheetId="1" hidden="1">0.000001</definedName>
    <definedName name="solver_pre" localSheetId="4" hidden="1">0.000001</definedName>
    <definedName name="solver_pre" localSheetId="8" hidden="1">0.000001</definedName>
    <definedName name="solver_rbv" localSheetId="1" hidden="1">1</definedName>
    <definedName name="solver_rbv" localSheetId="4" hidden="1">2</definedName>
    <definedName name="solver_rbv" localSheetId="8" hidden="1">2</definedName>
    <definedName name="solver_rel1" localSheetId="1" hidden="1">1</definedName>
    <definedName name="solver_rel1" localSheetId="4" hidden="1">1</definedName>
    <definedName name="solver_rel1" localSheetId="8" hidden="1">1</definedName>
    <definedName name="solver_rel2" localSheetId="1" hidden="1">1</definedName>
    <definedName name="solver_rel2" localSheetId="4" hidden="1">1</definedName>
    <definedName name="solver_rel2" localSheetId="8" hidden="1">1</definedName>
    <definedName name="solver_rel3" localSheetId="4" hidden="1">1</definedName>
    <definedName name="solver_rel3" localSheetId="8" hidden="1">1</definedName>
    <definedName name="solver_rhs1" localSheetId="1" hidden="1">'Двойственный метод'!$I$43</definedName>
    <definedName name="solver_rhs1" localSheetId="4" hidden="1">'Задание 6'!$F$59</definedName>
    <definedName name="solver_rhs1" localSheetId="8" hidden="1">'Компьютерный метод'!$I$15</definedName>
    <definedName name="solver_rhs2" localSheetId="1" hidden="1">'Двойственный метод'!$I$44</definedName>
    <definedName name="solver_rhs2" localSheetId="4" hidden="1">'Задание 6'!$F$60</definedName>
    <definedName name="solver_rhs2" localSheetId="8" hidden="1">'Компьютерный метод'!$I$16</definedName>
    <definedName name="solver_rhs3" localSheetId="4" hidden="1">'Задание 6'!$F$61</definedName>
    <definedName name="solver_rhs3" localSheetId="8" hidden="1">'Компьютерный метод'!$I$17</definedName>
    <definedName name="solver_rlx" localSheetId="1" hidden="1">2</definedName>
    <definedName name="solver_rlx" localSheetId="4" hidden="1">2</definedName>
    <definedName name="solver_rlx" localSheetId="8" hidden="1">2</definedName>
    <definedName name="solver_rsd" localSheetId="1" hidden="1">0</definedName>
    <definedName name="solver_rsd" localSheetId="4" hidden="1">0</definedName>
    <definedName name="solver_rsd" localSheetId="8" hidden="1">0</definedName>
    <definedName name="solver_scl" localSheetId="1" hidden="1">1</definedName>
    <definedName name="solver_scl" localSheetId="4" hidden="1">2</definedName>
    <definedName name="solver_scl" localSheetId="8" hidden="1">2</definedName>
    <definedName name="solver_sho" localSheetId="7" hidden="1">2</definedName>
    <definedName name="solver_sho" localSheetId="1" hidden="1">2</definedName>
    <definedName name="solver_sho" localSheetId="4" hidden="1">2</definedName>
    <definedName name="solver_sho" localSheetId="8" hidden="1">2</definedName>
    <definedName name="solver_ssz" localSheetId="1" hidden="1">100</definedName>
    <definedName name="solver_ssz" localSheetId="4" hidden="1">100</definedName>
    <definedName name="solver_ssz" localSheetId="8" hidden="1">100</definedName>
    <definedName name="solver_tim" localSheetId="1" hidden="1">2147483647</definedName>
    <definedName name="solver_tim" localSheetId="4" hidden="1">2147483647</definedName>
    <definedName name="solver_tim" localSheetId="8" hidden="1">2147483647</definedName>
    <definedName name="solver_tol" localSheetId="1" hidden="1">0.01</definedName>
    <definedName name="solver_tol" localSheetId="4" hidden="1">0.01</definedName>
    <definedName name="solver_tol" localSheetId="8" hidden="1">0.01</definedName>
    <definedName name="solver_typ" localSheetId="1" hidden="1">2</definedName>
    <definedName name="solver_typ" localSheetId="4" hidden="1">1</definedName>
    <definedName name="solver_typ" localSheetId="8" hidden="1">1</definedName>
    <definedName name="solver_typ" localSheetId="0" hidden="1">1</definedName>
    <definedName name="solver_val" localSheetId="1" hidden="1">0</definedName>
    <definedName name="solver_val" localSheetId="4" hidden="1">0</definedName>
    <definedName name="solver_val" localSheetId="8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8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1" l="1"/>
  <c r="D60" i="11"/>
  <c r="D59" i="11"/>
  <c r="D54" i="11"/>
  <c r="D46" i="11"/>
  <c r="D45" i="11"/>
  <c r="D44" i="11"/>
  <c r="D39" i="11"/>
  <c r="D31" i="11"/>
  <c r="D30" i="11"/>
  <c r="D29" i="11"/>
  <c r="D24" i="11"/>
  <c r="D16" i="11"/>
  <c r="D15" i="11"/>
  <c r="D14" i="11"/>
  <c r="D9" i="11"/>
  <c r="G44" i="8" l="1"/>
  <c r="G43" i="8"/>
  <c r="F40" i="8"/>
  <c r="F12" i="4"/>
  <c r="I61" i="1" l="1"/>
  <c r="D61" i="1"/>
  <c r="H61" i="1"/>
  <c r="D57" i="1"/>
  <c r="B63" i="1" s="1"/>
  <c r="D58" i="1"/>
  <c r="G48" i="1"/>
  <c r="G50" i="1"/>
  <c r="D50" i="1"/>
  <c r="D48" i="1"/>
  <c r="G52" i="1"/>
  <c r="D52" i="1"/>
  <c r="D49" i="1"/>
  <c r="D40" i="1"/>
  <c r="D41" i="1"/>
  <c r="D43" i="1"/>
  <c r="G17" i="4"/>
  <c r="G16" i="4"/>
  <c r="G15" i="4"/>
</calcChain>
</file>

<file path=xl/sharedStrings.xml><?xml version="1.0" encoding="utf-8"?>
<sst xmlns="http://schemas.openxmlformats.org/spreadsheetml/2006/main" count="429" uniqueCount="214">
  <si>
    <t>Имеются два проекта на строительство жилых домов. Расход стройматериалов, 
их запас и полезная площадь дома каждого проекта приведены в таблице:</t>
  </si>
  <si>
    <t>Стройматериалы</t>
  </si>
  <si>
    <t xml:space="preserve">Расход стройм
 (м куб) на один дом
</t>
  </si>
  <si>
    <t>Запас стройм, м куб</t>
  </si>
  <si>
    <t>1 проекта</t>
  </si>
  <si>
    <t>2 проекта</t>
  </si>
  <si>
    <t>Кирпич силикатный</t>
  </si>
  <si>
    <t>Кирпич красный</t>
  </si>
  <si>
    <t>Пиломатериалы</t>
  </si>
  <si>
    <t xml:space="preserve">Полезная площадь, м кв. </t>
  </si>
  <si>
    <t>Определить, сколько домов первого и второго проекта
 следует построить, чтобы 
полезная площадь была наибольшей.</t>
  </si>
  <si>
    <t>maxZ = 60x1 + 50x2</t>
  </si>
  <si>
    <t>7x1+3x2&lt;=1365</t>
  </si>
  <si>
    <t>6x1+3x2&lt;=1245</t>
  </si>
  <si>
    <t>1x1+2x2&lt;=650</t>
  </si>
  <si>
    <t>xj&gt;=0(j=1,2)</t>
  </si>
  <si>
    <t>7x1+3x2+x3=1365</t>
  </si>
  <si>
    <t>maxZ = 60x1 + 50x2+0x3+0x4+0x5</t>
  </si>
  <si>
    <t>6x1+3x2+x4=1245</t>
  </si>
  <si>
    <t>x1+2x2+x5=650</t>
  </si>
  <si>
    <t>Номер итерации</t>
  </si>
  <si>
    <t>БП</t>
  </si>
  <si>
    <t>сБ</t>
  </si>
  <si>
    <t>b</t>
  </si>
  <si>
    <t>x1</t>
  </si>
  <si>
    <t>x2</t>
  </si>
  <si>
    <t>x3</t>
  </si>
  <si>
    <t>x4</t>
  </si>
  <si>
    <t>x5</t>
  </si>
  <si>
    <t>Симплексные отношения</t>
  </si>
  <si>
    <t>xj&gt;=0 (j=1,5)</t>
  </si>
  <si>
    <t>Оценки</t>
  </si>
  <si>
    <t>^0</t>
  </si>
  <si>
    <t>^1</t>
  </si>
  <si>
    <t>^2</t>
  </si>
  <si>
    <t>^3</t>
  </si>
  <si>
    <t>^4</t>
  </si>
  <si>
    <t>^5</t>
  </si>
  <si>
    <t>650/1=650</t>
  </si>
  <si>
    <t>1245/6=208</t>
  </si>
  <si>
    <t>1365/7=195</t>
  </si>
  <si>
    <t>max (min) Z = 60x1 + 50x2</t>
  </si>
  <si>
    <t>x1&gt;=0, x2&gt;=0</t>
  </si>
  <si>
    <t>*7/6 -</t>
  </si>
  <si>
    <t>*7 -</t>
  </si>
  <si>
    <t>*7/60 +</t>
  </si>
  <si>
    <t>*6 -</t>
  </si>
  <si>
    <t>-</t>
  </si>
  <si>
    <t>x1=</t>
  </si>
  <si>
    <t>x2=</t>
  </si>
  <si>
    <t xml:space="preserve">F max = </t>
  </si>
  <si>
    <t>&lt;=</t>
  </si>
  <si>
    <t xml:space="preserve">имя </t>
  </si>
  <si>
    <t>знач</t>
  </si>
  <si>
    <t>коэф цел ф</t>
  </si>
  <si>
    <t>ограничения</t>
  </si>
  <si>
    <t>вид</t>
  </si>
  <si>
    <t>силикатный</t>
  </si>
  <si>
    <t>красный</t>
  </si>
  <si>
    <t>пиломатериалы</t>
  </si>
  <si>
    <t>лев. ч.</t>
  </si>
  <si>
    <t>знак</t>
  </si>
  <si>
    <t>пр. ч.</t>
  </si>
  <si>
    <t>Microsoft Excel 16.0 Answer Report</t>
  </si>
  <si>
    <t>Worksheet: [Lab1.xlsx]Компьютерный метод</t>
  </si>
  <si>
    <t>Report Created: 16.10.2024 13:32:47</t>
  </si>
  <si>
    <t>Result: Solver found a solution.  All Constraints and optimality conditions are satisfied.</t>
  </si>
  <si>
    <t>Solver Engine</t>
  </si>
  <si>
    <t>Engine: Simplex LP</t>
  </si>
  <si>
    <t>Solution Time: 0,016 Seconds.</t>
  </si>
  <si>
    <t>Iterations: 3 Subproblems: 0</t>
  </si>
  <si>
    <t>Solver Options</t>
  </si>
  <si>
    <t>Max Time Unlimited,  Iterations Unlimited, Precision 0,000001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</si>
  <si>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</si>
  <si>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</si>
  <si>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</si>
  <si>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</si>
  <si>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</si>
  <si>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</si>
  <si>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</si>
  <si>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</si>
  <si>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</si>
  <si>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</si>
  <si>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</si>
  <si>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</si>
  <si>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</si>
  <si>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$F$12</t>
  </si>
  <si>
    <t>$C$11</t>
  </si>
  <si>
    <t>знач x1</t>
  </si>
  <si>
    <t>Contin</t>
  </si>
  <si>
    <t>$D$11</t>
  </si>
  <si>
    <t>знач x2</t>
  </si>
  <si>
    <t>$G$15</t>
  </si>
  <si>
    <t>силикатный лев. ч.</t>
  </si>
  <si>
    <t>$G$15&lt;=$I$15</t>
  </si>
  <si>
    <t>Not Binding</t>
  </si>
  <si>
    <t>$G$16</t>
  </si>
  <si>
    <t>красный лев. ч.</t>
  </si>
  <si>
    <t>$G$16&lt;=$I$16</t>
  </si>
  <si>
    <t>Binding</t>
  </si>
  <si>
    <t>$G$17</t>
  </si>
  <si>
    <t>пиломатериалы лев. ч.</t>
  </si>
  <si>
    <t>$G$17&lt;=$I$17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</si>
  <si>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</si>
  <si>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</si>
  <si>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</si>
  <si>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</si>
  <si>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</si>
  <si>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</si>
  <si>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</si>
  <si>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</si>
  <si>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</si>
  <si>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</si>
  <si>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</si>
  <si>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</si>
  <si>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</si>
  <si>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</si>
  <si>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</si>
  <si>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</si>
  <si>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</si>
  <si>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</si>
  <si>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</si>
  <si>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</si>
  <si>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/7</t>
  </si>
  <si>
    <t>*3/7</t>
  </si>
  <si>
    <t>*1/7</t>
  </si>
  <si>
    <t>*-6/7</t>
  </si>
  <si>
    <t>*-1/7</t>
  </si>
  <si>
    <t>*60+</t>
  </si>
  <si>
    <t>60/7</t>
  </si>
  <si>
    <t>*11/7</t>
  </si>
  <si>
    <t>*-170/7</t>
  </si>
  <si>
    <t>455*7/11</t>
  </si>
  <si>
    <t>*7/3</t>
  </si>
  <si>
    <t>*3/7-</t>
  </si>
  <si>
    <t>*11/7-</t>
  </si>
  <si>
    <t>*-11/3</t>
  </si>
  <si>
    <t>*170/7+</t>
  </si>
  <si>
    <t>*170/3</t>
  </si>
  <si>
    <t>/3</t>
  </si>
  <si>
    <t>*-11/9</t>
  </si>
  <si>
    <t>*1/3</t>
  </si>
  <si>
    <t>*2+</t>
  </si>
  <si>
    <t>*-1/9</t>
  </si>
  <si>
    <t>*2/3</t>
  </si>
  <si>
    <t>*2/9</t>
  </si>
  <si>
    <t>*-1/3</t>
  </si>
  <si>
    <t>*40+</t>
  </si>
  <si>
    <t>x3=</t>
  </si>
  <si>
    <t>z</t>
  </si>
  <si>
    <t>yi</t>
  </si>
  <si>
    <t>max</t>
  </si>
  <si>
    <t>f</t>
  </si>
  <si>
    <t>min</t>
  </si>
  <si>
    <t>min f = 1365y1+1245y2+650y3</t>
  </si>
  <si>
    <t>7y1+6y2+1y3 &gt;= 60</t>
  </si>
  <si>
    <t>3y1+3y2+2y3 &gt;= 50</t>
  </si>
  <si>
    <t>yj&gt;=0, (i=1,3)</t>
  </si>
  <si>
    <t>&gt;=</t>
  </si>
  <si>
    <t>6x1+3x2=1245</t>
  </si>
  <si>
    <t>x1+2x2=650</t>
  </si>
  <si>
    <t>7x1+5x2=1895</t>
  </si>
  <si>
    <t>5x1+x2=595</t>
  </si>
  <si>
    <t>x2=595-5x1</t>
  </si>
  <si>
    <t>7x1+5*(595-5x1)=1895</t>
  </si>
  <si>
    <t>18x1=1080</t>
  </si>
  <si>
    <t>x1=60</t>
  </si>
  <si>
    <t>x2=295</t>
  </si>
  <si>
    <t>A(60;295)</t>
  </si>
  <si>
    <t>Zmax=60*60+50*295=3600+14750=18350</t>
  </si>
  <si>
    <t>X = {60, 295, 60, 0, 0}</t>
  </si>
  <si>
    <t>y2</t>
  </si>
  <si>
    <t>y1</t>
  </si>
  <si>
    <t>y3</t>
  </si>
  <si>
    <t>Задача 4. Провести анализ оптимальных решений прямой и двойственной задач</t>
  </si>
  <si>
    <t>Отчёт об устойчивости</t>
  </si>
  <si>
    <t>Вся продукция вошла в оптимальный план</t>
  </si>
  <si>
    <t>Отчёт о результатах</t>
  </si>
  <si>
    <t xml:space="preserve">в) выписать оптимальное решение двойственной задачи, </t>
  </si>
  <si>
    <t xml:space="preserve">В итоге ответ на задачу будет </t>
  </si>
  <si>
    <t>Материал первого типа не дефецитна т.к. Y(opt) = 0</t>
  </si>
  <si>
    <t>Материал второго типа дефецитен т.к. Y(opt) = 7,78</t>
  </si>
  <si>
    <t>Y = (0; 7,78; 13,33; 0; 0)</t>
  </si>
  <si>
    <t>Y (opt)= (0; 7,78; 13,33; 0; 0)</t>
  </si>
  <si>
    <t>Материал третьего типа  дефецитен т.к. Y(opt) = 13,33</t>
  </si>
  <si>
    <t>Y(opt) = (0; 7,78; 13,33; 0; 0)</t>
  </si>
  <si>
    <t>x1, х2 - количество полезной площади каждого вида для проектов</t>
  </si>
  <si>
    <t>x3, x4, x5  - сколько осталось материалов. 60 - осталось 1 типа, 2 и 3 израсходаваны полность - 0</t>
  </si>
  <si>
    <t>Y = {0, 7.78, 13.33, 0, 0}</t>
  </si>
  <si>
    <t>г) указать наиболее дефицитный ресурс, исходя из оптимального решения двойственной задачи</t>
  </si>
  <si>
    <t>Наиболее дефицитен пиломатериал</t>
  </si>
  <si>
    <t>б) указать дефицитные и избыточные ресурсы</t>
  </si>
  <si>
    <t>а) указать, какая продукция вошла в оптимальный план, и насколько невыгодно производство продукции, не вошедшей в оптимальный план</t>
  </si>
  <si>
    <t>д) указать интервал устойчивости двойственных оценок</t>
  </si>
  <si>
    <t>интервал устройч. материала первого типа</t>
  </si>
  <si>
    <t>интервал устройч. материала второго типа</t>
  </si>
  <si>
    <t>интервал устойч. материала третего типа</t>
  </si>
  <si>
    <t>{1365-60;1365+1E+30}</t>
  </si>
  <si>
    <t>{1245-270; 1245+49,09}</t>
  </si>
  <si>
    <t>{650-180 ; 650+180}</t>
  </si>
  <si>
    <t>Задача 6. Выяснить, как изменится выпуск продукции и значение целевой функции, при
 изменении каждого из имеющихся ресурсов на единицу</t>
  </si>
  <si>
    <t>Переменные</t>
  </si>
  <si>
    <t>Имя</t>
  </si>
  <si>
    <t>х1</t>
  </si>
  <si>
    <t>х2</t>
  </si>
  <si>
    <t>Знач</t>
  </si>
  <si>
    <t>Коэф. Цел. Ф</t>
  </si>
  <si>
    <t xml:space="preserve"> знач целевой функции</t>
  </si>
  <si>
    <t>лев .ч</t>
  </si>
  <si>
    <t>пр.ч.</t>
  </si>
  <si>
    <t>Сумарное</t>
  </si>
  <si>
    <t>Для 2ого материала</t>
  </si>
  <si>
    <t>Для 1ого материала</t>
  </si>
  <si>
    <t>Для 3ого материала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</si>
</sst>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0" fillId="2" borderId="1" xfId="0" applyFill="1" applyBorder="1"/>
    <xf numFmtId="0" fontId="0" fillId="3" borderId="1" xfId="0" applyFill="1" applyBorder="1"/>
    <xf numFmtId="16" fontId="0" fillId="0" borderId="1" xfId="0" applyNumberFormat="1" applyBorder="1"/>
    <xf numFmtId="0" fontId="1" fillId="0" borderId="0" xfId="0" applyFont="1"/>
    <xf numFmtId="0" fontId="0" fillId="0" borderId="13" xfId="0" applyFill="1" applyBorder="1" applyAlignment="1"/>
    <xf numFmtId="0" fontId="2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176213</xdr:rowOff>
    </xdr:from>
    <xdr:to>
      <xdr:col>6</xdr:col>
      <xdr:colOff>457234</xdr:colOff>
      <xdr:row>30</xdr:row>
      <xdr:rowOff>33369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AB33BD-2324-45CD-A7E9-634E86871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262063"/>
          <a:ext cx="4667284" cy="4200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opLeftCell="A40" zoomScale="64" workbookViewId="0">
      <selection activeCell="G81" sqref="G81"/>
    </sheetView>
  </sheetViews>
  <sheetFormatPr defaultRowHeight="14.25" x14ac:dyDescent="0.45"/>
  <cols>
    <col min="1" max="1" width="18.265625" customWidth="1"/>
    <col min="3" max="3" width="9.06640625" customWidth="1"/>
    <col min="4" max="4" width="16.6640625" customWidth="1"/>
    <col min="6" max="6" width="9.73046875" bestFit="1" customWidth="1"/>
    <col min="7" max="7" width="19.9296875" customWidth="1"/>
    <col min="11" max="11" width="12.796875" customWidth="1"/>
  </cols>
  <sheetData>
    <row r="1" spans="1:10" ht="14.25" customHeight="1" x14ac:dyDescent="0.45">
      <c r="A1" s="19" t="s">
        <v>0</v>
      </c>
      <c r="B1" s="19"/>
      <c r="C1" s="19"/>
      <c r="D1" s="19"/>
      <c r="E1" s="19"/>
      <c r="F1" s="19"/>
      <c r="G1" s="19"/>
      <c r="H1" s="19"/>
      <c r="I1" s="2"/>
      <c r="J1" s="2"/>
    </row>
    <row r="2" spans="1:10" x14ac:dyDescent="0.45">
      <c r="A2" s="19"/>
      <c r="B2" s="19"/>
      <c r="C2" s="19"/>
      <c r="D2" s="19"/>
      <c r="E2" s="19"/>
      <c r="F2" s="19"/>
      <c r="G2" s="19"/>
      <c r="H2" s="19"/>
      <c r="I2" s="2"/>
      <c r="J2" s="2"/>
    </row>
    <row r="4" spans="1:10" ht="14.25" customHeight="1" x14ac:dyDescent="0.45">
      <c r="A4" s="23" t="s">
        <v>1</v>
      </c>
      <c r="B4" s="24"/>
      <c r="C4" s="29" t="s">
        <v>2</v>
      </c>
      <c r="D4" s="30"/>
      <c r="E4" s="23" t="s">
        <v>3</v>
      </c>
      <c r="F4" s="24"/>
    </row>
    <row r="5" spans="1:10" x14ac:dyDescent="0.45">
      <c r="A5" s="25"/>
      <c r="B5" s="26"/>
      <c r="C5" s="31"/>
      <c r="D5" s="32"/>
      <c r="E5" s="25"/>
      <c r="F5" s="26"/>
    </row>
    <row r="6" spans="1:10" x14ac:dyDescent="0.45">
      <c r="A6" s="27"/>
      <c r="B6" s="28"/>
      <c r="C6" s="1" t="s">
        <v>4</v>
      </c>
      <c r="D6" s="1" t="s">
        <v>5</v>
      </c>
      <c r="E6" s="27"/>
      <c r="F6" s="28"/>
    </row>
    <row r="7" spans="1:10" x14ac:dyDescent="0.45">
      <c r="A7" s="20" t="s">
        <v>6</v>
      </c>
      <c r="B7" s="21"/>
      <c r="C7" s="1">
        <v>7</v>
      </c>
      <c r="D7" s="1">
        <v>3</v>
      </c>
      <c r="E7" s="20">
        <v>1365</v>
      </c>
      <c r="F7" s="21"/>
    </row>
    <row r="8" spans="1:10" x14ac:dyDescent="0.45">
      <c r="A8" s="20" t="s">
        <v>7</v>
      </c>
      <c r="B8" s="21"/>
      <c r="C8" s="1">
        <v>6</v>
      </c>
      <c r="D8" s="1">
        <v>3</v>
      </c>
      <c r="E8" s="20">
        <v>1245</v>
      </c>
      <c r="F8" s="21"/>
    </row>
    <row r="9" spans="1:10" x14ac:dyDescent="0.45">
      <c r="A9" s="20" t="s">
        <v>8</v>
      </c>
      <c r="B9" s="21"/>
      <c r="C9" s="1">
        <v>1</v>
      </c>
      <c r="D9" s="1">
        <v>2</v>
      </c>
      <c r="E9" s="20">
        <v>650</v>
      </c>
      <c r="F9" s="21"/>
    </row>
    <row r="10" spans="1:10" x14ac:dyDescent="0.45">
      <c r="A10" s="22" t="s">
        <v>9</v>
      </c>
      <c r="B10" s="22"/>
      <c r="C10" s="1">
        <v>60</v>
      </c>
      <c r="D10" s="1">
        <v>50</v>
      </c>
      <c r="E10" s="20"/>
      <c r="F10" s="21"/>
    </row>
    <row r="12" spans="1:10" ht="14.25" customHeight="1" x14ac:dyDescent="0.45">
      <c r="A12" s="18" t="s">
        <v>10</v>
      </c>
      <c r="B12" s="18"/>
      <c r="C12" s="18"/>
      <c r="D12" s="18"/>
      <c r="E12" s="18"/>
      <c r="F12" s="18"/>
    </row>
    <row r="13" spans="1:10" x14ac:dyDescent="0.45">
      <c r="A13" s="18"/>
      <c r="B13" s="18"/>
      <c r="C13" s="18"/>
      <c r="D13" s="18"/>
      <c r="E13" s="18"/>
      <c r="F13" s="18"/>
    </row>
    <row r="14" spans="1:10" x14ac:dyDescent="0.45">
      <c r="A14" s="18"/>
      <c r="B14" s="18"/>
      <c r="C14" s="18"/>
      <c r="D14" s="18"/>
      <c r="E14" s="18"/>
      <c r="F14" s="18"/>
    </row>
    <row r="16" spans="1:10" x14ac:dyDescent="0.45">
      <c r="A16" s="17" t="s">
        <v>11</v>
      </c>
      <c r="B16" s="17"/>
    </row>
    <row r="17" spans="1:13" x14ac:dyDescent="0.45">
      <c r="A17" s="17" t="s">
        <v>12</v>
      </c>
      <c r="B17" s="17"/>
    </row>
    <row r="18" spans="1:13" x14ac:dyDescent="0.45">
      <c r="A18" s="17" t="s">
        <v>13</v>
      </c>
      <c r="B18" s="17"/>
    </row>
    <row r="19" spans="1:13" x14ac:dyDescent="0.45">
      <c r="A19" s="17" t="s">
        <v>14</v>
      </c>
      <c r="B19" s="17"/>
    </row>
    <row r="20" spans="1:13" x14ac:dyDescent="0.45">
      <c r="A20" s="17" t="s">
        <v>15</v>
      </c>
      <c r="B20" s="17"/>
    </row>
    <row r="22" spans="1:13" x14ac:dyDescent="0.45">
      <c r="A22" s="17" t="s">
        <v>17</v>
      </c>
      <c r="B22" s="17"/>
      <c r="C22" s="17"/>
    </row>
    <row r="23" spans="1:13" x14ac:dyDescent="0.45">
      <c r="A23" s="17" t="s">
        <v>16</v>
      </c>
      <c r="B23" s="17"/>
      <c r="C23" s="17"/>
    </row>
    <row r="24" spans="1:13" x14ac:dyDescent="0.45">
      <c r="A24" s="17" t="s">
        <v>18</v>
      </c>
      <c r="B24" s="17"/>
      <c r="C24" s="17"/>
    </row>
    <row r="25" spans="1:13" x14ac:dyDescent="0.45">
      <c r="A25" s="17" t="s">
        <v>19</v>
      </c>
      <c r="B25" s="17"/>
      <c r="C25" s="17"/>
    </row>
    <row r="26" spans="1:13" x14ac:dyDescent="0.45">
      <c r="A26" s="17" t="s">
        <v>30</v>
      </c>
      <c r="B26" s="17"/>
      <c r="C26" s="17"/>
    </row>
    <row r="28" spans="1:13" x14ac:dyDescent="0.45">
      <c r="A28" s="22" t="s">
        <v>20</v>
      </c>
      <c r="B28" s="22" t="s">
        <v>21</v>
      </c>
      <c r="C28" s="22" t="s">
        <v>22</v>
      </c>
      <c r="D28" s="22" t="s">
        <v>23</v>
      </c>
      <c r="E28" s="1" t="s">
        <v>24</v>
      </c>
      <c r="F28" s="1" t="s">
        <v>25</v>
      </c>
      <c r="G28" s="1" t="s">
        <v>26</v>
      </c>
      <c r="H28" s="1" t="s">
        <v>27</v>
      </c>
      <c r="I28" s="1" t="s">
        <v>28</v>
      </c>
      <c r="J28" s="22" t="s">
        <v>29</v>
      </c>
      <c r="K28" s="22"/>
    </row>
    <row r="29" spans="1:13" x14ac:dyDescent="0.45">
      <c r="A29" s="22"/>
      <c r="B29" s="22"/>
      <c r="C29" s="22"/>
      <c r="D29" s="22"/>
      <c r="E29" s="1">
        <v>60</v>
      </c>
      <c r="F29" s="1">
        <v>50</v>
      </c>
      <c r="G29" s="1">
        <v>0</v>
      </c>
      <c r="H29" s="1">
        <v>0</v>
      </c>
      <c r="I29" s="1">
        <v>0</v>
      </c>
      <c r="J29" s="22"/>
      <c r="K29" s="22"/>
    </row>
    <row r="30" spans="1:13" x14ac:dyDescent="0.45">
      <c r="A30" s="22">
        <v>0</v>
      </c>
      <c r="B30" s="1" t="s">
        <v>26</v>
      </c>
      <c r="C30" s="1">
        <v>0</v>
      </c>
      <c r="D30" s="1">
        <v>1365</v>
      </c>
      <c r="E30" s="3">
        <v>7</v>
      </c>
      <c r="F30" s="1">
        <v>3</v>
      </c>
      <c r="G30" s="1">
        <v>1</v>
      </c>
      <c r="H30" s="1">
        <v>0</v>
      </c>
      <c r="I30" s="1">
        <v>0</v>
      </c>
      <c r="J30" s="22" t="s">
        <v>40</v>
      </c>
      <c r="K30" s="22"/>
    </row>
    <row r="31" spans="1:13" x14ac:dyDescent="0.45">
      <c r="A31" s="22"/>
      <c r="B31" s="1" t="s">
        <v>27</v>
      </c>
      <c r="C31" s="1">
        <v>0</v>
      </c>
      <c r="D31" s="1">
        <v>1245</v>
      </c>
      <c r="E31" s="1">
        <v>6</v>
      </c>
      <c r="F31" s="1">
        <v>3</v>
      </c>
      <c r="G31" s="1">
        <v>0</v>
      </c>
      <c r="H31" s="1">
        <v>1</v>
      </c>
      <c r="I31" s="1">
        <v>0</v>
      </c>
      <c r="J31" s="22" t="s">
        <v>39</v>
      </c>
      <c r="K31" s="22"/>
      <c r="M31" t="s">
        <v>43</v>
      </c>
    </row>
    <row r="32" spans="1:13" x14ac:dyDescent="0.45">
      <c r="A32" s="22"/>
      <c r="B32" s="1" t="s">
        <v>28</v>
      </c>
      <c r="C32" s="1">
        <v>0</v>
      </c>
      <c r="D32" s="1">
        <v>650</v>
      </c>
      <c r="E32" s="1">
        <v>1</v>
      </c>
      <c r="F32" s="1">
        <v>2</v>
      </c>
      <c r="G32" s="1">
        <v>0</v>
      </c>
      <c r="H32" s="1">
        <v>0</v>
      </c>
      <c r="I32" s="1">
        <v>1</v>
      </c>
      <c r="J32" s="22" t="s">
        <v>38</v>
      </c>
      <c r="K32" s="22"/>
      <c r="M32" t="s">
        <v>44</v>
      </c>
    </row>
    <row r="33" spans="1:13" x14ac:dyDescent="0.45">
      <c r="A33" s="22"/>
      <c r="B33" s="22" t="s">
        <v>31</v>
      </c>
      <c r="C33" s="22"/>
      <c r="D33" s="1" t="s">
        <v>32</v>
      </c>
      <c r="E33" s="1" t="s">
        <v>33</v>
      </c>
      <c r="F33" s="1" t="s">
        <v>34</v>
      </c>
      <c r="G33" s="1" t="s">
        <v>35</v>
      </c>
      <c r="H33" s="1" t="s">
        <v>36</v>
      </c>
      <c r="I33" s="1" t="s">
        <v>37</v>
      </c>
      <c r="J33" s="22"/>
      <c r="K33" s="22"/>
    </row>
    <row r="34" spans="1:13" x14ac:dyDescent="0.45">
      <c r="A34" s="22"/>
      <c r="B34" s="22"/>
      <c r="C34" s="22"/>
      <c r="D34" s="1">
        <v>0</v>
      </c>
      <c r="E34" s="1">
        <v>-60</v>
      </c>
      <c r="F34" s="1">
        <v>-50</v>
      </c>
      <c r="G34" s="1">
        <v>0</v>
      </c>
      <c r="H34" s="1">
        <v>0</v>
      </c>
      <c r="I34" s="1">
        <v>0</v>
      </c>
      <c r="J34" s="22"/>
      <c r="K34" s="22"/>
      <c r="M34" t="s">
        <v>45</v>
      </c>
    </row>
    <row r="37" spans="1:13" x14ac:dyDescent="0.45">
      <c r="A37" s="22" t="s">
        <v>20</v>
      </c>
      <c r="B37" s="22" t="s">
        <v>21</v>
      </c>
      <c r="C37" s="22" t="s">
        <v>22</v>
      </c>
      <c r="D37" s="22" t="s">
        <v>23</v>
      </c>
      <c r="E37" s="1"/>
      <c r="F37" s="1"/>
      <c r="G37" s="1"/>
      <c r="H37" s="1"/>
      <c r="I37" s="1"/>
      <c r="J37" s="22" t="s">
        <v>29</v>
      </c>
      <c r="K37" s="22"/>
    </row>
    <row r="38" spans="1:13" x14ac:dyDescent="0.45">
      <c r="A38" s="22"/>
      <c r="B38" s="22"/>
      <c r="C38" s="22"/>
      <c r="D38" s="22"/>
      <c r="E38" s="1"/>
      <c r="F38" s="1"/>
      <c r="G38" s="1"/>
      <c r="H38" s="1"/>
      <c r="I38" s="1"/>
      <c r="J38" s="22"/>
      <c r="K38" s="22"/>
    </row>
    <row r="39" spans="1:13" x14ac:dyDescent="0.45">
      <c r="A39" s="22">
        <v>1</v>
      </c>
      <c r="B39" s="1" t="s">
        <v>27</v>
      </c>
      <c r="C39" s="1">
        <v>0</v>
      </c>
      <c r="D39" s="1">
        <v>195</v>
      </c>
      <c r="E39" s="4">
        <v>1</v>
      </c>
      <c r="F39" s="15" t="s">
        <v>124</v>
      </c>
      <c r="G39" s="1" t="s">
        <v>125</v>
      </c>
      <c r="H39" s="1">
        <v>0</v>
      </c>
      <c r="I39" s="1">
        <v>0</v>
      </c>
      <c r="J39" s="22">
        <v>455</v>
      </c>
      <c r="K39" s="22"/>
      <c r="M39" t="s">
        <v>123</v>
      </c>
    </row>
    <row r="40" spans="1:13" x14ac:dyDescent="0.45">
      <c r="A40" s="22"/>
      <c r="B40" s="1" t="s">
        <v>28</v>
      </c>
      <c r="C40" s="1">
        <v>0</v>
      </c>
      <c r="D40" s="1">
        <f>1245-195*6</f>
        <v>75</v>
      </c>
      <c r="E40" s="1">
        <v>0</v>
      </c>
      <c r="F40" s="3" t="s">
        <v>124</v>
      </c>
      <c r="G40" s="1" t="s">
        <v>126</v>
      </c>
      <c r="H40" s="1">
        <v>1</v>
      </c>
      <c r="I40" s="1">
        <v>0</v>
      </c>
      <c r="J40" s="22">
        <v>175</v>
      </c>
      <c r="K40" s="22"/>
      <c r="M40" t="s">
        <v>46</v>
      </c>
    </row>
    <row r="41" spans="1:13" x14ac:dyDescent="0.45">
      <c r="A41" s="22"/>
      <c r="B41" s="1" t="s">
        <v>24</v>
      </c>
      <c r="C41" s="1">
        <v>60</v>
      </c>
      <c r="D41" s="1">
        <f>650-195</f>
        <v>455</v>
      </c>
      <c r="E41" s="1">
        <v>0</v>
      </c>
      <c r="F41" s="16" t="s">
        <v>130</v>
      </c>
      <c r="G41" s="1" t="s">
        <v>127</v>
      </c>
      <c r="H41" s="1">
        <v>0</v>
      </c>
      <c r="I41" s="1">
        <v>1</v>
      </c>
      <c r="J41" s="22" t="s">
        <v>132</v>
      </c>
      <c r="K41" s="22"/>
      <c r="M41" t="s">
        <v>47</v>
      </c>
    </row>
    <row r="42" spans="1:13" x14ac:dyDescent="0.45">
      <c r="A42" s="22"/>
      <c r="B42" s="22" t="s">
        <v>31</v>
      </c>
      <c r="C42" s="22"/>
      <c r="D42" s="1" t="s">
        <v>32</v>
      </c>
      <c r="E42" s="1" t="s">
        <v>33</v>
      </c>
      <c r="F42" s="1" t="s">
        <v>34</v>
      </c>
      <c r="G42" s="1" t="s">
        <v>35</v>
      </c>
      <c r="H42" s="1" t="s">
        <v>36</v>
      </c>
      <c r="I42" s="1" t="s">
        <v>37</v>
      </c>
      <c r="J42" s="22"/>
      <c r="K42" s="22"/>
    </row>
    <row r="43" spans="1:13" x14ac:dyDescent="0.45">
      <c r="A43" s="22"/>
      <c r="B43" s="22"/>
      <c r="C43" s="22"/>
      <c r="D43" s="1">
        <f>195*60</f>
        <v>11700</v>
      </c>
      <c r="E43" s="1">
        <v>0</v>
      </c>
      <c r="F43" s="15" t="s">
        <v>131</v>
      </c>
      <c r="G43" s="1" t="s">
        <v>129</v>
      </c>
      <c r="H43" s="1">
        <v>0</v>
      </c>
      <c r="I43" s="1">
        <v>0</v>
      </c>
      <c r="J43" s="22"/>
      <c r="K43" s="22"/>
      <c r="M43" t="s">
        <v>128</v>
      </c>
    </row>
    <row r="46" spans="1:13" x14ac:dyDescent="0.45">
      <c r="A46" s="22" t="s">
        <v>20</v>
      </c>
      <c r="B46" s="22" t="s">
        <v>21</v>
      </c>
      <c r="C46" s="22" t="s">
        <v>22</v>
      </c>
      <c r="D46" s="22" t="s">
        <v>23</v>
      </c>
      <c r="E46" s="1"/>
      <c r="F46" s="1"/>
      <c r="G46" s="1"/>
      <c r="H46" s="1"/>
      <c r="I46" s="1"/>
      <c r="J46" s="22" t="s">
        <v>29</v>
      </c>
      <c r="K46" s="22"/>
    </row>
    <row r="47" spans="1:13" x14ac:dyDescent="0.45">
      <c r="A47" s="22"/>
      <c r="B47" s="22"/>
      <c r="C47" s="22"/>
      <c r="D47" s="22"/>
      <c r="E47" s="1"/>
      <c r="F47" s="1"/>
      <c r="G47" s="1"/>
      <c r="H47" s="1"/>
      <c r="I47" s="1"/>
      <c r="J47" s="22"/>
      <c r="K47" s="22"/>
    </row>
    <row r="48" spans="1:13" x14ac:dyDescent="0.45">
      <c r="A48" s="22">
        <v>2</v>
      </c>
      <c r="B48" s="1" t="s">
        <v>24</v>
      </c>
      <c r="C48" s="1">
        <v>60</v>
      </c>
      <c r="D48" s="1">
        <f>195-175*3/7</f>
        <v>120</v>
      </c>
      <c r="E48" s="4">
        <v>1</v>
      </c>
      <c r="F48" s="15">
        <v>0</v>
      </c>
      <c r="G48" s="1">
        <f>1/7+2*3/7</f>
        <v>1</v>
      </c>
      <c r="H48" s="1">
        <v>-1</v>
      </c>
      <c r="I48" s="1">
        <v>0</v>
      </c>
      <c r="J48" s="22">
        <v>120</v>
      </c>
      <c r="K48" s="22"/>
      <c r="M48" t="s">
        <v>134</v>
      </c>
    </row>
    <row r="49" spans="1:13" x14ac:dyDescent="0.45">
      <c r="A49" s="22"/>
      <c r="B49" s="1" t="s">
        <v>25</v>
      </c>
      <c r="C49" s="1">
        <v>50</v>
      </c>
      <c r="D49" s="1">
        <f>75*7/3</f>
        <v>175</v>
      </c>
      <c r="E49" s="1">
        <v>0</v>
      </c>
      <c r="F49" s="4">
        <v>1</v>
      </c>
      <c r="G49" s="1">
        <v>-2</v>
      </c>
      <c r="H49" s="5" t="s">
        <v>133</v>
      </c>
      <c r="I49" s="1">
        <v>0</v>
      </c>
      <c r="J49" s="22" t="s">
        <v>47</v>
      </c>
      <c r="K49" s="22"/>
      <c r="M49" t="s">
        <v>133</v>
      </c>
    </row>
    <row r="50" spans="1:13" x14ac:dyDescent="0.45">
      <c r="A50" s="22"/>
      <c r="B50" s="1" t="s">
        <v>28</v>
      </c>
      <c r="C50" s="1">
        <v>0</v>
      </c>
      <c r="D50" s="1">
        <f>455-175*11/7</f>
        <v>180</v>
      </c>
      <c r="E50" s="1">
        <v>0</v>
      </c>
      <c r="F50" s="15">
        <v>0</v>
      </c>
      <c r="G50" s="3">
        <f>-1/7+2*11/7</f>
        <v>3</v>
      </c>
      <c r="H50" s="1" t="s">
        <v>136</v>
      </c>
      <c r="I50" s="1">
        <v>1</v>
      </c>
      <c r="J50" s="22">
        <v>60</v>
      </c>
      <c r="K50" s="22"/>
      <c r="M50" t="s">
        <v>135</v>
      </c>
    </row>
    <row r="51" spans="1:13" x14ac:dyDescent="0.45">
      <c r="A51" s="22"/>
      <c r="B51" s="22" t="s">
        <v>31</v>
      </c>
      <c r="C51" s="22"/>
      <c r="D51" s="1" t="s">
        <v>32</v>
      </c>
      <c r="E51" s="1" t="s">
        <v>33</v>
      </c>
      <c r="F51" s="1" t="s">
        <v>34</v>
      </c>
      <c r="G51" s="1" t="s">
        <v>35</v>
      </c>
      <c r="H51" s="1" t="s">
        <v>36</v>
      </c>
      <c r="I51" s="1" t="s">
        <v>37</v>
      </c>
      <c r="J51" s="22"/>
      <c r="K51" s="22"/>
    </row>
    <row r="52" spans="1:13" x14ac:dyDescent="0.45">
      <c r="A52" s="22"/>
      <c r="B52" s="22"/>
      <c r="C52" s="22"/>
      <c r="D52" s="1">
        <f>195*60+175*170/7</f>
        <v>15950</v>
      </c>
      <c r="E52" s="1">
        <v>0</v>
      </c>
      <c r="F52" s="15">
        <v>0</v>
      </c>
      <c r="G52" s="1">
        <f>-280/7</f>
        <v>-40</v>
      </c>
      <c r="H52" s="1" t="s">
        <v>138</v>
      </c>
      <c r="I52" s="1">
        <v>0</v>
      </c>
      <c r="J52" s="22"/>
      <c r="K52" s="22"/>
      <c r="M52" t="s">
        <v>137</v>
      </c>
    </row>
    <row r="55" spans="1:13" x14ac:dyDescent="0.45">
      <c r="A55" s="22" t="s">
        <v>20</v>
      </c>
      <c r="B55" s="22" t="s">
        <v>21</v>
      </c>
      <c r="C55" s="22" t="s">
        <v>22</v>
      </c>
      <c r="D55" s="22" t="s">
        <v>23</v>
      </c>
      <c r="E55" s="1"/>
      <c r="F55" s="1"/>
      <c r="G55" s="1"/>
      <c r="H55" s="1"/>
      <c r="I55" s="1"/>
      <c r="J55" s="22" t="s">
        <v>29</v>
      </c>
      <c r="K55" s="22"/>
    </row>
    <row r="56" spans="1:13" x14ac:dyDescent="0.45">
      <c r="A56" s="22"/>
      <c r="B56" s="22"/>
      <c r="C56" s="22"/>
      <c r="D56" s="22"/>
      <c r="E56" s="1"/>
      <c r="F56" s="1"/>
      <c r="G56" s="1"/>
      <c r="H56" s="1"/>
      <c r="I56" s="1"/>
      <c r="J56" s="22"/>
      <c r="K56" s="22"/>
    </row>
    <row r="57" spans="1:13" x14ac:dyDescent="0.45">
      <c r="A57" s="22">
        <v>3</v>
      </c>
      <c r="B57" s="1" t="s">
        <v>24</v>
      </c>
      <c r="C57" s="1">
        <v>60</v>
      </c>
      <c r="D57" s="1">
        <f>195-175*3/7-60</f>
        <v>60</v>
      </c>
      <c r="E57" s="4">
        <v>1</v>
      </c>
      <c r="F57" s="15">
        <v>0</v>
      </c>
      <c r="G57" s="1">
        <v>0</v>
      </c>
      <c r="H57" s="5" t="s">
        <v>145</v>
      </c>
      <c r="I57" s="1" t="s">
        <v>146</v>
      </c>
      <c r="J57" s="22"/>
      <c r="K57" s="22"/>
      <c r="M57" t="s">
        <v>47</v>
      </c>
    </row>
    <row r="58" spans="1:13" x14ac:dyDescent="0.45">
      <c r="A58" s="22"/>
      <c r="B58" s="1" t="s">
        <v>25</v>
      </c>
      <c r="C58" s="1">
        <v>50</v>
      </c>
      <c r="D58" s="1">
        <f>75*7/3+120</f>
        <v>295</v>
      </c>
      <c r="E58" s="1">
        <v>0</v>
      </c>
      <c r="F58" s="4">
        <v>1</v>
      </c>
      <c r="G58" s="1">
        <v>0</v>
      </c>
      <c r="H58" s="5" t="s">
        <v>143</v>
      </c>
      <c r="I58" s="1" t="s">
        <v>144</v>
      </c>
      <c r="J58" s="22"/>
      <c r="K58" s="22"/>
      <c r="M58" t="s">
        <v>142</v>
      </c>
    </row>
    <row r="59" spans="1:13" x14ac:dyDescent="0.45">
      <c r="A59" s="22"/>
      <c r="B59" s="1" t="s">
        <v>26</v>
      </c>
      <c r="C59" s="1">
        <v>0</v>
      </c>
      <c r="D59" s="1">
        <v>60</v>
      </c>
      <c r="E59" s="1">
        <v>0</v>
      </c>
      <c r="F59" s="15">
        <v>0</v>
      </c>
      <c r="G59" s="4">
        <v>1</v>
      </c>
      <c r="H59" s="1" t="s">
        <v>140</v>
      </c>
      <c r="I59" s="5" t="s">
        <v>141</v>
      </c>
      <c r="J59" s="22"/>
      <c r="K59" s="22"/>
      <c r="M59" t="s">
        <v>139</v>
      </c>
    </row>
    <row r="60" spans="1:13" x14ac:dyDescent="0.45">
      <c r="A60" s="22"/>
      <c r="B60" s="22" t="s">
        <v>31</v>
      </c>
      <c r="C60" s="22"/>
      <c r="D60" s="1" t="s">
        <v>32</v>
      </c>
      <c r="E60" s="1" t="s">
        <v>33</v>
      </c>
      <c r="F60" s="1" t="s">
        <v>34</v>
      </c>
      <c r="G60" s="1" t="s">
        <v>35</v>
      </c>
      <c r="H60" s="1" t="s">
        <v>36</v>
      </c>
      <c r="I60" s="1" t="s">
        <v>37</v>
      </c>
      <c r="J60" s="22"/>
      <c r="K60" s="22"/>
    </row>
    <row r="61" spans="1:13" x14ac:dyDescent="0.45">
      <c r="A61" s="22"/>
      <c r="B61" s="22"/>
      <c r="C61" s="22"/>
      <c r="D61" s="1">
        <f>195*60+175*170/7+60*40</f>
        <v>18350</v>
      </c>
      <c r="E61" s="1">
        <v>0</v>
      </c>
      <c r="F61" s="15">
        <v>0</v>
      </c>
      <c r="G61" s="1">
        <v>0</v>
      </c>
      <c r="H61" s="1">
        <f>170/3-11/9*40</f>
        <v>7.7777777777777715</v>
      </c>
      <c r="I61" s="1">
        <f>40/3</f>
        <v>13.333333333333334</v>
      </c>
      <c r="J61" s="22"/>
      <c r="K61" s="22"/>
      <c r="M61" t="s">
        <v>147</v>
      </c>
    </row>
    <row r="63" spans="1:13" x14ac:dyDescent="0.45">
      <c r="A63" t="s">
        <v>48</v>
      </c>
      <c r="B63">
        <f>D57/E57</f>
        <v>60</v>
      </c>
    </row>
    <row r="64" spans="1:13" x14ac:dyDescent="0.45">
      <c r="A64" t="s">
        <v>49</v>
      </c>
      <c r="B64">
        <v>295</v>
      </c>
    </row>
    <row r="65" spans="1:2" x14ac:dyDescent="0.45">
      <c r="A65" t="s">
        <v>148</v>
      </c>
      <c r="B65">
        <v>60</v>
      </c>
    </row>
    <row r="67" spans="1:2" x14ac:dyDescent="0.45">
      <c r="A67" t="s">
        <v>50</v>
      </c>
      <c r="B67">
        <v>18350</v>
      </c>
    </row>
    <row r="69" spans="1:2" x14ac:dyDescent="0.45">
      <c r="A69" s="17" t="s">
        <v>170</v>
      </c>
      <c r="B69" s="17"/>
    </row>
  </sheetData>
  <mergeCells count="68">
    <mergeCell ref="A57:A61"/>
    <mergeCell ref="J57:K57"/>
    <mergeCell ref="J58:K58"/>
    <mergeCell ref="J59:K59"/>
    <mergeCell ref="B60:C61"/>
    <mergeCell ref="J60:K61"/>
    <mergeCell ref="A55:A56"/>
    <mergeCell ref="B55:B56"/>
    <mergeCell ref="C55:C56"/>
    <mergeCell ref="D55:D56"/>
    <mergeCell ref="J55:K56"/>
    <mergeCell ref="A48:A52"/>
    <mergeCell ref="J48:K48"/>
    <mergeCell ref="J49:K49"/>
    <mergeCell ref="J50:K50"/>
    <mergeCell ref="B51:C52"/>
    <mergeCell ref="J51:K52"/>
    <mergeCell ref="A46:A47"/>
    <mergeCell ref="B46:B47"/>
    <mergeCell ref="C46:C47"/>
    <mergeCell ref="D46:D47"/>
    <mergeCell ref="J46:K47"/>
    <mergeCell ref="D37:D38"/>
    <mergeCell ref="J37:K38"/>
    <mergeCell ref="A39:A43"/>
    <mergeCell ref="J39:K39"/>
    <mergeCell ref="J40:K40"/>
    <mergeCell ref="J41:K41"/>
    <mergeCell ref="B42:C43"/>
    <mergeCell ref="J42:K43"/>
    <mergeCell ref="J33:K34"/>
    <mergeCell ref="J28:K29"/>
    <mergeCell ref="B33:C34"/>
    <mergeCell ref="J30:K30"/>
    <mergeCell ref="J31:K31"/>
    <mergeCell ref="J32:K32"/>
    <mergeCell ref="B28:B29"/>
    <mergeCell ref="C28:C29"/>
    <mergeCell ref="D28:D29"/>
    <mergeCell ref="A12:F14"/>
    <mergeCell ref="A1:H2"/>
    <mergeCell ref="A9:B9"/>
    <mergeCell ref="A10:B10"/>
    <mergeCell ref="E7:F7"/>
    <mergeCell ref="E8:F8"/>
    <mergeCell ref="E9:F9"/>
    <mergeCell ref="E10:F10"/>
    <mergeCell ref="A7:B7"/>
    <mergeCell ref="A8:B8"/>
    <mergeCell ref="A4:B6"/>
    <mergeCell ref="C4:D5"/>
    <mergeCell ref="E4:F6"/>
    <mergeCell ref="A69:B69"/>
    <mergeCell ref="A16:B16"/>
    <mergeCell ref="A17:B17"/>
    <mergeCell ref="A18:B18"/>
    <mergeCell ref="A19:B19"/>
    <mergeCell ref="A20:B20"/>
    <mergeCell ref="A23:C23"/>
    <mergeCell ref="A24:C24"/>
    <mergeCell ref="A25:C25"/>
    <mergeCell ref="A22:C22"/>
    <mergeCell ref="A26:C26"/>
    <mergeCell ref="A30:A34"/>
    <mergeCell ref="A28:A29"/>
    <mergeCell ref="A37:A38"/>
    <mergeCell ref="B37:B38"/>
    <mergeCell ref="C37:C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BE6B-1911-4901-A7CE-1EAEAC211700}">
  <dimension ref="A1:I46"/>
  <sheetViews>
    <sheetView topLeftCell="A28" workbookViewId="0">
      <selection activeCell="G36" sqref="G36"/>
    </sheetView>
  </sheetViews>
  <sheetFormatPr defaultRowHeight="14.25" x14ac:dyDescent="0.45"/>
  <sheetData>
    <row r="1" spans="1:8" x14ac:dyDescent="0.4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45">
      <c r="A2" s="19"/>
      <c r="B2" s="19"/>
      <c r="C2" s="19"/>
      <c r="D2" s="19"/>
      <c r="E2" s="19"/>
      <c r="F2" s="19"/>
      <c r="G2" s="19"/>
      <c r="H2" s="19"/>
    </row>
    <row r="4" spans="1:8" x14ac:dyDescent="0.45">
      <c r="A4" s="23" t="s">
        <v>1</v>
      </c>
      <c r="B4" s="24"/>
      <c r="C4" s="29" t="s">
        <v>2</v>
      </c>
      <c r="D4" s="30"/>
      <c r="E4" s="23" t="s">
        <v>3</v>
      </c>
      <c r="F4" s="24"/>
    </row>
    <row r="5" spans="1:8" x14ac:dyDescent="0.45">
      <c r="A5" s="25"/>
      <c r="B5" s="26"/>
      <c r="C5" s="31"/>
      <c r="D5" s="32"/>
      <c r="E5" s="25"/>
      <c r="F5" s="26"/>
    </row>
    <row r="6" spans="1:8" x14ac:dyDescent="0.45">
      <c r="A6" s="27"/>
      <c r="B6" s="28"/>
      <c r="C6" s="1" t="s">
        <v>4</v>
      </c>
      <c r="D6" s="1" t="s">
        <v>5</v>
      </c>
      <c r="E6" s="27"/>
      <c r="F6" s="28"/>
    </row>
    <row r="7" spans="1:8" x14ac:dyDescent="0.45">
      <c r="A7" s="20" t="s">
        <v>6</v>
      </c>
      <c r="B7" s="21"/>
      <c r="C7" s="1">
        <v>7</v>
      </c>
      <c r="D7" s="1">
        <v>3</v>
      </c>
      <c r="E7" s="20">
        <v>1365</v>
      </c>
      <c r="F7" s="21"/>
    </row>
    <row r="8" spans="1:8" x14ac:dyDescent="0.45">
      <c r="A8" s="20" t="s">
        <v>7</v>
      </c>
      <c r="B8" s="21"/>
      <c r="C8" s="1">
        <v>6</v>
      </c>
      <c r="D8" s="1">
        <v>3</v>
      </c>
      <c r="E8" s="20">
        <v>1245</v>
      </c>
      <c r="F8" s="21"/>
    </row>
    <row r="9" spans="1:8" x14ac:dyDescent="0.45">
      <c r="A9" s="20" t="s">
        <v>8</v>
      </c>
      <c r="B9" s="21"/>
      <c r="C9" s="1">
        <v>1</v>
      </c>
      <c r="D9" s="1">
        <v>2</v>
      </c>
      <c r="E9" s="20">
        <v>650</v>
      </c>
      <c r="F9" s="21"/>
    </row>
    <row r="10" spans="1:8" x14ac:dyDescent="0.45">
      <c r="A10" s="22" t="s">
        <v>9</v>
      </c>
      <c r="B10" s="22"/>
      <c r="C10" s="1">
        <v>60</v>
      </c>
      <c r="D10" s="1">
        <v>50</v>
      </c>
      <c r="E10" s="20"/>
      <c r="F10" s="21"/>
    </row>
    <row r="12" spans="1:8" x14ac:dyDescent="0.45">
      <c r="A12" s="18" t="s">
        <v>10</v>
      </c>
      <c r="B12" s="18"/>
      <c r="C12" s="18"/>
      <c r="D12" s="18"/>
      <c r="E12" s="18"/>
      <c r="F12" s="18"/>
    </row>
    <row r="13" spans="1:8" x14ac:dyDescent="0.45">
      <c r="A13" s="18"/>
      <c r="B13" s="18"/>
      <c r="C13" s="18"/>
      <c r="D13" s="18"/>
      <c r="E13" s="18"/>
      <c r="F13" s="18"/>
    </row>
    <row r="14" spans="1:8" x14ac:dyDescent="0.45">
      <c r="A14" s="18"/>
      <c r="B14" s="18"/>
      <c r="C14" s="18"/>
      <c r="D14" s="18"/>
      <c r="E14" s="18"/>
      <c r="F14" s="18"/>
    </row>
    <row r="16" spans="1:8" x14ac:dyDescent="0.45">
      <c r="A16" s="17" t="s">
        <v>11</v>
      </c>
      <c r="B16" s="17"/>
    </row>
    <row r="17" spans="1:6" x14ac:dyDescent="0.45">
      <c r="A17" s="17" t="s">
        <v>12</v>
      </c>
      <c r="B17" s="17"/>
    </row>
    <row r="18" spans="1:6" x14ac:dyDescent="0.45">
      <c r="A18" s="17" t="s">
        <v>13</v>
      </c>
      <c r="B18" s="17"/>
    </row>
    <row r="19" spans="1:6" x14ac:dyDescent="0.45">
      <c r="A19" s="17" t="s">
        <v>14</v>
      </c>
      <c r="B19" s="17"/>
    </row>
    <row r="20" spans="1:6" x14ac:dyDescent="0.45">
      <c r="A20" s="17" t="s">
        <v>15</v>
      </c>
      <c r="B20" s="17"/>
    </row>
    <row r="22" spans="1:6" x14ac:dyDescent="0.45">
      <c r="A22" s="14" t="s">
        <v>149</v>
      </c>
      <c r="B22" s="1">
        <v>60</v>
      </c>
      <c r="C22" s="1">
        <v>50</v>
      </c>
      <c r="D22" s="1"/>
      <c r="E22" s="1" t="s">
        <v>151</v>
      </c>
    </row>
    <row r="23" spans="1:6" x14ac:dyDescent="0.45">
      <c r="A23" s="34" t="s">
        <v>150</v>
      </c>
      <c r="B23" s="1">
        <v>7</v>
      </c>
      <c r="C23" s="1">
        <v>3</v>
      </c>
      <c r="D23" s="34" t="s">
        <v>51</v>
      </c>
      <c r="E23" s="1">
        <v>1365</v>
      </c>
    </row>
    <row r="24" spans="1:6" x14ac:dyDescent="0.45">
      <c r="A24" s="34"/>
      <c r="B24" s="1">
        <v>6</v>
      </c>
      <c r="C24" s="1">
        <v>3</v>
      </c>
      <c r="D24" s="34"/>
      <c r="E24" s="1">
        <v>1245</v>
      </c>
    </row>
    <row r="25" spans="1:6" x14ac:dyDescent="0.45">
      <c r="A25" s="34"/>
      <c r="B25" s="1">
        <v>1</v>
      </c>
      <c r="C25" s="1">
        <v>2</v>
      </c>
      <c r="D25" s="34"/>
      <c r="E25" s="1">
        <v>650</v>
      </c>
    </row>
    <row r="28" spans="1:6" x14ac:dyDescent="0.45">
      <c r="A28" s="1" t="s">
        <v>152</v>
      </c>
      <c r="B28" s="1">
        <v>1365</v>
      </c>
      <c r="C28" s="1">
        <v>1245</v>
      </c>
      <c r="D28" s="1">
        <v>650</v>
      </c>
      <c r="E28" s="1"/>
      <c r="F28" s="1" t="s">
        <v>153</v>
      </c>
    </row>
    <row r="29" spans="1:6" x14ac:dyDescent="0.45">
      <c r="A29" s="1"/>
      <c r="B29" s="1">
        <v>7</v>
      </c>
      <c r="C29" s="1">
        <v>6</v>
      </c>
      <c r="D29" s="1">
        <v>1</v>
      </c>
      <c r="E29" s="34" t="s">
        <v>158</v>
      </c>
      <c r="F29" s="1">
        <v>60</v>
      </c>
    </row>
    <row r="30" spans="1:6" x14ac:dyDescent="0.45">
      <c r="A30" s="1"/>
      <c r="B30" s="1">
        <v>3</v>
      </c>
      <c r="C30" s="1">
        <v>3</v>
      </c>
      <c r="D30" s="1">
        <v>2</v>
      </c>
      <c r="E30" s="34"/>
      <c r="F30" s="1">
        <v>50</v>
      </c>
    </row>
    <row r="32" spans="1:6" x14ac:dyDescent="0.45">
      <c r="A32" s="17" t="s">
        <v>154</v>
      </c>
      <c r="B32" s="17"/>
      <c r="C32" s="17"/>
    </row>
    <row r="33" spans="1:9" x14ac:dyDescent="0.45">
      <c r="A33" s="17" t="s">
        <v>155</v>
      </c>
      <c r="B33" s="17"/>
    </row>
    <row r="34" spans="1:9" x14ac:dyDescent="0.45">
      <c r="A34" s="17" t="s">
        <v>156</v>
      </c>
      <c r="B34" s="17"/>
    </row>
    <row r="35" spans="1:9" x14ac:dyDescent="0.45">
      <c r="A35" s="17" t="s">
        <v>157</v>
      </c>
      <c r="B35" s="17"/>
    </row>
    <row r="38" spans="1:9" x14ac:dyDescent="0.45">
      <c r="A38" t="s">
        <v>52</v>
      </c>
      <c r="C38" t="s">
        <v>172</v>
      </c>
      <c r="D38" t="s">
        <v>171</v>
      </c>
      <c r="E38" t="s">
        <v>173</v>
      </c>
    </row>
    <row r="39" spans="1:9" x14ac:dyDescent="0.45">
      <c r="A39" t="s">
        <v>53</v>
      </c>
      <c r="C39">
        <v>0</v>
      </c>
      <c r="D39">
        <v>7.7777777779999999</v>
      </c>
      <c r="E39">
        <v>13.33333333</v>
      </c>
    </row>
    <row r="40" spans="1:9" x14ac:dyDescent="0.45">
      <c r="A40" t="s">
        <v>54</v>
      </c>
      <c r="C40">
        <v>1365</v>
      </c>
      <c r="D40">
        <v>1245</v>
      </c>
      <c r="E40">
        <v>650</v>
      </c>
      <c r="F40">
        <f>SUMPRODUCT(C$39:E$39,C40:E40)</f>
        <v>18349.999998110001</v>
      </c>
      <c r="G40" s="33"/>
      <c r="H40" s="33"/>
      <c r="I40" s="33"/>
    </row>
    <row r="42" spans="1:9" x14ac:dyDescent="0.45">
      <c r="A42" t="s">
        <v>56</v>
      </c>
      <c r="D42" s="17" t="s">
        <v>55</v>
      </c>
      <c r="E42" s="17"/>
      <c r="F42" s="17"/>
      <c r="G42" t="s">
        <v>60</v>
      </c>
      <c r="H42" t="s">
        <v>61</v>
      </c>
      <c r="I42" t="s">
        <v>62</v>
      </c>
    </row>
    <row r="43" spans="1:9" x14ac:dyDescent="0.45">
      <c r="A43" t="s">
        <v>24</v>
      </c>
      <c r="C43">
        <v>7</v>
      </c>
      <c r="D43">
        <v>6</v>
      </c>
      <c r="E43">
        <v>1</v>
      </c>
      <c r="G43">
        <f>SUMPRODUCT(C$39:E$39,C43:E43)</f>
        <v>59.999999998</v>
      </c>
      <c r="H43" t="s">
        <v>158</v>
      </c>
      <c r="I43">
        <v>60</v>
      </c>
    </row>
    <row r="44" spans="1:9" x14ac:dyDescent="0.45">
      <c r="A44" t="s">
        <v>25</v>
      </c>
      <c r="C44">
        <v>3</v>
      </c>
      <c r="D44">
        <v>3</v>
      </c>
      <c r="E44">
        <v>2</v>
      </c>
      <c r="G44">
        <f>SUMPRODUCT(C$39:E$39,C44:E44)</f>
        <v>49.999999994</v>
      </c>
      <c r="H44" t="s">
        <v>158</v>
      </c>
      <c r="I44">
        <v>50</v>
      </c>
    </row>
    <row r="46" spans="1:9" x14ac:dyDescent="0.45">
      <c r="A46" s="17" t="s">
        <v>182</v>
      </c>
      <c r="B46" s="17"/>
      <c r="C46" s="17"/>
      <c r="D46" s="17"/>
      <c r="E46" s="17"/>
    </row>
  </sheetData>
  <mergeCells count="28">
    <mergeCell ref="A46:E46"/>
    <mergeCell ref="A1:H2"/>
    <mergeCell ref="A4:B6"/>
    <mergeCell ref="C4:D5"/>
    <mergeCell ref="E4:F6"/>
    <mergeCell ref="A7:B7"/>
    <mergeCell ref="E7:F7"/>
    <mergeCell ref="A20:B20"/>
    <mergeCell ref="A8:B8"/>
    <mergeCell ref="E8:F8"/>
    <mergeCell ref="A9:B9"/>
    <mergeCell ref="E9:F9"/>
    <mergeCell ref="A10:B10"/>
    <mergeCell ref="E10:F10"/>
    <mergeCell ref="A12:F14"/>
    <mergeCell ref="A16:B16"/>
    <mergeCell ref="A17:B17"/>
    <mergeCell ref="A18:B18"/>
    <mergeCell ref="A19:B19"/>
    <mergeCell ref="G40:I40"/>
    <mergeCell ref="D42:F42"/>
    <mergeCell ref="A35:B35"/>
    <mergeCell ref="A23:A25"/>
    <mergeCell ref="D23:D25"/>
    <mergeCell ref="E29:E30"/>
    <mergeCell ref="A32:C32"/>
    <mergeCell ref="A33:B33"/>
    <mergeCell ref="A34:B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945B-0372-435D-8F16-160C0D3F171A}">
  <dimension ref="A1:O49"/>
  <sheetViews>
    <sheetView topLeftCell="A31" workbookViewId="0">
      <selection activeCell="L43" sqref="L43"/>
    </sheetView>
  </sheetViews>
  <sheetFormatPr defaultRowHeight="14.25" x14ac:dyDescent="0.45"/>
  <sheetData>
    <row r="1" spans="1:15" x14ac:dyDescent="0.45">
      <c r="C1" s="17" t="s">
        <v>174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5" spans="1:15" x14ac:dyDescent="0.45">
      <c r="A5" s="17" t="s">
        <v>175</v>
      </c>
      <c r="B5" s="17"/>
      <c r="C5" s="17"/>
      <c r="D5" s="17"/>
    </row>
    <row r="7" spans="1:15" x14ac:dyDescent="0.45">
      <c r="A7" s="17" t="s">
        <v>192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9" spans="1:15" x14ac:dyDescent="0.45">
      <c r="B9" s="35" t="s">
        <v>176</v>
      </c>
      <c r="C9" s="35"/>
      <c r="D9" s="35"/>
      <c r="E9" s="35"/>
      <c r="F9" s="35"/>
    </row>
    <row r="11" spans="1:15" x14ac:dyDescent="0.45">
      <c r="A11" s="17" t="s">
        <v>191</v>
      </c>
      <c r="B11" s="17"/>
      <c r="C11" s="17"/>
      <c r="D11" s="17"/>
      <c r="E11" s="17"/>
      <c r="F11" s="17"/>
    </row>
    <row r="14" spans="1:15" x14ac:dyDescent="0.45">
      <c r="B14" s="36" t="s">
        <v>183</v>
      </c>
      <c r="C14" s="36"/>
      <c r="D14" s="36"/>
      <c r="E14" s="36"/>
    </row>
    <row r="16" spans="1:15" x14ac:dyDescent="0.45">
      <c r="B16" s="35" t="s">
        <v>180</v>
      </c>
      <c r="C16" s="35"/>
      <c r="D16" s="35"/>
      <c r="E16" s="35"/>
      <c r="F16" s="35"/>
    </row>
    <row r="18" spans="1:15" x14ac:dyDescent="0.45">
      <c r="B18" s="35" t="s">
        <v>181</v>
      </c>
      <c r="C18" s="35"/>
      <c r="D18" s="35"/>
      <c r="E18" s="35"/>
      <c r="F18" s="35"/>
      <c r="G18" s="35"/>
    </row>
    <row r="20" spans="1:15" x14ac:dyDescent="0.45">
      <c r="B20" s="35" t="s">
        <v>184</v>
      </c>
      <c r="C20" s="35"/>
      <c r="D20" s="35"/>
      <c r="E20" s="35"/>
      <c r="F20" s="35"/>
    </row>
    <row r="23" spans="1:15" x14ac:dyDescent="0.45">
      <c r="A23" s="17" t="s">
        <v>177</v>
      </c>
      <c r="B23" s="17"/>
      <c r="C23" s="17"/>
      <c r="D23" s="17"/>
    </row>
    <row r="25" spans="1:15" x14ac:dyDescent="0.45">
      <c r="A25" s="17" t="s">
        <v>178</v>
      </c>
      <c r="B25" s="17"/>
      <c r="C25" s="17"/>
      <c r="D25" s="17"/>
      <c r="E25" s="17"/>
      <c r="F25" s="17"/>
      <c r="G25" s="17"/>
    </row>
    <row r="27" spans="1:15" x14ac:dyDescent="0.45">
      <c r="B27" s="36" t="s">
        <v>185</v>
      </c>
      <c r="C27" s="36"/>
      <c r="D27" s="36"/>
      <c r="E27" s="36"/>
    </row>
    <row r="29" spans="1:15" ht="171" x14ac:dyDescent="0.45">
      <c r="B29" s="37" t="s">
        <v>179</v>
      </c>
      <c r="C29" s="37"/>
      <c r="D29" s="38" t="s">
        <v>170</v>
      </c>
      <c r="F29" s="39" t="s">
        <v>186</v>
      </c>
      <c r="H29" s="39" t="s">
        <v>187</v>
      </c>
      <c r="I29" s="40"/>
      <c r="J29" s="40"/>
      <c r="K29" s="40"/>
      <c r="L29" s="40"/>
      <c r="M29" s="40"/>
      <c r="N29" s="40"/>
      <c r="O29" s="40"/>
    </row>
    <row r="30" spans="1:15" ht="57" x14ac:dyDescent="0.45">
      <c r="B30" s="37"/>
      <c r="C30" s="37"/>
      <c r="D30" s="38" t="s">
        <v>188</v>
      </c>
      <c r="F30" s="39"/>
    </row>
    <row r="31" spans="1:15" x14ac:dyDescent="0.45">
      <c r="B31" s="41"/>
      <c r="C31" s="41"/>
      <c r="D31" s="42"/>
      <c r="F31" s="39"/>
    </row>
    <row r="33" spans="1:9" x14ac:dyDescent="0.45">
      <c r="A33" s="17" t="s">
        <v>189</v>
      </c>
      <c r="B33" s="17"/>
      <c r="C33" s="17"/>
      <c r="D33" s="17"/>
      <c r="E33" s="17"/>
      <c r="F33" s="17"/>
      <c r="G33" s="17"/>
      <c r="H33" s="17"/>
      <c r="I33" s="17"/>
    </row>
    <row r="35" spans="1:9" x14ac:dyDescent="0.45">
      <c r="B35" s="17" t="s">
        <v>190</v>
      </c>
      <c r="C35" s="17"/>
      <c r="D35" s="17"/>
      <c r="E35" s="17"/>
    </row>
    <row r="38" spans="1:9" x14ac:dyDescent="0.45">
      <c r="A38" s="17" t="s">
        <v>193</v>
      </c>
      <c r="B38" s="17"/>
      <c r="C38" s="17"/>
      <c r="D38" s="17"/>
      <c r="E38" s="17"/>
      <c r="F38" s="17"/>
    </row>
    <row r="41" spans="1:9" x14ac:dyDescent="0.45">
      <c r="B41" s="43" t="s">
        <v>194</v>
      </c>
      <c r="C41" s="43"/>
      <c r="D41" s="43"/>
    </row>
    <row r="42" spans="1:9" x14ac:dyDescent="0.45">
      <c r="B42" s="43"/>
      <c r="C42" s="43"/>
      <c r="D42" s="43"/>
    </row>
    <row r="43" spans="1:9" x14ac:dyDescent="0.45">
      <c r="B43" s="44" t="s">
        <v>197</v>
      </c>
      <c r="C43" s="44"/>
      <c r="D43" s="44"/>
    </row>
    <row r="44" spans="1:9" x14ac:dyDescent="0.45">
      <c r="B44" s="43" t="s">
        <v>195</v>
      </c>
      <c r="C44" s="43"/>
      <c r="D44" s="43"/>
    </row>
    <row r="45" spans="1:9" x14ac:dyDescent="0.45">
      <c r="B45" s="43"/>
      <c r="C45" s="43"/>
      <c r="D45" s="43"/>
    </row>
    <row r="46" spans="1:9" x14ac:dyDescent="0.45">
      <c r="B46" s="44" t="s">
        <v>198</v>
      </c>
      <c r="C46" s="44"/>
      <c r="D46" s="44"/>
    </row>
    <row r="47" spans="1:9" x14ac:dyDescent="0.45">
      <c r="B47" s="45" t="s">
        <v>196</v>
      </c>
      <c r="C47" s="45"/>
      <c r="D47" s="45"/>
    </row>
    <row r="48" spans="1:9" x14ac:dyDescent="0.45">
      <c r="B48" s="45"/>
      <c r="C48" s="45"/>
      <c r="D48" s="45"/>
    </row>
    <row r="49" spans="2:4" x14ac:dyDescent="0.45">
      <c r="B49" s="44" t="s">
        <v>199</v>
      </c>
      <c r="C49" s="44"/>
      <c r="D49" s="44"/>
    </row>
  </sheetData>
  <mergeCells count="22">
    <mergeCell ref="B44:D45"/>
    <mergeCell ref="B46:D46"/>
    <mergeCell ref="B47:D48"/>
    <mergeCell ref="B49:D49"/>
    <mergeCell ref="A33:I33"/>
    <mergeCell ref="B29:C30"/>
    <mergeCell ref="B35:E35"/>
    <mergeCell ref="A38:F38"/>
    <mergeCell ref="B41:D42"/>
    <mergeCell ref="B43:D43"/>
    <mergeCell ref="B16:F16"/>
    <mergeCell ref="B18:G18"/>
    <mergeCell ref="B20:F20"/>
    <mergeCell ref="A23:D23"/>
    <mergeCell ref="A25:G25"/>
    <mergeCell ref="B27:E27"/>
    <mergeCell ref="C1:N1"/>
    <mergeCell ref="A5:D5"/>
    <mergeCell ref="A7:O7"/>
    <mergeCell ref="B9:F9"/>
    <mergeCell ref="A11:F11"/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5626-1817-4FF9-A33C-D5898A6EF367}">
  <dimension ref="A2:N23"/>
  <sheetViews>
    <sheetView topLeftCell="A6" workbookViewId="0">
      <selection activeCell="B31" sqref="B31"/>
    </sheetView>
  </sheetViews>
  <sheetFormatPr defaultRowHeight="14.25" x14ac:dyDescent="0.45"/>
  <cols>
    <col min="2" max="2" width="13.86328125" customWidth="1"/>
  </cols>
  <sheetData>
    <row r="2" spans="1:11" x14ac:dyDescent="0.45">
      <c r="A2" s="17" t="s">
        <v>41</v>
      </c>
      <c r="B2" s="17"/>
    </row>
    <row r="3" spans="1:11" x14ac:dyDescent="0.45">
      <c r="A3" s="17" t="s">
        <v>12</v>
      </c>
      <c r="B3" s="17"/>
      <c r="C3">
        <v>195</v>
      </c>
      <c r="D3">
        <v>455</v>
      </c>
    </row>
    <row r="4" spans="1:11" x14ac:dyDescent="0.45">
      <c r="A4" s="17" t="s">
        <v>13</v>
      </c>
      <c r="B4" s="17"/>
      <c r="C4">
        <v>207.5</v>
      </c>
      <c r="D4">
        <v>415</v>
      </c>
    </row>
    <row r="5" spans="1:11" x14ac:dyDescent="0.45">
      <c r="A5" s="17" t="s">
        <v>14</v>
      </c>
      <c r="B5" s="17"/>
      <c r="C5">
        <v>650</v>
      </c>
      <c r="D5">
        <v>325</v>
      </c>
    </row>
    <row r="6" spans="1:11" x14ac:dyDescent="0.45">
      <c r="A6" s="17" t="s">
        <v>42</v>
      </c>
      <c r="B6" s="17"/>
    </row>
    <row r="8" spans="1:11" x14ac:dyDescent="0.45">
      <c r="I8" s="17" t="s">
        <v>159</v>
      </c>
      <c r="J8" s="17"/>
    </row>
    <row r="9" spans="1:11" x14ac:dyDescent="0.45">
      <c r="I9" s="17" t="s">
        <v>160</v>
      </c>
      <c r="J9" s="17"/>
    </row>
    <row r="11" spans="1:11" x14ac:dyDescent="0.45">
      <c r="I11" s="17" t="s">
        <v>162</v>
      </c>
      <c r="J11" s="17"/>
    </row>
    <row r="12" spans="1:11" x14ac:dyDescent="0.45">
      <c r="I12" s="17" t="s">
        <v>161</v>
      </c>
      <c r="J12" s="17"/>
    </row>
    <row r="14" spans="1:11" x14ac:dyDescent="0.45">
      <c r="I14" s="17" t="s">
        <v>163</v>
      </c>
      <c r="J14" s="17"/>
    </row>
    <row r="15" spans="1:11" x14ac:dyDescent="0.45">
      <c r="I15" s="17" t="s">
        <v>164</v>
      </c>
      <c r="J15" s="17"/>
      <c r="K15" s="17"/>
    </row>
    <row r="17" spans="9:14" x14ac:dyDescent="0.45">
      <c r="I17" s="17" t="s">
        <v>165</v>
      </c>
      <c r="J17" s="17"/>
    </row>
    <row r="18" spans="9:14" x14ac:dyDescent="0.45">
      <c r="I18" s="17" t="s">
        <v>163</v>
      </c>
      <c r="J18" s="17"/>
    </row>
    <row r="20" spans="9:14" x14ac:dyDescent="0.45">
      <c r="I20" t="s">
        <v>166</v>
      </c>
    </row>
    <row r="21" spans="9:14" x14ac:dyDescent="0.45">
      <c r="I21" t="s">
        <v>167</v>
      </c>
    </row>
    <row r="23" spans="9:14" x14ac:dyDescent="0.45">
      <c r="I23" t="s">
        <v>168</v>
      </c>
      <c r="K23" s="17" t="s">
        <v>169</v>
      </c>
      <c r="L23" s="17"/>
      <c r="M23" s="17"/>
      <c r="N23" s="17"/>
    </row>
  </sheetData>
  <mergeCells count="14">
    <mergeCell ref="I12:J12"/>
    <mergeCell ref="I11:J11"/>
    <mergeCell ref="I9:J9"/>
    <mergeCell ref="I8:J8"/>
    <mergeCell ref="K23:N23"/>
    <mergeCell ref="I17:J17"/>
    <mergeCell ref="I18:J18"/>
    <mergeCell ref="I14:J14"/>
    <mergeCell ref="I15:K15"/>
    <mergeCell ref="A2:B2"/>
    <mergeCell ref="A3:B3"/>
    <mergeCell ref="A4:B4"/>
    <mergeCell ref="A5:B5"/>
    <mergeCell ref="A6:B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5F49-29BD-420D-B875-A766B72C53B3}">
  <dimension ref="A1:J61"/>
  <sheetViews>
    <sheetView tabSelected="1" topLeftCell="A46" workbookViewId="0">
      <selection activeCell="A3" sqref="A3"/>
    </sheetView>
  </sheetViews>
  <sheetFormatPr defaultRowHeight="14.25" x14ac:dyDescent="0.45"/>
  <sheetData>
    <row r="1" spans="1:10" x14ac:dyDescent="0.45">
      <c r="B1" s="18" t="s">
        <v>200</v>
      </c>
      <c r="C1" s="18"/>
      <c r="D1" s="18"/>
      <c r="E1" s="18"/>
      <c r="F1" s="18"/>
      <c r="G1" s="18"/>
      <c r="H1" s="18"/>
      <c r="I1" s="18"/>
      <c r="J1" s="18"/>
    </row>
    <row r="2" spans="1:10" x14ac:dyDescent="0.45">
      <c r="B2" s="18"/>
      <c r="C2" s="18"/>
      <c r="D2" s="18"/>
      <c r="E2" s="18"/>
      <c r="F2" s="18"/>
      <c r="G2" s="18"/>
      <c r="H2" s="18"/>
      <c r="I2" s="18"/>
      <c r="J2" s="18"/>
    </row>
    <row r="4" spans="1:10" x14ac:dyDescent="0.45">
      <c r="A4" s="46" t="s">
        <v>212</v>
      </c>
    </row>
    <row r="5" spans="1:10" x14ac:dyDescent="0.45">
      <c r="A5" s="39"/>
      <c r="B5" s="39"/>
      <c r="D5" s="39"/>
      <c r="E5" s="39"/>
      <c r="F5" s="39"/>
    </row>
    <row r="6" spans="1:10" ht="28.5" x14ac:dyDescent="0.45">
      <c r="A6" s="39" t="s">
        <v>201</v>
      </c>
      <c r="B6" s="39"/>
      <c r="C6" s="39"/>
      <c r="D6" s="39"/>
      <c r="E6" s="39"/>
      <c r="F6" s="39"/>
    </row>
    <row r="7" spans="1:10" x14ac:dyDescent="0.45">
      <c r="A7" s="47" t="s">
        <v>202</v>
      </c>
      <c r="B7" s="47" t="s">
        <v>203</v>
      </c>
      <c r="C7" s="47" t="s">
        <v>204</v>
      </c>
      <c r="D7" s="47"/>
      <c r="E7" s="47"/>
      <c r="F7" s="39"/>
    </row>
    <row r="8" spans="1:10" x14ac:dyDescent="0.45">
      <c r="A8" s="47" t="s">
        <v>205</v>
      </c>
      <c r="B8" s="47">
        <v>59.999999999999964</v>
      </c>
      <c r="C8" s="47">
        <v>295</v>
      </c>
      <c r="D8" s="47"/>
      <c r="E8" s="47"/>
      <c r="F8" s="39"/>
    </row>
    <row r="9" spans="1:10" ht="42.75" x14ac:dyDescent="0.45">
      <c r="A9" s="47" t="s">
        <v>206</v>
      </c>
      <c r="B9" s="47">
        <v>60</v>
      </c>
      <c r="C9" s="47">
        <v>50</v>
      </c>
      <c r="D9" s="48">
        <f>SUMPRODUCT(B9:C9,B8:C8)</f>
        <v>18349.999999999996</v>
      </c>
      <c r="E9" s="47" t="s">
        <v>207</v>
      </c>
      <c r="F9" s="39"/>
    </row>
    <row r="10" spans="1:10" x14ac:dyDescent="0.45">
      <c r="A10" s="39"/>
      <c r="B10" s="39"/>
      <c r="C10" s="39"/>
      <c r="D10" s="39"/>
      <c r="E10" s="39"/>
      <c r="F10" s="39"/>
    </row>
    <row r="11" spans="1:10" x14ac:dyDescent="0.45">
      <c r="A11" s="39"/>
      <c r="B11" s="39"/>
      <c r="D11" s="39"/>
      <c r="E11" s="39"/>
      <c r="F11" s="39"/>
    </row>
    <row r="12" spans="1:10" ht="28.5" x14ac:dyDescent="0.45">
      <c r="A12" s="39" t="s">
        <v>55</v>
      </c>
      <c r="B12" s="39"/>
      <c r="C12" s="39"/>
      <c r="D12" s="39"/>
      <c r="E12" s="39"/>
      <c r="F12" s="39"/>
    </row>
    <row r="13" spans="1:10" x14ac:dyDescent="0.45">
      <c r="A13" s="47" t="s">
        <v>56</v>
      </c>
      <c r="B13" s="47"/>
      <c r="C13" s="47"/>
      <c r="D13" s="47" t="s">
        <v>208</v>
      </c>
      <c r="E13" s="47" t="s">
        <v>61</v>
      </c>
      <c r="F13" s="49" t="s">
        <v>209</v>
      </c>
    </row>
    <row r="14" spans="1:10" x14ac:dyDescent="0.45">
      <c r="A14" s="1" t="s">
        <v>57</v>
      </c>
      <c r="B14" s="47">
        <v>7</v>
      </c>
      <c r="C14" s="47">
        <v>3</v>
      </c>
      <c r="D14" s="47">
        <f>SUMPRODUCT(B8:C8, B14:C14)</f>
        <v>1304.9999999999998</v>
      </c>
      <c r="E14" s="47" t="s">
        <v>51</v>
      </c>
      <c r="F14" s="48">
        <v>1366</v>
      </c>
    </row>
    <row r="15" spans="1:10" x14ac:dyDescent="0.45">
      <c r="A15" s="1" t="s">
        <v>58</v>
      </c>
      <c r="B15" s="47">
        <v>6</v>
      </c>
      <c r="C15" s="47">
        <v>3</v>
      </c>
      <c r="D15" s="47">
        <f>SUMPRODUCT(B8:C8, B15:C15)</f>
        <v>1244.9999999999998</v>
      </c>
      <c r="E15" s="47" t="s">
        <v>51</v>
      </c>
      <c r="F15" s="47">
        <v>1245</v>
      </c>
    </row>
    <row r="16" spans="1:10" x14ac:dyDescent="0.45">
      <c r="A16" s="1" t="s">
        <v>59</v>
      </c>
      <c r="B16" s="47">
        <v>1</v>
      </c>
      <c r="C16" s="47">
        <v>2</v>
      </c>
      <c r="D16" s="47">
        <f>SUMPRODUCT(B8:C8, B16:C16)</f>
        <v>650</v>
      </c>
      <c r="E16" s="47" t="s">
        <v>51</v>
      </c>
      <c r="F16" s="47">
        <v>650</v>
      </c>
    </row>
    <row r="19" spans="1:9" x14ac:dyDescent="0.45">
      <c r="A19" s="46" t="s">
        <v>211</v>
      </c>
    </row>
    <row r="20" spans="1:9" x14ac:dyDescent="0.45">
      <c r="A20" s="39"/>
      <c r="B20" s="39"/>
      <c r="D20" s="39"/>
      <c r="E20" s="39"/>
      <c r="F20" s="39"/>
    </row>
    <row r="21" spans="1:9" ht="28.5" x14ac:dyDescent="0.45">
      <c r="A21" s="39" t="s">
        <v>201</v>
      </c>
      <c r="B21" s="39"/>
      <c r="C21" s="39"/>
      <c r="D21" s="39"/>
      <c r="E21" s="39"/>
      <c r="F21" s="39"/>
    </row>
    <row r="22" spans="1:9" x14ac:dyDescent="0.45">
      <c r="A22" s="47" t="s">
        <v>202</v>
      </c>
      <c r="B22" s="47" t="s">
        <v>203</v>
      </c>
      <c r="C22" s="47" t="s">
        <v>204</v>
      </c>
      <c r="D22" s="47"/>
      <c r="E22" s="47"/>
      <c r="F22" s="39"/>
    </row>
    <row r="23" spans="1:9" x14ac:dyDescent="0.45">
      <c r="A23" s="47" t="s">
        <v>205</v>
      </c>
      <c r="B23" s="47">
        <v>60.222222222222207</v>
      </c>
      <c r="C23" s="47">
        <v>294.88888888888891</v>
      </c>
      <c r="D23" s="47"/>
      <c r="E23" s="47"/>
      <c r="F23" s="39"/>
    </row>
    <row r="24" spans="1:9" ht="42.75" x14ac:dyDescent="0.45">
      <c r="A24" s="47" t="s">
        <v>206</v>
      </c>
      <c r="B24" s="47">
        <v>60</v>
      </c>
      <c r="C24" s="47">
        <v>50</v>
      </c>
      <c r="D24" s="48">
        <f>SUMPRODUCT(B24:C24,B23:C23)</f>
        <v>18357.777777777777</v>
      </c>
      <c r="E24" s="47" t="s">
        <v>207</v>
      </c>
      <c r="F24" s="39"/>
      <c r="I24" s="50"/>
    </row>
    <row r="25" spans="1:9" x14ac:dyDescent="0.45">
      <c r="A25" s="39"/>
      <c r="B25" s="39"/>
      <c r="C25" s="39"/>
      <c r="D25" s="39"/>
      <c r="E25" s="39"/>
      <c r="F25" s="39"/>
    </row>
    <row r="26" spans="1:9" x14ac:dyDescent="0.45">
      <c r="A26" s="39"/>
      <c r="B26" s="39"/>
      <c r="D26" s="39"/>
      <c r="E26" s="39"/>
      <c r="F26" s="39"/>
    </row>
    <row r="27" spans="1:9" ht="28.5" x14ac:dyDescent="0.45">
      <c r="A27" s="39" t="s">
        <v>55</v>
      </c>
      <c r="B27" s="39"/>
      <c r="C27" s="39"/>
      <c r="D27" s="39"/>
      <c r="E27" s="39"/>
      <c r="F27" s="39"/>
    </row>
    <row r="28" spans="1:9" x14ac:dyDescent="0.45">
      <c r="A28" s="47" t="s">
        <v>56</v>
      </c>
      <c r="B28" s="47"/>
      <c r="C28" s="47"/>
      <c r="D28" s="47" t="s">
        <v>208</v>
      </c>
      <c r="E28" s="47" t="s">
        <v>61</v>
      </c>
      <c r="F28" s="49" t="s">
        <v>209</v>
      </c>
    </row>
    <row r="29" spans="1:9" x14ac:dyDescent="0.45">
      <c r="A29" s="1" t="s">
        <v>57</v>
      </c>
      <c r="B29" s="47">
        <v>7</v>
      </c>
      <c r="C29" s="47">
        <v>3</v>
      </c>
      <c r="D29" s="47">
        <f>SUMPRODUCT(B23:C23, B29:C29)</f>
        <v>1306.2222222222222</v>
      </c>
      <c r="E29" s="47" t="s">
        <v>51</v>
      </c>
      <c r="F29" s="51">
        <v>1365</v>
      </c>
    </row>
    <row r="30" spans="1:9" x14ac:dyDescent="0.45">
      <c r="A30" s="1" t="s">
        <v>58</v>
      </c>
      <c r="B30" s="47">
        <v>6</v>
      </c>
      <c r="C30" s="47">
        <v>3</v>
      </c>
      <c r="D30" s="47">
        <f>SUMPRODUCT(B23:C23, B30:C30)</f>
        <v>1246</v>
      </c>
      <c r="E30" s="47" t="s">
        <v>51</v>
      </c>
      <c r="F30" s="48">
        <v>1246</v>
      </c>
    </row>
    <row r="31" spans="1:9" x14ac:dyDescent="0.45">
      <c r="A31" s="1" t="s">
        <v>59</v>
      </c>
      <c r="B31" s="47">
        <v>1</v>
      </c>
      <c r="C31" s="47">
        <v>2</v>
      </c>
      <c r="D31" s="47">
        <f>SUMPRODUCT(B23:C23, B31:C31)</f>
        <v>650</v>
      </c>
      <c r="E31" s="47" t="s">
        <v>51</v>
      </c>
      <c r="F31" s="47">
        <v>650</v>
      </c>
    </row>
    <row r="34" spans="1:6" x14ac:dyDescent="0.45">
      <c r="A34" s="46" t="s">
        <v>213</v>
      </c>
    </row>
    <row r="35" spans="1:6" x14ac:dyDescent="0.45">
      <c r="A35" s="39"/>
      <c r="B35" s="39"/>
      <c r="D35" s="39"/>
      <c r="E35" s="39"/>
      <c r="F35" s="39"/>
    </row>
    <row r="36" spans="1:6" ht="28.5" x14ac:dyDescent="0.45">
      <c r="A36" s="39" t="s">
        <v>201</v>
      </c>
      <c r="B36" s="39"/>
      <c r="C36" s="39"/>
      <c r="D36" s="39"/>
      <c r="E36" s="39"/>
      <c r="F36" s="39"/>
    </row>
    <row r="37" spans="1:6" x14ac:dyDescent="0.45">
      <c r="A37" s="47" t="s">
        <v>202</v>
      </c>
      <c r="B37" s="47" t="s">
        <v>203</v>
      </c>
      <c r="C37" s="47" t="s">
        <v>204</v>
      </c>
      <c r="D37" s="47"/>
      <c r="E37" s="47"/>
      <c r="F37" s="39"/>
    </row>
    <row r="38" spans="1:6" x14ac:dyDescent="0.45">
      <c r="A38" s="47" t="s">
        <v>205</v>
      </c>
      <c r="B38" s="47">
        <v>59.666666666666664</v>
      </c>
      <c r="C38" s="47">
        <v>295.66666666666663</v>
      </c>
      <c r="D38" s="47"/>
      <c r="E38" s="47"/>
      <c r="F38" s="39"/>
    </row>
    <row r="39" spans="1:6" ht="42.75" x14ac:dyDescent="0.45">
      <c r="A39" s="47" t="s">
        <v>206</v>
      </c>
      <c r="B39" s="47">
        <v>60</v>
      </c>
      <c r="C39" s="47">
        <v>50</v>
      </c>
      <c r="D39" s="48">
        <f>SUMPRODUCT(B39:C39,B38:C38)</f>
        <v>18363.333333333332</v>
      </c>
      <c r="E39" s="47" t="s">
        <v>207</v>
      </c>
      <c r="F39" s="39"/>
    </row>
    <row r="40" spans="1:6" x14ac:dyDescent="0.45">
      <c r="A40" s="39"/>
      <c r="B40" s="39"/>
      <c r="C40" s="39"/>
      <c r="D40" s="39"/>
      <c r="E40" s="39"/>
      <c r="F40" s="39"/>
    </row>
    <row r="41" spans="1:6" x14ac:dyDescent="0.45">
      <c r="A41" s="39"/>
      <c r="B41" s="39"/>
      <c r="D41" s="39"/>
      <c r="E41" s="39"/>
      <c r="F41" s="39"/>
    </row>
    <row r="42" spans="1:6" ht="28.5" x14ac:dyDescent="0.45">
      <c r="A42" s="39" t="s">
        <v>55</v>
      </c>
      <c r="B42" s="39"/>
      <c r="C42" s="39"/>
      <c r="D42" s="39"/>
      <c r="E42" s="39"/>
      <c r="F42" s="39"/>
    </row>
    <row r="43" spans="1:6" x14ac:dyDescent="0.45">
      <c r="A43" s="47" t="s">
        <v>56</v>
      </c>
      <c r="B43" s="47"/>
      <c r="C43" s="47"/>
      <c r="D43" s="47" t="s">
        <v>208</v>
      </c>
      <c r="E43" s="47" t="s">
        <v>61</v>
      </c>
      <c r="F43" s="49" t="s">
        <v>209</v>
      </c>
    </row>
    <row r="44" spans="1:6" x14ac:dyDescent="0.45">
      <c r="A44" s="1" t="s">
        <v>57</v>
      </c>
      <c r="B44" s="47">
        <v>7</v>
      </c>
      <c r="C44" s="47">
        <v>3</v>
      </c>
      <c r="D44" s="47">
        <f>SUMPRODUCT(B38:C38, B44:C44)</f>
        <v>1304.6666666666665</v>
      </c>
      <c r="E44" s="47" t="s">
        <v>51</v>
      </c>
      <c r="F44" s="51">
        <v>1365</v>
      </c>
    </row>
    <row r="45" spans="1:6" x14ac:dyDescent="0.45">
      <c r="A45" s="1" t="s">
        <v>58</v>
      </c>
      <c r="B45" s="47">
        <v>6</v>
      </c>
      <c r="C45" s="47">
        <v>3</v>
      </c>
      <c r="D45" s="47">
        <f>SUMPRODUCT(B38:C38, B45:C45)</f>
        <v>1245</v>
      </c>
      <c r="E45" s="47" t="s">
        <v>51</v>
      </c>
      <c r="F45" s="51">
        <v>1245</v>
      </c>
    </row>
    <row r="46" spans="1:6" x14ac:dyDescent="0.45">
      <c r="A46" s="1" t="s">
        <v>59</v>
      </c>
      <c r="B46" s="47">
        <v>1</v>
      </c>
      <c r="C46" s="47">
        <v>2</v>
      </c>
      <c r="D46" s="47">
        <f>SUMPRODUCT(B38:C38, B46:C46)</f>
        <v>650.99999999999989</v>
      </c>
      <c r="E46" s="47" t="s">
        <v>51</v>
      </c>
      <c r="F46" s="48">
        <v>651</v>
      </c>
    </row>
    <row r="49" spans="1:6" x14ac:dyDescent="0.45">
      <c r="A49" s="46" t="s">
        <v>210</v>
      </c>
    </row>
    <row r="50" spans="1:6" x14ac:dyDescent="0.45">
      <c r="A50" s="39"/>
      <c r="B50" s="39"/>
      <c r="D50" s="39"/>
      <c r="E50" s="39"/>
      <c r="F50" s="39"/>
    </row>
    <row r="51" spans="1:6" ht="28.5" x14ac:dyDescent="0.45">
      <c r="A51" s="39" t="s">
        <v>201</v>
      </c>
      <c r="B51" s="39"/>
      <c r="C51" s="39"/>
      <c r="D51" s="39"/>
      <c r="E51" s="39"/>
      <c r="F51" s="39"/>
    </row>
    <row r="52" spans="1:6" x14ac:dyDescent="0.45">
      <c r="A52" s="47" t="s">
        <v>202</v>
      </c>
      <c r="B52" s="47" t="s">
        <v>203</v>
      </c>
      <c r="C52" s="47" t="s">
        <v>204</v>
      </c>
      <c r="D52" s="47"/>
      <c r="E52" s="47"/>
      <c r="F52" s="39"/>
    </row>
    <row r="53" spans="1:6" x14ac:dyDescent="0.45">
      <c r="A53" s="47" t="s">
        <v>205</v>
      </c>
      <c r="B53" s="47">
        <v>59.888888888888864</v>
      </c>
      <c r="C53" s="47">
        <v>295.55555555555554</v>
      </c>
      <c r="D53" s="47"/>
      <c r="E53" s="47"/>
      <c r="F53" s="39"/>
    </row>
    <row r="54" spans="1:6" ht="42.75" x14ac:dyDescent="0.45">
      <c r="A54" s="47" t="s">
        <v>206</v>
      </c>
      <c r="B54" s="47">
        <v>60</v>
      </c>
      <c r="C54" s="47">
        <v>50</v>
      </c>
      <c r="D54" s="48">
        <f>SUMPRODUCT(B54:C54,B53:C53)</f>
        <v>18371.111111111109</v>
      </c>
      <c r="E54" s="47" t="s">
        <v>207</v>
      </c>
      <c r="F54" s="39"/>
    </row>
    <row r="55" spans="1:6" x14ac:dyDescent="0.45">
      <c r="A55" s="39"/>
      <c r="B55" s="39"/>
      <c r="C55" s="39"/>
      <c r="D55" s="39"/>
      <c r="E55" s="39"/>
      <c r="F55" s="39"/>
    </row>
    <row r="56" spans="1:6" x14ac:dyDescent="0.45">
      <c r="A56" s="39"/>
      <c r="B56" s="39"/>
      <c r="D56" s="39"/>
      <c r="E56" s="39"/>
      <c r="F56" s="39"/>
    </row>
    <row r="57" spans="1:6" ht="28.5" x14ac:dyDescent="0.45">
      <c r="A57" s="39" t="s">
        <v>55</v>
      </c>
      <c r="B57" s="39"/>
      <c r="C57" s="39"/>
      <c r="D57" s="39"/>
      <c r="E57" s="39"/>
      <c r="F57" s="39"/>
    </row>
    <row r="58" spans="1:6" x14ac:dyDescent="0.45">
      <c r="A58" s="47" t="s">
        <v>56</v>
      </c>
      <c r="B58" s="47"/>
      <c r="C58" s="47"/>
      <c r="D58" s="47" t="s">
        <v>208</v>
      </c>
      <c r="E58" s="47" t="s">
        <v>61</v>
      </c>
      <c r="F58" s="49" t="s">
        <v>209</v>
      </c>
    </row>
    <row r="59" spans="1:6" x14ac:dyDescent="0.45">
      <c r="A59" s="1" t="s">
        <v>57</v>
      </c>
      <c r="B59" s="47">
        <v>7</v>
      </c>
      <c r="C59" s="47">
        <v>3</v>
      </c>
      <c r="D59" s="47">
        <f>SUMPRODUCT(B53:C53, B59:C59)</f>
        <v>1305.8888888888887</v>
      </c>
      <c r="E59" s="47" t="s">
        <v>51</v>
      </c>
      <c r="F59" s="48">
        <v>1366</v>
      </c>
    </row>
    <row r="60" spans="1:6" x14ac:dyDescent="0.45">
      <c r="A60" s="1" t="s">
        <v>58</v>
      </c>
      <c r="B60" s="47">
        <v>6</v>
      </c>
      <c r="C60" s="47">
        <v>3</v>
      </c>
      <c r="D60" s="47">
        <f>SUMPRODUCT(B53:C53, B60:C60)</f>
        <v>1245.9999999999998</v>
      </c>
      <c r="E60" s="47" t="s">
        <v>51</v>
      </c>
      <c r="F60" s="48">
        <v>1246</v>
      </c>
    </row>
    <row r="61" spans="1:6" x14ac:dyDescent="0.45">
      <c r="A61" s="1" t="s">
        <v>59</v>
      </c>
      <c r="B61" s="47">
        <v>1</v>
      </c>
      <c r="C61" s="47">
        <v>2</v>
      </c>
      <c r="D61" s="47">
        <f>SUMPRODUCT(B53:C53, B61:C61)</f>
        <v>651</v>
      </c>
      <c r="E61" s="47" t="s">
        <v>51</v>
      </c>
      <c r="F61" s="48">
        <v>651</v>
      </c>
    </row>
  </sheetData>
  <mergeCells count="1">
    <mergeCell ref="B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4C3-A5F4-44DC-917C-E0ED964535CB}">
  <dimension ref="A1:G29"/>
  <sheetViews>
    <sheetView showGridLines="0" topLeftCell="A10" workbookViewId="0"/>
  </sheetViews>
  <sheetFormatPr defaultRowHeight="14.25" x14ac:dyDescent="0.45"/>
  <cols>
    <col min="1" max="1" width="2.1328125" customWidth="1"/>
    <col min="2" max="2" width="5.9296875" bestFit="1" customWidth="1"/>
    <col min="3" max="3" width="19.796875" bestFit="1" customWidth="1"/>
    <col min="4" max="4" width="12.1328125" bestFit="1" customWidth="1"/>
    <col min="5" max="5" width="12.265625" bestFit="1" customWidth="1"/>
    <col min="6" max="6" width="10.06640625" bestFit="1" customWidth="1"/>
    <col min="7" max="7" width="4.796875" bestFit="1" customWidth="1"/>
  </cols>
  <sheetData>
    <row r="1" spans="1:5" x14ac:dyDescent="0.45">
      <c r="A1" s="6" t="s">
        <v>63</v>
      </c>
    </row>
    <row r="2" spans="1:5" x14ac:dyDescent="0.45">
      <c r="A2" s="6" t="s">
        <v>64</v>
      </c>
    </row>
    <row r="3" spans="1:5" x14ac:dyDescent="0.45">
      <c r="A3" s="6" t="s">
        <v>65</v>
      </c>
    </row>
    <row r="4" spans="1:5" x14ac:dyDescent="0.45">
      <c r="A4" s="6" t="s">
        <v>66</v>
      </c>
    </row>
    <row r="5" spans="1:5" x14ac:dyDescent="0.45">
      <c r="A5" s="6" t="s">
        <v>67</v>
      </c>
    </row>
    <row r="6" spans="1:5" x14ac:dyDescent="0.45">
      <c r="A6" s="6"/>
      <c r="B6" t="s">
        <v>68</v>
      </c>
    </row>
    <row r="7" spans="1:5" x14ac:dyDescent="0.45">
      <c r="A7" s="6"/>
      <c r="B7" t="s">
        <v>69</v>
      </c>
    </row>
    <row r="8" spans="1:5" x14ac:dyDescent="0.45">
      <c r="A8" s="6"/>
      <c r="B8" t="s">
        <v>70</v>
      </c>
    </row>
    <row r="9" spans="1:5" x14ac:dyDescent="0.45">
      <c r="A9" s="6" t="s">
        <v>71</v>
      </c>
    </row>
    <row r="10" spans="1:5" x14ac:dyDescent="0.45">
      <c r="B10" t="s">
        <v>72</v>
      </c>
    </row>
    <row r="11" spans="1:5" x14ac:dyDescent="0.45">
      <c r="B11" t="s">
        <v>73</v>
      </c>
    </row>
    <row r="14" spans="1:5" ht="14.65" thickBot="1" x14ac:dyDescent="0.5">
      <c r="A14" t="s">
        <v>74</v>
      </c>
    </row>
    <row r="15" spans="1:5" ht="14.65" thickBot="1" x14ac:dyDescent="0.5">
      <c r="B15" s="8" t="s">
        <v>75</v>
      </c>
      <c r="C15" s="8" t="s">
        <v>76</v>
      </c>
      <c r="D15" s="8" t="s">
        <v>77</v>
      </c>
      <c r="E15" s="8" t="s">
        <v>78</v>
      </c>
    </row>
    <row r="16" spans="1:5" ht="14.65" thickBot="1" x14ac:dyDescent="0.5">
      <c r="B16" s="7" t="s">
        <v>86</v>
      </c>
      <c r="C16" s="7" t="s">
        <v>54</v>
      </c>
      <c r="D16" s="10">
        <v>0</v>
      </c>
      <c r="E16" s="10">
        <v>18350</v>
      </c>
    </row>
    <row r="19" spans="1:7" ht="14.65" thickBot="1" x14ac:dyDescent="0.5">
      <c r="A19" t="s">
        <v>79</v>
      </c>
    </row>
    <row r="20" spans="1:7" ht="14.65" thickBot="1" x14ac:dyDescent="0.5">
      <c r="B20" s="8" t="s">
        <v>75</v>
      </c>
      <c r="C20" s="8" t="s">
        <v>76</v>
      </c>
      <c r="D20" s="8" t="s">
        <v>77</v>
      </c>
      <c r="E20" s="8" t="s">
        <v>78</v>
      </c>
      <c r="F20" s="8" t="s">
        <v>80</v>
      </c>
    </row>
    <row r="21" spans="1:7" x14ac:dyDescent="0.45">
      <c r="B21" s="9" t="s">
        <v>87</v>
      </c>
      <c r="C21" s="9" t="s">
        <v>88</v>
      </c>
      <c r="D21" s="11">
        <v>0</v>
      </c>
      <c r="E21" s="11">
        <v>60</v>
      </c>
      <c r="F21" s="9" t="s">
        <v>89</v>
      </c>
    </row>
    <row r="22" spans="1:7" ht="14.65" thickBot="1" x14ac:dyDescent="0.5">
      <c r="B22" s="7" t="s">
        <v>90</v>
      </c>
      <c r="C22" s="7" t="s">
        <v>91</v>
      </c>
      <c r="D22" s="10">
        <v>0</v>
      </c>
      <c r="E22" s="10">
        <v>295</v>
      </c>
      <c r="F22" s="7" t="s">
        <v>89</v>
      </c>
    </row>
    <row r="25" spans="1:7" ht="14.65" thickBot="1" x14ac:dyDescent="0.5">
      <c r="A25" t="s">
        <v>81</v>
      </c>
    </row>
    <row r="26" spans="1:7" ht="14.65" thickBot="1" x14ac:dyDescent="0.5">
      <c r="B26" s="8" t="s">
        <v>75</v>
      </c>
      <c r="C26" s="8" t="s">
        <v>76</v>
      </c>
      <c r="D26" s="8" t="s">
        <v>82</v>
      </c>
      <c r="E26" s="8" t="s">
        <v>83</v>
      </c>
      <c r="F26" s="8" t="s">
        <v>84</v>
      </c>
      <c r="G26" s="8" t="s">
        <v>85</v>
      </c>
    </row>
    <row r="27" spans="1:7" x14ac:dyDescent="0.45">
      <c r="B27" s="9" t="s">
        <v>92</v>
      </c>
      <c r="C27" s="9" t="s">
        <v>93</v>
      </c>
      <c r="D27" s="11">
        <v>1305</v>
      </c>
      <c r="E27" s="9" t="s">
        <v>94</v>
      </c>
      <c r="F27" s="9" t="s">
        <v>95</v>
      </c>
      <c r="G27" s="9">
        <v>60</v>
      </c>
    </row>
    <row r="28" spans="1:7" x14ac:dyDescent="0.45">
      <c r="B28" s="9" t="s">
        <v>96</v>
      </c>
      <c r="C28" s="9" t="s">
        <v>97</v>
      </c>
      <c r="D28" s="11">
        <v>1245</v>
      </c>
      <c r="E28" s="9" t="s">
        <v>98</v>
      </c>
      <c r="F28" s="9" t="s">
        <v>99</v>
      </c>
      <c r="G28" s="9">
        <v>0</v>
      </c>
    </row>
    <row r="29" spans="1:7" ht="14.65" thickBot="1" x14ac:dyDescent="0.5">
      <c r="B29" s="7" t="s">
        <v>100</v>
      </c>
      <c r="C29" s="7" t="s">
        <v>101</v>
      </c>
      <c r="D29" s="10">
        <v>650</v>
      </c>
      <c r="E29" s="7" t="s">
        <v>102</v>
      </c>
      <c r="F29" s="7" t="s">
        <v>99</v>
      </c>
      <c r="G29" s="7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C645-CCF8-4597-8DC1-99BB7F5CA550}">
  <dimension ref="A1:H17"/>
  <sheetViews>
    <sheetView showGridLines="0" workbookViewId="0">
      <selection activeCell="C26" sqref="C26"/>
    </sheetView>
  </sheetViews>
  <sheetFormatPr defaultRowHeight="14.25" x14ac:dyDescent="0.45"/>
  <cols>
    <col min="1" max="1" width="2.1328125" customWidth="1"/>
    <col min="2" max="2" width="5.9296875" bestFit="1" customWidth="1"/>
    <col min="3" max="3" width="19.796875" bestFit="1" customWidth="1"/>
    <col min="4" max="4" width="5.33203125" bestFit="1" customWidth="1"/>
    <col min="5" max="5" width="11.73046875" bestFit="1" customWidth="1"/>
    <col min="6" max="6" width="9.46484375" bestFit="1" customWidth="1"/>
    <col min="7" max="7" width="11.73046875" bestFit="1" customWidth="1"/>
    <col min="8" max="8" width="8.86328125" bestFit="1" customWidth="1"/>
  </cols>
  <sheetData>
    <row r="1" spans="1:8" x14ac:dyDescent="0.45">
      <c r="A1" s="6" t="s">
        <v>103</v>
      </c>
    </row>
    <row r="2" spans="1:8" x14ac:dyDescent="0.45">
      <c r="A2" s="6" t="s">
        <v>64</v>
      </c>
    </row>
    <row r="3" spans="1:8" x14ac:dyDescent="0.45">
      <c r="A3" s="6" t="s">
        <v>65</v>
      </c>
    </row>
    <row r="6" spans="1:8" ht="14.65" thickBot="1" x14ac:dyDescent="0.5">
      <c r="A6" t="s">
        <v>79</v>
      </c>
    </row>
    <row r="7" spans="1:8" x14ac:dyDescent="0.45">
      <c r="B7" s="12"/>
      <c r="C7" s="12"/>
      <c r="D7" s="12" t="s">
        <v>104</v>
      </c>
      <c r="E7" s="12" t="s">
        <v>106</v>
      </c>
      <c r="F7" s="12" t="s">
        <v>108</v>
      </c>
      <c r="G7" s="12" t="s">
        <v>110</v>
      </c>
      <c r="H7" s="12" t="s">
        <v>110</v>
      </c>
    </row>
    <row r="8" spans="1:8" ht="14.65" thickBot="1" x14ac:dyDescent="0.5">
      <c r="B8" s="13" t="s">
        <v>75</v>
      </c>
      <c r="C8" s="13" t="s">
        <v>76</v>
      </c>
      <c r="D8" s="13" t="s">
        <v>105</v>
      </c>
      <c r="E8" s="13" t="s">
        <v>107</v>
      </c>
      <c r="F8" s="13" t="s">
        <v>109</v>
      </c>
      <c r="G8" s="13" t="s">
        <v>111</v>
      </c>
      <c r="H8" s="13" t="s">
        <v>112</v>
      </c>
    </row>
    <row r="9" spans="1:8" x14ac:dyDescent="0.45">
      <c r="B9" s="9" t="s">
        <v>87</v>
      </c>
      <c r="C9" s="9" t="s">
        <v>88</v>
      </c>
      <c r="D9" s="9">
        <v>60</v>
      </c>
      <c r="E9" s="9">
        <v>0</v>
      </c>
      <c r="F9" s="9">
        <v>60</v>
      </c>
      <c r="G9" s="9">
        <v>40</v>
      </c>
      <c r="H9" s="9">
        <v>34.999999999999972</v>
      </c>
    </row>
    <row r="10" spans="1:8" ht="14.65" thickBot="1" x14ac:dyDescent="0.5">
      <c r="B10" s="7" t="s">
        <v>90</v>
      </c>
      <c r="C10" s="7" t="s">
        <v>91</v>
      </c>
      <c r="D10" s="7">
        <v>295</v>
      </c>
      <c r="E10" s="7">
        <v>0</v>
      </c>
      <c r="F10" s="7">
        <v>50</v>
      </c>
      <c r="G10" s="7">
        <v>69.999999999999972</v>
      </c>
      <c r="H10" s="7">
        <v>20</v>
      </c>
    </row>
    <row r="12" spans="1:8" ht="14.65" thickBot="1" x14ac:dyDescent="0.5">
      <c r="A12" t="s">
        <v>81</v>
      </c>
    </row>
    <row r="13" spans="1:8" x14ac:dyDescent="0.45">
      <c r="B13" s="12"/>
      <c r="C13" s="12"/>
      <c r="D13" s="12" t="s">
        <v>104</v>
      </c>
      <c r="E13" s="12" t="s">
        <v>113</v>
      </c>
      <c r="F13" s="12" t="s">
        <v>115</v>
      </c>
      <c r="G13" s="12" t="s">
        <v>110</v>
      </c>
      <c r="H13" s="12" t="s">
        <v>110</v>
      </c>
    </row>
    <row r="14" spans="1:8" ht="14.65" thickBot="1" x14ac:dyDescent="0.5">
      <c r="B14" s="13" t="s">
        <v>75</v>
      </c>
      <c r="C14" s="13" t="s">
        <v>76</v>
      </c>
      <c r="D14" s="13" t="s">
        <v>105</v>
      </c>
      <c r="E14" s="13" t="s">
        <v>114</v>
      </c>
      <c r="F14" s="13" t="s">
        <v>116</v>
      </c>
      <c r="G14" s="13" t="s">
        <v>111</v>
      </c>
      <c r="H14" s="13" t="s">
        <v>112</v>
      </c>
    </row>
    <row r="15" spans="1:8" x14ac:dyDescent="0.45">
      <c r="B15" s="9" t="s">
        <v>92</v>
      </c>
      <c r="C15" s="9" t="s">
        <v>93</v>
      </c>
      <c r="D15" s="9">
        <v>1305</v>
      </c>
      <c r="E15" s="9">
        <v>0</v>
      </c>
      <c r="F15" s="9">
        <v>1365</v>
      </c>
      <c r="G15" s="9">
        <v>1E+30</v>
      </c>
      <c r="H15" s="9">
        <v>60.000000000000071</v>
      </c>
    </row>
    <row r="16" spans="1:8" x14ac:dyDescent="0.45">
      <c r="B16" s="9" t="s">
        <v>96</v>
      </c>
      <c r="C16" s="9" t="s">
        <v>97</v>
      </c>
      <c r="D16" s="9">
        <v>1245</v>
      </c>
      <c r="E16" s="9">
        <v>7.7777777777777786</v>
      </c>
      <c r="F16" s="9">
        <v>1245</v>
      </c>
      <c r="G16" s="9">
        <v>49.090909090909143</v>
      </c>
      <c r="H16" s="9">
        <v>269.99999999999977</v>
      </c>
    </row>
    <row r="17" spans="2:8" ht="14.65" thickBot="1" x14ac:dyDescent="0.5">
      <c r="B17" s="7" t="s">
        <v>100</v>
      </c>
      <c r="C17" s="7" t="s">
        <v>101</v>
      </c>
      <c r="D17" s="7">
        <v>650</v>
      </c>
      <c r="E17" s="7">
        <v>13.333333333333334</v>
      </c>
      <c r="F17" s="7">
        <v>650</v>
      </c>
      <c r="G17" s="7">
        <v>179.99999999999997</v>
      </c>
      <c r="H17" s="7">
        <v>180.00000000000011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AC65-E09A-42B0-9716-312B7BB800BB}">
  <dimension ref="A1:J14"/>
  <sheetViews>
    <sheetView showGridLines="0" workbookViewId="0"/>
  </sheetViews>
  <sheetFormatPr defaultRowHeight="14.25" x14ac:dyDescent="0.45"/>
  <cols>
    <col min="1" max="1" width="2.1328125" customWidth="1"/>
    <col min="2" max="2" width="5.9296875" bestFit="1" customWidth="1"/>
    <col min="3" max="3" width="9.796875" bestFit="1" customWidth="1"/>
    <col min="4" max="4" width="5.73046875" bestFit="1" customWidth="1"/>
    <col min="5" max="5" width="2.1328125" customWidth="1"/>
    <col min="6" max="6" width="5.73046875" bestFit="1" customWidth="1"/>
    <col min="7" max="7" width="8.46484375" bestFit="1" customWidth="1"/>
    <col min="8" max="8" width="2.1328125" customWidth="1"/>
    <col min="9" max="9" width="5.796875" bestFit="1" customWidth="1"/>
    <col min="10" max="10" width="8.46484375" bestFit="1" customWidth="1"/>
  </cols>
  <sheetData>
    <row r="1" spans="1:10" x14ac:dyDescent="0.45">
      <c r="A1" s="6" t="s">
        <v>117</v>
      </c>
    </row>
    <row r="2" spans="1:10" x14ac:dyDescent="0.45">
      <c r="A2" s="6" t="s">
        <v>64</v>
      </c>
    </row>
    <row r="3" spans="1:10" x14ac:dyDescent="0.45">
      <c r="A3" s="6" t="s">
        <v>65</v>
      </c>
    </row>
    <row r="5" spans="1:10" ht="14.65" thickBot="1" x14ac:dyDescent="0.5"/>
    <row r="6" spans="1:10" x14ac:dyDescent="0.45">
      <c r="B6" s="12"/>
      <c r="C6" s="12" t="s">
        <v>108</v>
      </c>
      <c r="D6" s="12"/>
    </row>
    <row r="7" spans="1:10" ht="14.65" thickBot="1" x14ac:dyDescent="0.5">
      <c r="B7" s="13" t="s">
        <v>75</v>
      </c>
      <c r="C7" s="13" t="s">
        <v>76</v>
      </c>
      <c r="D7" s="13" t="s">
        <v>105</v>
      </c>
    </row>
    <row r="8" spans="1:10" ht="14.65" thickBot="1" x14ac:dyDescent="0.5">
      <c r="B8" s="7" t="s">
        <v>86</v>
      </c>
      <c r="C8" s="7" t="s">
        <v>54</v>
      </c>
      <c r="D8" s="10">
        <v>18350</v>
      </c>
    </row>
    <row r="10" spans="1:10" ht="14.65" thickBot="1" x14ac:dyDescent="0.5"/>
    <row r="11" spans="1:10" x14ac:dyDescent="0.45">
      <c r="B11" s="12"/>
      <c r="C11" s="12" t="s">
        <v>118</v>
      </c>
      <c r="D11" s="12"/>
      <c r="F11" s="12" t="s">
        <v>119</v>
      </c>
      <c r="G11" s="12" t="s">
        <v>108</v>
      </c>
      <c r="I11" s="12" t="s">
        <v>122</v>
      </c>
      <c r="J11" s="12" t="s">
        <v>108</v>
      </c>
    </row>
    <row r="12" spans="1:10" ht="14.65" thickBot="1" x14ac:dyDescent="0.5">
      <c r="B12" s="13" t="s">
        <v>75</v>
      </c>
      <c r="C12" s="13" t="s">
        <v>76</v>
      </c>
      <c r="D12" s="13" t="s">
        <v>105</v>
      </c>
      <c r="F12" s="13" t="s">
        <v>120</v>
      </c>
      <c r="G12" s="13" t="s">
        <v>121</v>
      </c>
      <c r="I12" s="13" t="s">
        <v>120</v>
      </c>
      <c r="J12" s="13" t="s">
        <v>121</v>
      </c>
    </row>
    <row r="13" spans="1:10" x14ac:dyDescent="0.45">
      <c r="B13" s="9" t="s">
        <v>87</v>
      </c>
      <c r="C13" s="9" t="s">
        <v>88</v>
      </c>
      <c r="D13" s="11">
        <v>60</v>
      </c>
      <c r="F13" s="11">
        <v>0</v>
      </c>
      <c r="G13" s="11">
        <v>14750</v>
      </c>
      <c r="I13" s="11">
        <v>60</v>
      </c>
      <c r="J13" s="11">
        <v>18350</v>
      </c>
    </row>
    <row r="14" spans="1:10" ht="14.65" thickBot="1" x14ac:dyDescent="0.5">
      <c r="B14" s="7" t="s">
        <v>90</v>
      </c>
      <c r="C14" s="7" t="s">
        <v>91</v>
      </c>
      <c r="D14" s="10">
        <v>295</v>
      </c>
      <c r="F14" s="10">
        <v>0</v>
      </c>
      <c r="G14" s="10">
        <v>3600</v>
      </c>
      <c r="I14" s="10">
        <v>295</v>
      </c>
      <c r="J14" s="10">
        <v>18350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4F0A-666F-4033-A793-4EBFAE002C2F}">
  <dimension ref="A1:I17"/>
  <sheetViews>
    <sheetView workbookViewId="0">
      <selection activeCell="A17" sqref="A17"/>
    </sheetView>
  </sheetViews>
  <sheetFormatPr defaultRowHeight="14.25" x14ac:dyDescent="0.45"/>
  <sheetData>
    <row r="1" spans="1:9" x14ac:dyDescent="0.45">
      <c r="A1" s="23" t="s">
        <v>1</v>
      </c>
      <c r="B1" s="24"/>
      <c r="C1" s="29" t="s">
        <v>2</v>
      </c>
      <c r="D1" s="30"/>
      <c r="E1" s="23" t="s">
        <v>3</v>
      </c>
      <c r="F1" s="24"/>
    </row>
    <row r="2" spans="1:9" x14ac:dyDescent="0.45">
      <c r="A2" s="25"/>
      <c r="B2" s="26"/>
      <c r="C2" s="31"/>
      <c r="D2" s="32"/>
      <c r="E2" s="25"/>
      <c r="F2" s="26"/>
    </row>
    <row r="3" spans="1:9" x14ac:dyDescent="0.45">
      <c r="A3" s="27"/>
      <c r="B3" s="28"/>
      <c r="C3" s="1" t="s">
        <v>4</v>
      </c>
      <c r="D3" s="1" t="s">
        <v>5</v>
      </c>
      <c r="E3" s="27"/>
      <c r="F3" s="28"/>
    </row>
    <row r="4" spans="1:9" x14ac:dyDescent="0.45">
      <c r="A4" s="20" t="s">
        <v>6</v>
      </c>
      <c r="B4" s="21"/>
      <c r="C4" s="1">
        <v>7</v>
      </c>
      <c r="D4" s="1">
        <v>3</v>
      </c>
      <c r="E4" s="20">
        <v>1365</v>
      </c>
      <c r="F4" s="21"/>
    </row>
    <row r="5" spans="1:9" x14ac:dyDescent="0.45">
      <c r="A5" s="20" t="s">
        <v>7</v>
      </c>
      <c r="B5" s="21"/>
      <c r="C5" s="1">
        <v>6</v>
      </c>
      <c r="D5" s="1">
        <v>3</v>
      </c>
      <c r="E5" s="20">
        <v>1245</v>
      </c>
      <c r="F5" s="21"/>
    </row>
    <row r="6" spans="1:9" x14ac:dyDescent="0.45">
      <c r="A6" s="20" t="s">
        <v>8</v>
      </c>
      <c r="B6" s="21"/>
      <c r="C6" s="1">
        <v>1</v>
      </c>
      <c r="D6" s="1">
        <v>2</v>
      </c>
      <c r="E6" s="20">
        <v>650</v>
      </c>
      <c r="F6" s="21"/>
    </row>
    <row r="7" spans="1:9" x14ac:dyDescent="0.45">
      <c r="A7" s="22" t="s">
        <v>9</v>
      </c>
      <c r="B7" s="22"/>
      <c r="C7" s="1">
        <v>60</v>
      </c>
      <c r="D7" s="1">
        <v>50</v>
      </c>
      <c r="E7" s="20"/>
      <c r="F7" s="21"/>
    </row>
    <row r="10" spans="1:9" x14ac:dyDescent="0.45">
      <c r="A10" t="s">
        <v>52</v>
      </c>
      <c r="C10" t="s">
        <v>24</v>
      </c>
      <c r="D10" t="s">
        <v>25</v>
      </c>
    </row>
    <row r="11" spans="1:9" x14ac:dyDescent="0.45">
      <c r="A11" t="s">
        <v>53</v>
      </c>
      <c r="C11">
        <v>60</v>
      </c>
      <c r="D11">
        <v>295</v>
      </c>
    </row>
    <row r="12" spans="1:9" x14ac:dyDescent="0.45">
      <c r="A12" t="s">
        <v>54</v>
      </c>
      <c r="C12">
        <v>60</v>
      </c>
      <c r="D12">
        <v>50</v>
      </c>
      <c r="F12">
        <f>SUMPRODUCT(C$11:D$11,C12:D12)</f>
        <v>18350</v>
      </c>
      <c r="G12" s="33"/>
      <c r="H12" s="33"/>
      <c r="I12" s="33"/>
    </row>
    <row r="14" spans="1:9" x14ac:dyDescent="0.45">
      <c r="A14" t="s">
        <v>56</v>
      </c>
      <c r="D14" s="17" t="s">
        <v>55</v>
      </c>
      <c r="E14" s="17"/>
      <c r="F14" s="17"/>
      <c r="G14" t="s">
        <v>60</v>
      </c>
      <c r="H14" t="s">
        <v>61</v>
      </c>
      <c r="I14" t="s">
        <v>62</v>
      </c>
    </row>
    <row r="15" spans="1:9" x14ac:dyDescent="0.45">
      <c r="A15" t="s">
        <v>57</v>
      </c>
      <c r="D15">
        <v>7</v>
      </c>
      <c r="E15">
        <v>3</v>
      </c>
      <c r="G15">
        <f>SUMPRODUCT(C$11:D$11,D15:E15)</f>
        <v>1305</v>
      </c>
      <c r="H15" t="s">
        <v>51</v>
      </c>
      <c r="I15">
        <v>1365</v>
      </c>
    </row>
    <row r="16" spans="1:9" x14ac:dyDescent="0.45">
      <c r="A16" t="s">
        <v>58</v>
      </c>
      <c r="D16">
        <v>6</v>
      </c>
      <c r="E16">
        <v>3</v>
      </c>
      <c r="G16">
        <f>SUMPRODUCT(C$11:D$11,D16:E16)</f>
        <v>1245</v>
      </c>
      <c r="H16" t="s">
        <v>51</v>
      </c>
      <c r="I16">
        <v>1245</v>
      </c>
    </row>
    <row r="17" spans="1:9" x14ac:dyDescent="0.45">
      <c r="A17" t="s">
        <v>59</v>
      </c>
      <c r="D17">
        <v>1</v>
      </c>
      <c r="E17">
        <v>2</v>
      </c>
      <c r="G17">
        <f>SUMPRODUCT(C$11:D$11,D17:E17)</f>
        <v>650</v>
      </c>
      <c r="H17" t="s">
        <v>51</v>
      </c>
      <c r="I17">
        <v>650</v>
      </c>
    </row>
  </sheetData>
  <mergeCells count="13">
    <mergeCell ref="G12:I12"/>
    <mergeCell ref="D14:F14"/>
    <mergeCell ref="A1:B3"/>
    <mergeCell ref="C1:D2"/>
    <mergeCell ref="E1:F3"/>
    <mergeCell ref="A4:B4"/>
    <mergeCell ref="E4:F4"/>
    <mergeCell ref="A5:B5"/>
    <mergeCell ref="E5:F5"/>
    <mergeCell ref="A6:B6"/>
    <mergeCell ref="E6:F6"/>
    <mergeCell ref="A7:B7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Симплекс-метод</vt:lpstr>
      <vt:lpstr>Двойственный метод</vt:lpstr>
      <vt:lpstr>Задание 4</vt:lpstr>
      <vt:lpstr>Графический метод</vt:lpstr>
      <vt:lpstr>Задание 6</vt:lpstr>
      <vt:lpstr>Answer Report 1</vt:lpstr>
      <vt:lpstr>Sensitivity Report 1</vt:lpstr>
      <vt:lpstr>Limits Report 1</vt:lpstr>
      <vt:lpstr>Компьютерный метод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Дедов</dc:creator>
  <cp:lastModifiedBy>Никита Дедов</cp:lastModifiedBy>
  <dcterms:created xsi:type="dcterms:W3CDTF">2015-06-05T18:17:20Z</dcterms:created>
  <dcterms:modified xsi:type="dcterms:W3CDTF">2024-11-12T22:59:47Z</dcterms:modified>
</cp:coreProperties>
</file>