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C:\Users\dedof\Desktop\"/>
    </mc:Choice>
  </mc:AlternateContent>
  <xr:revisionPtr revIDLastSave="0" documentId="8_{6CC5639A-5C7A-4366-B2AC-2CE1B7A4387F}" xr6:coauthVersionLast="47" xr6:coauthVersionMax="47" xr10:uidLastSave="{00000000-0000-0000-0000-000000000000}"/>
  <bookViews>
    <workbookView xWindow="-98" yWindow="-98" windowWidth="19396" windowHeight="11596" firstSheet="1" activeTab="1" xr2:uid="{00000000-000D-0000-FFFF-FFFF00000000}"/>
  </bookViews>
  <sheets>
    <sheet name="Sensitivity Report 1" sheetId="5" r:id="rId1"/>
    <sheet name="Задание 1" sheetId="1" r:id="rId2"/>
  </sheets>
  <definedNames>
    <definedName name="solver_adj" localSheetId="1" hidden="1">'Задание 1'!$B$89:$D$89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'Задание 1'!$B$91:$B$93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'Задание 1'!$E$89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'Задание 1'!$D$91:$D$93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9" i="1" l="1"/>
  <c r="Q79" i="1"/>
  <c r="P79" i="1"/>
  <c r="P80" i="1" s="1"/>
  <c r="S78" i="1"/>
  <c r="S77" i="1"/>
  <c r="S76" i="1"/>
  <c r="T76" i="1" s="1"/>
  <c r="E45" i="1"/>
  <c r="D45" i="1"/>
  <c r="C45" i="1"/>
  <c r="D96" i="1"/>
  <c r="C96" i="1"/>
  <c r="B96" i="1"/>
  <c r="E96" i="1" s="1"/>
  <c r="E89" i="1"/>
  <c r="P83" i="1" l="1"/>
  <c r="G95" i="1"/>
  <c r="B75" i="1"/>
  <c r="F52" i="1"/>
  <c r="F53" i="1"/>
  <c r="F51" i="1"/>
  <c r="D54" i="1"/>
  <c r="E54" i="1"/>
  <c r="C54" i="1"/>
  <c r="F43" i="1"/>
  <c r="F44" i="1"/>
  <c r="F42" i="1"/>
  <c r="D26" i="1"/>
  <c r="E26" i="1"/>
  <c r="C26" i="1"/>
  <c r="F33" i="1"/>
  <c r="F34" i="1"/>
  <c r="F32" i="1"/>
  <c r="F35" i="1" s="1"/>
  <c r="F45" i="1" l="1"/>
  <c r="C60" i="1"/>
  <c r="C61" i="1"/>
  <c r="C59" i="1"/>
  <c r="E61" i="1"/>
  <c r="E60" i="1"/>
  <c r="E59" i="1"/>
  <c r="D61" i="1"/>
  <c r="D60" i="1"/>
  <c r="D59" i="1"/>
  <c r="A64" i="1"/>
  <c r="G51" i="1"/>
  <c r="G53" i="1"/>
  <c r="H53" i="1" s="1"/>
  <c r="G52" i="1"/>
  <c r="H52" i="1" s="1"/>
  <c r="E79" i="1"/>
  <c r="E80" i="1"/>
  <c r="D79" i="1"/>
  <c r="D80" i="1"/>
  <c r="D78" i="1"/>
  <c r="E78" i="1"/>
  <c r="C79" i="1"/>
  <c r="C80" i="1"/>
  <c r="C78" i="1"/>
  <c r="P91" i="1"/>
  <c r="Q91" i="1"/>
  <c r="R91" i="1"/>
  <c r="O91" i="1"/>
  <c r="P88" i="1"/>
  <c r="Q88" i="1"/>
  <c r="R88" i="1"/>
  <c r="O88" i="1"/>
  <c r="H51" i="1" l="1"/>
  <c r="A70" i="1" s="1"/>
  <c r="G59" i="1"/>
  <c r="F59" i="1"/>
  <c r="G61" i="1"/>
  <c r="F61" i="1"/>
  <c r="H61" i="1" s="1"/>
  <c r="G60" i="1"/>
  <c r="F60" i="1"/>
  <c r="H60" i="1" s="1"/>
  <c r="A67" i="1" l="1"/>
  <c r="H59" i="1"/>
  <c r="A71" i="1" s="1"/>
  <c r="B92" i="1"/>
  <c r="B93" i="1"/>
  <c r="B91" i="1"/>
</calcChain>
</file>

<file path=xl/sharedStrings.xml><?xml version="1.0" encoding="utf-8"?>
<sst xmlns="http://schemas.openxmlformats.org/spreadsheetml/2006/main" count="179" uniqueCount="117">
  <si>
    <t>Microsoft Excel 16.0 Sensitivity Report</t>
  </si>
  <si>
    <t>Worksheet: [МП3.xlsx]Sheet1</t>
  </si>
  <si>
    <t>Report Created: 21.11.2024 00:35:58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</si>
  <si>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</si>
  <si>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</si>
  <si>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</si>
  <si>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</si>
  <si>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</si>
  <si>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</si>
  <si>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</si>
  <si>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</si>
  <si>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</si>
  <si>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</si>
  <si>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</si>
  <si>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</si>
  <si>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$B$89</t>
  </si>
  <si>
    <t>y1</t>
  </si>
  <si>
    <t>$C$89</t>
  </si>
  <si>
    <t>y2</t>
  </si>
  <si>
    <t>$D$89</t>
  </si>
  <si>
    <t>y3</t>
  </si>
  <si>
    <t>Constraints</t>
  </si>
  <si>
    <t>Shadow</t>
  </si>
  <si>
    <t>Constraint</t>
  </si>
  <si>
    <t>Price</t>
  </si>
  <si>
    <t>R.H. Side</t>
  </si>
  <si>
    <t>$B$91</t>
  </si>
  <si>
    <t>$B$92</t>
  </si>
  <si>
    <t>$B$93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</si>
  <si>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</si>
  <si>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</si>
  <si>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</si>
  <si>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</si>
  <si>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</si>
  <si>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</si>
  <si>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</si>
  <si>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</si>
  <si>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</si>
  <si>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q1</t>
  </si>
  <si>
    <t>q2</t>
  </si>
  <si>
    <t>q3</t>
  </si>
  <si>
    <t>y</t>
  </si>
  <si>
    <t>1) придать описанной ситуации игровую схему, установить характер игры и выявить ее участников, указать возможные чистые стратегии сторон;</t>
  </si>
  <si>
    <t>Игрок А – Руководство предприятия, заинтересованное в минимизации потерь</t>
  </si>
  <si>
    <t>Игрок П – Природа</t>
  </si>
  <si>
    <t>Для «природы» в рассматриваемой ситуации возможны три стратегии (состояния):</t>
  </si>
  <si>
    <t>1) оборудование может использоваться в очередном году после профилактического ремонта;</t>
  </si>
  <si>
    <t>2) для безаварийной работы оборудования в дальнейшем следует заменить отдельные его детали и узлы;</t>
  </si>
  <si>
    <t>3) оборудование требует капитального ремонта или замены.</t>
  </si>
  <si>
    <t>Руководство предприятия может принять одно из трех решений (стратегий):</t>
  </si>
  <si>
    <t>1) отремонтировать оборудование силами заводских специалистов</t>
  </si>
  <si>
    <t>2) вызвать специальную бригаду ремонтников</t>
  </si>
  <si>
    <t>3) заменить оборудование новым, реализовав устаревшее оборудование по его остаточной стоимости</t>
  </si>
  <si>
    <t>2) составить платежную матрицу</t>
  </si>
  <si>
    <t>П1</t>
  </si>
  <si>
    <t>П2</t>
  </si>
  <si>
    <t>П3</t>
  </si>
  <si>
    <t>A1</t>
  </si>
  <si>
    <t>A2</t>
  </si>
  <si>
    <t>A3</t>
  </si>
  <si>
    <t>Bj = MAXi(Aij)</t>
  </si>
  <si>
    <t>3) выяснить, какое решение о работе оборудования в предстоящем году целесообразно рекомендовать руководству предприятия, чтобы минимизировать потери при cледующих предположениях:</t>
  </si>
  <si>
    <t>а) накопленный на предприятии опыт эксплуатации аналогичного оборудования показывает, что вероятности указанных выше состояний оборудования равны соответственно q1, q2, q3;</t>
  </si>
  <si>
    <t>Критерий Байеса</t>
  </si>
  <si>
    <t>qj</t>
  </si>
  <si>
    <t>MAX</t>
  </si>
  <si>
    <t>Оптимальная стратегия – A1</t>
  </si>
  <si>
    <t>б) имеющийся опыт свидетельствует о том, что все три возможных состояния оборудования равновероятны;</t>
  </si>
  <si>
    <t>Критерий Лапласа</t>
  </si>
  <si>
    <t>Оптимальная стратегия – А1</t>
  </si>
  <si>
    <t>в) о вероятностях состояний оборудования ничего определенного сказать нельзя</t>
  </si>
  <si>
    <t>min aij j</t>
  </si>
  <si>
    <t>max aij j</t>
  </si>
  <si>
    <t>По Гурвицу (γ = 0.7)</t>
  </si>
  <si>
    <t>Матрица рисков</t>
  </si>
  <si>
    <t>max rij j</t>
  </si>
  <si>
    <t>min rij j</t>
  </si>
  <si>
    <t>Максимальный критерий Вальда (максиму из минимумов и соотв. Ему стратегию)</t>
  </si>
  <si>
    <t>Оптимальная стратегия 1</t>
  </si>
  <si>
    <t>Критерий Сэвиджа (минимаксного риска)</t>
  </si>
  <si>
    <t>Критерий Гурвица (пессимизма-оптимизма)</t>
  </si>
  <si>
    <t>4) Решить в смешанных стратегиях (сведением к задаче линейного программирования)</t>
  </si>
  <si>
    <t>МИН</t>
  </si>
  <si>
    <t>Превратили матрицу в неотрицательные числа</t>
  </si>
  <si>
    <t>min</t>
  </si>
  <si>
    <t>maxmin</t>
  </si>
  <si>
    <t>a=b=10</t>
  </si>
  <si>
    <t>max</t>
  </si>
  <si>
    <t>minmax</t>
  </si>
  <si>
    <t>Математическая модель задачи для игрока П:</t>
  </si>
  <si>
    <t>Математическая модель задачи для игрока А:</t>
  </si>
  <si>
    <t>f(y) = y1 + y2 + y3 -&gt; max</t>
  </si>
  <si>
    <t>z(x) = x1 + x2 + x3 -&gt; min</t>
  </si>
  <si>
    <t>v = 1 / f</t>
  </si>
  <si>
    <t>v = a = b = 10</t>
  </si>
  <si>
    <t>`</t>
  </si>
  <si>
    <t>10y1+17y2+11y3 &lt;= 1</t>
  </si>
  <si>
    <t>10x1+3x2+6x3 &gt;= 1</t>
  </si>
  <si>
    <t>3y1+8y2+2y3 &lt;=1</t>
  </si>
  <si>
    <t>yj &gt;= 0, y &gt;= 1, 3</t>
  </si>
  <si>
    <t>17x1+8x2+9x3 &gt;= 1</t>
  </si>
  <si>
    <t>xj &gt;= 0, x = 1, 3</t>
  </si>
  <si>
    <t>6y1+9y2 &lt;= 1</t>
  </si>
  <si>
    <t>11x1+2x2 &gt;= 1</t>
  </si>
  <si>
    <t>f(y)</t>
  </si>
  <si>
    <t>Тень</t>
  </si>
  <si>
    <t>Цена</t>
  </si>
  <si>
    <t>p1</t>
  </si>
  <si>
    <t>p2</t>
  </si>
  <si>
    <t>p3</t>
  </si>
  <si>
    <t>&lt;=</t>
  </si>
  <si>
    <t>Таким образом, оптимальной для игрока А является чистая стратегия p* = (1; 0; 0)</t>
  </si>
  <si>
    <t>Таким образом, оптимальной для игрока П является чистая стратегия q* = (1; 0; 0)</t>
  </si>
  <si>
    <t>x1</t>
  </si>
  <si>
    <t>x2</t>
  </si>
  <si>
    <t>x3</t>
  </si>
  <si>
    <t>z(x)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</si>
</sst>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2" fillId="0" borderId="0" xfId="1"/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3" borderId="5" xfId="1" applyFill="1" applyBorder="1" applyAlignment="1">
      <alignment horizontal="center" vertical="center"/>
    </xf>
    <xf numFmtId="0" fontId="2" fillId="2" borderId="5" xfId="1" applyFill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4" borderId="5" xfId="1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0" fontId="2" fillId="5" borderId="0" xfId="1" applyFill="1"/>
    <xf numFmtId="0" fontId="2" fillId="0" borderId="9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2" xfId="1" applyBorder="1"/>
    <xf numFmtId="0" fontId="2" fillId="0" borderId="13" xfId="1" applyBorder="1"/>
    <xf numFmtId="0" fontId="2" fillId="0" borderId="14" xfId="1" applyBorder="1"/>
    <xf numFmtId="0" fontId="2" fillId="0" borderId="12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2" fillId="0" borderId="14" xfId="1" applyBorder="1" applyAlignment="1">
      <alignment horizontal="center" vertical="center"/>
    </xf>
    <xf numFmtId="0" fontId="5" fillId="0" borderId="16" xfId="1" applyFont="1" applyFill="1" applyBorder="1" applyAlignment="1">
      <alignment horizontal="center"/>
    </xf>
    <xf numFmtId="0" fontId="5" fillId="0" borderId="17" xfId="1" applyFont="1" applyFill="1" applyBorder="1" applyAlignment="1">
      <alignment horizontal="center"/>
    </xf>
    <xf numFmtId="0" fontId="2" fillId="0" borderId="18" xfId="1" applyFill="1" applyBorder="1" applyAlignment="1"/>
    <xf numFmtId="0" fontId="2" fillId="0" borderId="19" xfId="1" applyFill="1" applyBorder="1" applyAlignment="1"/>
    <xf numFmtId="0" fontId="2" fillId="0" borderId="20" xfId="1" applyBorder="1" applyAlignment="1">
      <alignment horizontal="center" vertical="center"/>
    </xf>
    <xf numFmtId="2" fontId="2" fillId="0" borderId="21" xfId="1" applyNumberFormat="1" applyBorder="1" applyAlignment="1">
      <alignment horizontal="center" vertical="center"/>
    </xf>
    <xf numFmtId="2" fontId="2" fillId="0" borderId="0" xfId="1" applyNumberFormat="1" applyBorder="1" applyAlignment="1">
      <alignment horizontal="center" vertical="center"/>
    </xf>
    <xf numFmtId="0" fontId="6" fillId="0" borderId="0" xfId="1" applyFont="1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vertical="center" wrapText="1"/>
    </xf>
    <xf numFmtId="0" fontId="0" fillId="0" borderId="1" xfId="0" applyBorder="1"/>
    <xf numFmtId="0" fontId="2" fillId="3" borderId="0" xfId="1" applyFill="1"/>
    <xf numFmtId="0" fontId="7" fillId="3" borderId="5" xfId="1" applyFont="1" applyFill="1" applyBorder="1" applyAlignment="1">
      <alignment horizontal="center" vertical="center"/>
    </xf>
    <xf numFmtId="0" fontId="8" fillId="0" borderId="0" xfId="0" applyFont="1"/>
    <xf numFmtId="0" fontId="0" fillId="0" borderId="24" xfId="0" applyFill="1" applyBorder="1" applyAlignment="1"/>
    <xf numFmtId="0" fontId="0" fillId="0" borderId="25" xfId="0" applyFill="1" applyBorder="1" applyAlignment="1"/>
    <xf numFmtId="0" fontId="9" fillId="0" borderId="22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1" fillId="0" borderId="0" xfId="1" applyFont="1"/>
    <xf numFmtId="0" fontId="0" fillId="0" borderId="1" xfId="0" applyBorder="1" applyAlignment="1">
      <alignment horizontal="center" vertical="center"/>
    </xf>
    <xf numFmtId="0" fontId="2" fillId="0" borderId="0" xfId="1" applyAlignment="1">
      <alignment vertical="center"/>
    </xf>
    <xf numFmtId="0" fontId="2" fillId="0" borderId="0" xfId="1" applyAlignment="1"/>
    <xf numFmtId="0" fontId="2" fillId="0" borderId="1" xfId="1" applyBorder="1"/>
    <xf numFmtId="0" fontId="2" fillId="0" borderId="0" xfId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2" fillId="0" borderId="26" xfId="1" applyFill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1" fillId="0" borderId="0" xfId="1" applyFont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2" fillId="0" borderId="0" xfId="1" applyAlignment="1">
      <alignment horizontal="center"/>
    </xf>
    <xf numFmtId="0" fontId="2" fillId="0" borderId="0" xfId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1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 applyAlignment="1">
      <alignment horizontal="center"/>
    </xf>
    <xf numFmtId="0" fontId="2" fillId="0" borderId="0" xfId="1" applyAlignment="1">
      <alignment horizontal="center" vertical="center"/>
    </xf>
    <xf numFmtId="0" fontId="2" fillId="0" borderId="15" xfId="1" applyBorder="1" applyAlignment="1">
      <alignment vertical="center"/>
    </xf>
  </cellXfs>
  <cellStyles count="2">
    <cellStyle name="Normal 2" xfId="1" xr:uid="{A3EC0303-6DE9-434A-BDF8-FE87B7E0393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301F7-6CBB-4049-AE3B-C50ED16BB036}">
  <dimension ref="A1:H18"/>
  <sheetViews>
    <sheetView showGridLines="0" workbookViewId="0"/>
  </sheetViews>
  <sheetFormatPr defaultRowHeight="14.25"/>
  <cols>
    <col min="1" max="1" width="2.140625" customWidth="1"/>
    <col min="2" max="2" width="6" bestFit="1" customWidth="1"/>
    <col min="3" max="3" width="5.5703125" bestFit="1" customWidth="1"/>
    <col min="4" max="4" width="5.28515625" bestFit="1" customWidth="1"/>
    <col min="5" max="5" width="7.85546875" bestFit="1" customWidth="1"/>
    <col min="6" max="6" width="9.42578125" bestFit="1" customWidth="1"/>
    <col min="7" max="8" width="11.7109375" bestFit="1" customWidth="1"/>
  </cols>
  <sheetData>
    <row r="1" spans="1:8">
      <c r="A1" s="42" t="s">
        <v>0</v>
      </c>
    </row>
    <row r="2" spans="1:8">
      <c r="A2" s="42" t="s">
        <v>1</v>
      </c>
    </row>
    <row r="3" spans="1:8">
      <c r="A3" s="42" t="s">
        <v>2</v>
      </c>
    </row>
    <row r="6" spans="1:8" ht="14.65" thickBot="1">
      <c r="A6" t="s">
        <v>3</v>
      </c>
    </row>
    <row r="7" spans="1:8">
      <c r="B7" s="45"/>
      <c r="C7" s="45"/>
      <c r="D7" s="45" t="s">
        <v>4</v>
      </c>
      <c r="E7" s="45" t="s">
        <v>5</v>
      </c>
      <c r="F7" s="45" t="s">
        <v>6</v>
      </c>
      <c r="G7" s="45" t="s">
        <v>7</v>
      </c>
      <c r="H7" s="45" t="s">
        <v>7</v>
      </c>
    </row>
    <row r="8" spans="1:8" ht="14.65" thickBot="1">
      <c r="B8" s="46" t="s">
        <v>8</v>
      </c>
      <c r="C8" s="46" t="s">
        <v>9</v>
      </c>
      <c r="D8" s="46" t="s">
        <v>10</v>
      </c>
      <c r="E8" s="46" t="s">
        <v>11</v>
      </c>
      <c r="F8" s="46" t="s">
        <v>12</v>
      </c>
      <c r="G8" s="46" t="s">
        <v>13</v>
      </c>
      <c r="H8" s="46" t="s">
        <v>14</v>
      </c>
    </row>
    <row r="9" spans="1:8">
      <c r="B9" s="44" t="s">
        <v>15</v>
      </c>
      <c r="C9" s="44" t="s">
        <v>16</v>
      </c>
      <c r="D9" s="44">
        <v>0.1</v>
      </c>
      <c r="E9" s="44">
        <v>0</v>
      </c>
      <c r="F9" s="44">
        <v>1</v>
      </c>
      <c r="G9" s="44">
        <v>1E+30</v>
      </c>
      <c r="H9" s="44">
        <v>9.0909090909090981E-2</v>
      </c>
    </row>
    <row r="10" spans="1:8">
      <c r="B10" s="44" t="s">
        <v>17</v>
      </c>
      <c r="C10" s="44" t="s">
        <v>18</v>
      </c>
      <c r="D10" s="44">
        <v>0</v>
      </c>
      <c r="E10" s="44">
        <v>-0.70000000000000018</v>
      </c>
      <c r="F10" s="44">
        <v>1</v>
      </c>
      <c r="G10" s="44">
        <v>0.70000000000000018</v>
      </c>
      <c r="H10" s="44">
        <v>1E+30</v>
      </c>
    </row>
    <row r="11" spans="1:8" ht="14.65" thickBot="1">
      <c r="B11" s="43" t="s">
        <v>19</v>
      </c>
      <c r="C11" s="43" t="s">
        <v>20</v>
      </c>
      <c r="D11" s="43">
        <v>0</v>
      </c>
      <c r="E11" s="43">
        <v>-0.10000000000000009</v>
      </c>
      <c r="F11" s="43">
        <v>1</v>
      </c>
      <c r="G11" s="43">
        <v>0.10000000000000009</v>
      </c>
      <c r="H11" s="43">
        <v>1E+30</v>
      </c>
    </row>
    <row r="13" spans="1:8" ht="14.65" thickBot="1">
      <c r="A13" t="s">
        <v>21</v>
      </c>
    </row>
    <row r="14" spans="1:8">
      <c r="B14" s="45"/>
      <c r="C14" s="45"/>
      <c r="D14" s="45" t="s">
        <v>4</v>
      </c>
      <c r="E14" s="45" t="s">
        <v>22</v>
      </c>
      <c r="F14" s="45" t="s">
        <v>23</v>
      </c>
      <c r="G14" s="45" t="s">
        <v>7</v>
      </c>
      <c r="H14" s="45" t="s">
        <v>7</v>
      </c>
    </row>
    <row r="15" spans="1:8" ht="14.65" thickBot="1">
      <c r="B15" s="46" t="s">
        <v>8</v>
      </c>
      <c r="C15" s="46" t="s">
        <v>9</v>
      </c>
      <c r="D15" s="46" t="s">
        <v>10</v>
      </c>
      <c r="E15" s="46" t="s">
        <v>24</v>
      </c>
      <c r="F15" s="46" t="s">
        <v>25</v>
      </c>
      <c r="G15" s="46" t="s">
        <v>13</v>
      </c>
      <c r="H15" s="46" t="s">
        <v>14</v>
      </c>
    </row>
    <row r="16" spans="1:8">
      <c r="B16" s="44" t="s">
        <v>26</v>
      </c>
      <c r="C16" s="44" t="s">
        <v>16</v>
      </c>
      <c r="D16" s="44">
        <v>1</v>
      </c>
      <c r="E16" s="44">
        <v>0.1</v>
      </c>
      <c r="F16" s="44">
        <v>1</v>
      </c>
      <c r="G16" s="44">
        <v>0.66666666666666641</v>
      </c>
      <c r="H16" s="44">
        <v>1</v>
      </c>
    </row>
    <row r="17" spans="2:8">
      <c r="B17" s="44" t="s">
        <v>27</v>
      </c>
      <c r="C17" s="44" t="s">
        <v>16</v>
      </c>
      <c r="D17" s="44">
        <v>0.30000000000000004</v>
      </c>
      <c r="E17" s="44">
        <v>0</v>
      </c>
      <c r="F17" s="44">
        <v>1</v>
      </c>
      <c r="G17" s="44">
        <v>1E+30</v>
      </c>
      <c r="H17" s="44">
        <v>0.7</v>
      </c>
    </row>
    <row r="18" spans="2:8" ht="14.65" thickBot="1">
      <c r="B18" s="43" t="s">
        <v>28</v>
      </c>
      <c r="C18" s="43" t="s">
        <v>16</v>
      </c>
      <c r="D18" s="43">
        <v>0.60000000000000009</v>
      </c>
      <c r="E18" s="43">
        <v>0</v>
      </c>
      <c r="F18" s="43">
        <v>1</v>
      </c>
      <c r="G18" s="43">
        <v>1E+30</v>
      </c>
      <c r="H18" s="43">
        <v>0.39999999999999991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abSelected="1" zoomScale="85" zoomScaleNormal="85" workbookViewId="0">
      <selection activeCell="T83" sqref="T83"/>
    </sheetView>
  </sheetViews>
  <sheetFormatPr defaultRowHeight="14.25"/>
  <cols>
    <col min="2" max="2" width="13.140625" customWidth="1"/>
  </cols>
  <sheetData>
    <row r="1" spans="1:13">
      <c r="A1" s="39" t="s">
        <v>29</v>
      </c>
      <c r="B1" s="39" t="s">
        <v>30</v>
      </c>
      <c r="C1" s="39" t="s">
        <v>31</v>
      </c>
      <c r="D1" s="39" t="s">
        <v>32</v>
      </c>
      <c r="E1" s="39" t="s">
        <v>33</v>
      </c>
      <c r="F1" s="39" t="s">
        <v>34</v>
      </c>
      <c r="G1" s="39" t="s">
        <v>35</v>
      </c>
      <c r="H1" s="39" t="s">
        <v>36</v>
      </c>
      <c r="I1" s="39" t="s">
        <v>37</v>
      </c>
      <c r="J1" s="39" t="s">
        <v>38</v>
      </c>
      <c r="K1" s="39" t="s">
        <v>39</v>
      </c>
      <c r="L1" s="39" t="s">
        <v>40</v>
      </c>
      <c r="M1" s="39" t="s">
        <v>41</v>
      </c>
    </row>
    <row r="2" spans="1:13">
      <c r="A2" s="39">
        <v>8</v>
      </c>
      <c r="B2" s="39">
        <v>1</v>
      </c>
      <c r="C2" s="39">
        <v>7</v>
      </c>
      <c r="D2" s="39">
        <v>15</v>
      </c>
      <c r="E2" s="39">
        <v>10</v>
      </c>
      <c r="F2" s="39">
        <v>16</v>
      </c>
      <c r="G2" s="39">
        <v>12</v>
      </c>
      <c r="H2" s="39">
        <v>9</v>
      </c>
      <c r="I2" s="39">
        <v>18</v>
      </c>
      <c r="J2" s="39">
        <v>0.35</v>
      </c>
      <c r="K2" s="39">
        <v>0.5</v>
      </c>
      <c r="L2" s="39">
        <v>0.15</v>
      </c>
      <c r="M2" s="39">
        <v>0.7</v>
      </c>
    </row>
    <row r="4" spans="1:13">
      <c r="A4" s="1" t="s">
        <v>42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6" spans="1:13">
      <c r="A6" s="1" t="s">
        <v>43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3">
      <c r="A7" s="1" t="s">
        <v>44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3">
      <c r="A8" s="1" t="s">
        <v>45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3">
      <c r="A9" s="1" t="s">
        <v>46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1" t="s">
        <v>47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3">
      <c r="A11" s="1" t="s">
        <v>48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3" spans="1:13">
      <c r="A13" s="1" t="s">
        <v>49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3">
      <c r="A14" s="1" t="s">
        <v>50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3">
      <c r="A15" s="1" t="s">
        <v>51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3">
      <c r="A16" s="1" t="s">
        <v>52</v>
      </c>
      <c r="B16" s="1"/>
      <c r="C16" s="1"/>
      <c r="D16" s="1"/>
      <c r="E16" s="1"/>
      <c r="F16" s="1"/>
      <c r="G16" s="1"/>
      <c r="H16" s="1"/>
      <c r="I16" s="1"/>
    </row>
    <row r="21" spans="1:9" ht="15">
      <c r="A21" s="1" t="s">
        <v>53</v>
      </c>
      <c r="B21" s="1"/>
      <c r="C21" s="1"/>
      <c r="D21" s="1"/>
      <c r="E21" s="1"/>
      <c r="F21" s="1"/>
      <c r="G21" s="1"/>
      <c r="H21" s="1"/>
      <c r="I21" s="1"/>
    </row>
    <row r="22" spans="1:9" ht="15">
      <c r="B22" s="4"/>
      <c r="C22" s="4" t="s">
        <v>54</v>
      </c>
      <c r="D22" s="4" t="s">
        <v>55</v>
      </c>
      <c r="E22" s="4" t="s">
        <v>56</v>
      </c>
      <c r="F22" s="1"/>
    </row>
    <row r="23" spans="1:9" ht="15">
      <c r="A23" s="1"/>
      <c r="B23" s="4" t="s">
        <v>57</v>
      </c>
      <c r="C23" s="39">
        <v>-8</v>
      </c>
      <c r="D23" s="39">
        <v>-1</v>
      </c>
      <c r="E23" s="39">
        <v>-7</v>
      </c>
      <c r="F23" s="1"/>
      <c r="G23" s="1"/>
      <c r="H23" s="1"/>
    </row>
    <row r="24" spans="1:9" ht="15">
      <c r="A24" s="1"/>
      <c r="B24" s="4" t="s">
        <v>58</v>
      </c>
      <c r="C24" s="39">
        <v>-15</v>
      </c>
      <c r="D24" s="39">
        <v>-10</v>
      </c>
      <c r="E24" s="39">
        <v>-16</v>
      </c>
      <c r="F24" s="1"/>
      <c r="G24" s="1"/>
      <c r="H24" s="1"/>
    </row>
    <row r="25" spans="1:9" ht="15">
      <c r="A25" s="1"/>
      <c r="B25" s="4" t="s">
        <v>59</v>
      </c>
      <c r="C25" s="39">
        <v>-12</v>
      </c>
      <c r="D25" s="39">
        <v>-9</v>
      </c>
      <c r="E25" s="39">
        <v>-18</v>
      </c>
      <c r="F25" s="1"/>
      <c r="G25" s="1"/>
      <c r="H25" s="1"/>
    </row>
    <row r="26" spans="1:9" ht="15">
      <c r="A26" s="1"/>
      <c r="B26" s="6" t="s">
        <v>60</v>
      </c>
      <c r="C26" s="4">
        <f>MAX(C23:C25)</f>
        <v>-8</v>
      </c>
      <c r="D26" s="4">
        <f t="shared" ref="D26:E26" si="0">MAX(D23:D25)</f>
        <v>-1</v>
      </c>
      <c r="E26" s="4">
        <f t="shared" si="0"/>
        <v>-7</v>
      </c>
      <c r="F26" s="1"/>
      <c r="G26" s="1"/>
      <c r="H26" s="1"/>
    </row>
    <row r="27" spans="1:9" ht="15">
      <c r="A27" s="1"/>
      <c r="G27" s="1"/>
      <c r="H27" s="1"/>
    </row>
    <row r="28" spans="1:9" ht="15">
      <c r="A28" s="1" t="s">
        <v>61</v>
      </c>
      <c r="B28" s="1"/>
      <c r="C28" s="1"/>
      <c r="D28" s="1"/>
      <c r="E28" s="1"/>
      <c r="F28" s="1"/>
      <c r="G28" s="1"/>
      <c r="H28" s="1"/>
      <c r="I28" s="1"/>
    </row>
    <row r="29" spans="1:9">
      <c r="A29" s="1" t="s">
        <v>62</v>
      </c>
      <c r="B29" s="1"/>
      <c r="C29" s="1"/>
      <c r="D29" s="1"/>
      <c r="E29" s="1"/>
      <c r="F29" s="1"/>
      <c r="G29" s="1"/>
      <c r="H29" s="1"/>
      <c r="I29" s="1"/>
    </row>
    <row r="30" spans="1:9" ht="18">
      <c r="A30" s="61" t="s">
        <v>63</v>
      </c>
      <c r="B30" s="61"/>
      <c r="C30" s="35"/>
      <c r="D30" s="1"/>
      <c r="E30" s="1"/>
      <c r="F30" s="1"/>
      <c r="G30" s="1"/>
      <c r="H30" s="1"/>
      <c r="I30" s="1"/>
    </row>
    <row r="31" spans="1:9">
      <c r="A31" s="1"/>
      <c r="B31" s="52"/>
      <c r="C31" s="11" t="s">
        <v>54</v>
      </c>
      <c r="D31" s="11" t="s">
        <v>55</v>
      </c>
      <c r="E31" s="11" t="s">
        <v>56</v>
      </c>
      <c r="F31" s="1"/>
      <c r="G31" s="54"/>
      <c r="H31" s="54"/>
      <c r="I31" s="54"/>
    </row>
    <row r="32" spans="1:9">
      <c r="A32" s="1"/>
      <c r="B32" s="4" t="s">
        <v>57</v>
      </c>
      <c r="C32" s="39">
        <v>-8</v>
      </c>
      <c r="D32" s="39">
        <v>-1</v>
      </c>
      <c r="E32" s="39">
        <v>-7</v>
      </c>
      <c r="F32" s="17">
        <f>SUMPRODUCT(C32:E32,C$35:E$35)</f>
        <v>-4.3499999999999996</v>
      </c>
      <c r="G32" s="1"/>
      <c r="H32" s="1"/>
      <c r="I32" s="1"/>
    </row>
    <row r="33" spans="1:9">
      <c r="A33" s="1"/>
      <c r="B33" s="4" t="s">
        <v>58</v>
      </c>
      <c r="C33" s="39">
        <v>-15</v>
      </c>
      <c r="D33" s="39">
        <v>-10</v>
      </c>
      <c r="E33" s="39">
        <v>-16</v>
      </c>
      <c r="F33" s="40">
        <f t="shared" ref="F33:F34" si="1">SUMPRODUCT(C33:E33,C$35:E$35)</f>
        <v>-12.65</v>
      </c>
      <c r="G33" s="1"/>
      <c r="H33" s="1"/>
      <c r="I33" s="1"/>
    </row>
    <row r="34" spans="1:9">
      <c r="A34" s="1"/>
      <c r="B34" s="4" t="s">
        <v>59</v>
      </c>
      <c r="C34" s="39">
        <v>-12</v>
      </c>
      <c r="D34" s="39">
        <v>-9</v>
      </c>
      <c r="E34" s="39">
        <v>-18</v>
      </c>
      <c r="F34" s="40">
        <f t="shared" si="1"/>
        <v>-11.399999999999999</v>
      </c>
      <c r="G34" s="1"/>
      <c r="H34" s="1"/>
      <c r="I34" s="1"/>
    </row>
    <row r="35" spans="1:9">
      <c r="A35" s="1"/>
      <c r="B35" s="6" t="s">
        <v>64</v>
      </c>
      <c r="C35">
        <v>0.35</v>
      </c>
      <c r="D35">
        <v>0.5</v>
      </c>
      <c r="E35">
        <v>0.15</v>
      </c>
      <c r="F35" s="1">
        <f>MAX(F32:F34)</f>
        <v>-4.3499999999999996</v>
      </c>
      <c r="G35" s="1" t="s">
        <v>65</v>
      </c>
      <c r="H35" s="1"/>
    </row>
    <row r="36" spans="1:9">
      <c r="A36" s="1" t="s">
        <v>66</v>
      </c>
      <c r="B36" s="1"/>
      <c r="C36" s="1"/>
      <c r="D36" s="1"/>
      <c r="E36" s="1"/>
      <c r="F36" s="1"/>
      <c r="G36" s="1"/>
      <c r="H36" s="1"/>
    </row>
    <row r="38" spans="1:9" ht="15">
      <c r="A38" s="1" t="s">
        <v>67</v>
      </c>
      <c r="B38" s="1"/>
      <c r="C38" s="1"/>
      <c r="D38" s="1"/>
      <c r="E38" s="1"/>
      <c r="F38" s="1"/>
      <c r="G38" s="1"/>
      <c r="H38" s="1"/>
    </row>
    <row r="39" spans="1:9" ht="45.75" customHeight="1">
      <c r="A39" s="57" t="s">
        <v>68</v>
      </c>
      <c r="B39" s="57"/>
      <c r="C39" s="36"/>
      <c r="D39" s="1"/>
      <c r="E39" s="1"/>
      <c r="F39" s="1"/>
      <c r="G39" s="1"/>
      <c r="H39" s="1"/>
    </row>
    <row r="40" spans="1:9" ht="15"/>
    <row r="41" spans="1:9">
      <c r="A41" s="1"/>
      <c r="B41" s="52"/>
      <c r="C41" s="11" t="s">
        <v>54</v>
      </c>
      <c r="D41" s="11" t="s">
        <v>55</v>
      </c>
      <c r="E41" s="11" t="s">
        <v>56</v>
      </c>
      <c r="F41" s="1"/>
      <c r="G41" s="1"/>
      <c r="H41" s="1"/>
    </row>
    <row r="42" spans="1:9">
      <c r="A42" s="1"/>
      <c r="B42" s="4" t="s">
        <v>57</v>
      </c>
      <c r="C42" s="39">
        <v>-8</v>
      </c>
      <c r="D42" s="39">
        <v>-1</v>
      </c>
      <c r="E42" s="39">
        <v>-7</v>
      </c>
      <c r="F42" s="17">
        <f>SUMPRODUCT(C42:E42,C$45:E$45)</f>
        <v>-5.333333333333333</v>
      </c>
      <c r="G42" s="1"/>
      <c r="H42" s="1"/>
    </row>
    <row r="43" spans="1:9">
      <c r="A43" s="1"/>
      <c r="B43" s="4" t="s">
        <v>58</v>
      </c>
      <c r="C43" s="39">
        <v>-15</v>
      </c>
      <c r="D43" s="39">
        <v>-10</v>
      </c>
      <c r="E43" s="39">
        <v>-16</v>
      </c>
      <c r="F43" s="40">
        <f t="shared" ref="F43:F44" si="2">SUMPRODUCT(C43:E43,C$45:E$45)</f>
        <v>-13.666666666666664</v>
      </c>
      <c r="G43" s="1"/>
      <c r="H43" s="1"/>
    </row>
    <row r="44" spans="1:9">
      <c r="A44" s="1"/>
      <c r="B44" s="4" t="s">
        <v>59</v>
      </c>
      <c r="C44" s="39">
        <v>-12</v>
      </c>
      <c r="D44" s="39">
        <v>-9</v>
      </c>
      <c r="E44" s="39">
        <v>-18</v>
      </c>
      <c r="F44" s="40">
        <f t="shared" si="2"/>
        <v>-13</v>
      </c>
      <c r="G44" s="1"/>
      <c r="H44" s="1"/>
    </row>
    <row r="45" spans="1:9">
      <c r="A45" s="1"/>
      <c r="B45" s="6" t="s">
        <v>64</v>
      </c>
      <c r="C45" s="4">
        <f>1/3</f>
        <v>0.33333333333333331</v>
      </c>
      <c r="D45" s="4">
        <f>1/3</f>
        <v>0.33333333333333331</v>
      </c>
      <c r="E45" s="4">
        <f>1/3</f>
        <v>0.33333333333333331</v>
      </c>
      <c r="F45" s="1">
        <f>MAX(F42:F44)</f>
        <v>-5.333333333333333</v>
      </c>
      <c r="G45" s="1" t="s">
        <v>65</v>
      </c>
      <c r="H45" s="1"/>
    </row>
    <row r="46" spans="1:9">
      <c r="A46" s="1" t="s">
        <v>69</v>
      </c>
      <c r="B46" s="54"/>
      <c r="C46" s="52"/>
      <c r="D46" s="52"/>
      <c r="E46" s="52"/>
      <c r="F46" s="1"/>
      <c r="G46" s="1"/>
      <c r="H46" s="1"/>
    </row>
    <row r="48" spans="1:9">
      <c r="A48" s="1" t="s">
        <v>70</v>
      </c>
      <c r="B48" s="1"/>
      <c r="C48" s="1"/>
      <c r="D48" s="1"/>
      <c r="E48" s="1"/>
      <c r="F48" s="1"/>
      <c r="G48" s="1"/>
      <c r="H48" s="1"/>
    </row>
    <row r="50" spans="1:8" ht="42.75">
      <c r="A50" s="1"/>
      <c r="B50" s="52"/>
      <c r="C50" s="11" t="s">
        <v>54</v>
      </c>
      <c r="D50" s="11" t="s">
        <v>55</v>
      </c>
      <c r="E50" s="11" t="s">
        <v>56</v>
      </c>
      <c r="F50" s="48" t="s">
        <v>71</v>
      </c>
      <c r="G50" s="48" t="s">
        <v>72</v>
      </c>
      <c r="H50" s="5" t="s">
        <v>73</v>
      </c>
    </row>
    <row r="51" spans="1:8">
      <c r="A51" s="1"/>
      <c r="B51" s="8" t="s">
        <v>57</v>
      </c>
      <c r="C51" s="39">
        <v>-8</v>
      </c>
      <c r="D51" s="39">
        <v>-1</v>
      </c>
      <c r="E51" s="39">
        <v>-7</v>
      </c>
      <c r="F51" s="10">
        <f>MIN(C51:E51)</f>
        <v>-8</v>
      </c>
      <c r="G51" s="9">
        <f>MAX(D51:F51)</f>
        <v>-1</v>
      </c>
      <c r="H51" s="16">
        <f>$M$3 * F51 + (1 - $M$3) * G51</f>
        <v>-1</v>
      </c>
    </row>
    <row r="52" spans="1:8">
      <c r="A52" s="1"/>
      <c r="B52" s="8" t="s">
        <v>58</v>
      </c>
      <c r="C52" s="39">
        <v>-15</v>
      </c>
      <c r="D52" s="39">
        <v>-10</v>
      </c>
      <c r="E52" s="39">
        <v>-16</v>
      </c>
      <c r="F52" s="9">
        <f t="shared" ref="F52:F53" si="3">MIN(C52:E52)</f>
        <v>-16</v>
      </c>
      <c r="G52" s="9">
        <f t="shared" ref="G52:G53" si="4">MAX(D52:F52)</f>
        <v>-10</v>
      </c>
      <c r="H52" s="7">
        <f t="shared" ref="H52:H53" si="5">$M$3 * F52 + (1 - $M$3) * G52</f>
        <v>-10</v>
      </c>
    </row>
    <row r="53" spans="1:8">
      <c r="A53" s="1"/>
      <c r="B53" s="8" t="s">
        <v>59</v>
      </c>
      <c r="C53" s="39">
        <v>-12</v>
      </c>
      <c r="D53" s="39">
        <v>-9</v>
      </c>
      <c r="E53" s="39">
        <v>-18</v>
      </c>
      <c r="F53" s="9">
        <f t="shared" si="3"/>
        <v>-18</v>
      </c>
      <c r="G53" s="9">
        <f t="shared" si="4"/>
        <v>-9</v>
      </c>
      <c r="H53" s="7">
        <f t="shared" si="5"/>
        <v>-9</v>
      </c>
    </row>
    <row r="54" spans="1:8">
      <c r="A54" s="1"/>
      <c r="B54" s="6" t="s">
        <v>60</v>
      </c>
      <c r="C54" s="12">
        <f>MAX(C51:C53)</f>
        <v>-8</v>
      </c>
      <c r="D54" s="12">
        <f t="shared" ref="D54:E54" si="6">MAX(D51:D53)</f>
        <v>-1</v>
      </c>
      <c r="E54" s="12">
        <f t="shared" si="6"/>
        <v>-7</v>
      </c>
      <c r="F54" s="4"/>
      <c r="G54" s="4"/>
      <c r="H54" s="4"/>
    </row>
    <row r="56" spans="1:8" ht="18">
      <c r="A56" s="1"/>
      <c r="B56" s="63" t="s">
        <v>74</v>
      </c>
      <c r="C56" s="63"/>
      <c r="D56" s="63"/>
      <c r="E56" s="37"/>
      <c r="F56" s="1"/>
      <c r="G56" s="1"/>
      <c r="H56" s="1"/>
    </row>
    <row r="58" spans="1:8" ht="43.15" thickBot="1">
      <c r="A58" s="1"/>
      <c r="B58" s="52"/>
      <c r="C58" s="11" t="s">
        <v>54</v>
      </c>
      <c r="D58" s="11" t="s">
        <v>55</v>
      </c>
      <c r="E58" s="11" t="s">
        <v>56</v>
      </c>
      <c r="F58" s="6" t="s">
        <v>75</v>
      </c>
      <c r="G58" s="6" t="s">
        <v>76</v>
      </c>
      <c r="H58" s="5" t="s">
        <v>73</v>
      </c>
    </row>
    <row r="59" spans="1:8" ht="14.65" thickBot="1">
      <c r="A59" s="1"/>
      <c r="B59" s="8" t="s">
        <v>57</v>
      </c>
      <c r="C59" s="13">
        <f>C$54-C51</f>
        <v>0</v>
      </c>
      <c r="D59" s="13">
        <f t="shared" ref="D59:E59" si="7">D$54-D51</f>
        <v>0</v>
      </c>
      <c r="E59" s="13">
        <f t="shared" si="7"/>
        <v>0</v>
      </c>
      <c r="F59" s="15">
        <f>MAX(C59:E59)</f>
        <v>0</v>
      </c>
      <c r="G59" s="41">
        <f>MIN(C59:E59)</f>
        <v>0</v>
      </c>
      <c r="H59" s="16">
        <f>$M$3*F59 + (1 - $M$3) * G59</f>
        <v>0</v>
      </c>
    </row>
    <row r="60" spans="1:8" ht="14.65" thickBot="1">
      <c r="A60" s="1"/>
      <c r="B60" s="8" t="s">
        <v>58</v>
      </c>
      <c r="C60" s="13">
        <f t="shared" ref="C60:E61" si="8">C$54-C52</f>
        <v>7</v>
      </c>
      <c r="D60" s="13">
        <f t="shared" si="8"/>
        <v>9</v>
      </c>
      <c r="E60" s="13">
        <f t="shared" si="8"/>
        <v>9</v>
      </c>
      <c r="F60" s="9">
        <f t="shared" ref="F60:F61" si="9">MAX(C60:E60)</f>
        <v>9</v>
      </c>
      <c r="G60" s="9">
        <f t="shared" ref="G60:G61" si="10">MIN(C60:E60)</f>
        <v>7</v>
      </c>
      <c r="H60" s="7">
        <f t="shared" ref="H60:H61" si="11">$M$3*F60 + (1 - $M$3) * G60</f>
        <v>7</v>
      </c>
    </row>
    <row r="61" spans="1:8">
      <c r="A61" s="1"/>
      <c r="B61" s="2" t="s">
        <v>59</v>
      </c>
      <c r="C61" s="13">
        <f t="shared" si="8"/>
        <v>4</v>
      </c>
      <c r="D61" s="13">
        <f t="shared" si="8"/>
        <v>8</v>
      </c>
      <c r="E61" s="13">
        <f t="shared" si="8"/>
        <v>11</v>
      </c>
      <c r="F61" s="9">
        <f t="shared" si="9"/>
        <v>11</v>
      </c>
      <c r="G61" s="9">
        <f t="shared" si="10"/>
        <v>4</v>
      </c>
      <c r="H61" s="7">
        <f t="shared" si="11"/>
        <v>4</v>
      </c>
    </row>
    <row r="62" spans="1:8">
      <c r="A62" s="1"/>
      <c r="B62" s="14"/>
      <c r="C62" s="52"/>
      <c r="D62" s="52"/>
      <c r="E62" s="52"/>
      <c r="F62" s="3"/>
      <c r="G62" s="3"/>
      <c r="H62" s="3"/>
    </row>
    <row r="63" spans="1:8">
      <c r="A63" s="59" t="s">
        <v>77</v>
      </c>
      <c r="B63" s="59"/>
      <c r="C63" s="59"/>
      <c r="D63" s="59"/>
      <c r="E63" s="59"/>
      <c r="F63" s="59"/>
      <c r="G63" s="59"/>
      <c r="H63" s="59"/>
    </row>
    <row r="64" spans="1:8">
      <c r="A64" s="1">
        <f>MAX(F51:F53)</f>
        <v>-8</v>
      </c>
      <c r="B64" s="60" t="s">
        <v>78</v>
      </c>
      <c r="C64" s="60"/>
      <c r="D64" s="60"/>
      <c r="E64" s="1"/>
      <c r="F64" s="1"/>
      <c r="G64" s="1"/>
      <c r="H64" s="1"/>
    </row>
    <row r="66" spans="1:22">
      <c r="A66" s="59" t="s">
        <v>79</v>
      </c>
      <c r="B66" s="59"/>
      <c r="C66" s="59"/>
      <c r="D66" s="59"/>
      <c r="E66" s="1"/>
      <c r="F66" s="1"/>
      <c r="G66" s="1"/>
      <c r="H66" s="1"/>
    </row>
    <row r="67" spans="1:22">
      <c r="A67" s="1">
        <f>MIN(F59:F61)</f>
        <v>0</v>
      </c>
      <c r="B67" s="66" t="s">
        <v>78</v>
      </c>
      <c r="C67" s="66"/>
      <c r="D67" s="66"/>
      <c r="E67" s="1"/>
      <c r="F67" s="1"/>
    </row>
    <row r="69" spans="1:22">
      <c r="A69" s="59" t="s">
        <v>80</v>
      </c>
      <c r="B69" s="59"/>
      <c r="C69" s="59"/>
      <c r="D69" s="59"/>
      <c r="E69" s="1"/>
      <c r="F69" s="1"/>
    </row>
    <row r="70" spans="1:22" ht="28.5" customHeight="1">
      <c r="A70" s="1">
        <f>MAX(H51:H53)</f>
        <v>-1</v>
      </c>
      <c r="B70" s="57" t="s">
        <v>78</v>
      </c>
      <c r="C70" s="38"/>
      <c r="D70" s="1"/>
      <c r="E70" s="1"/>
      <c r="F70" s="1"/>
    </row>
    <row r="71" spans="1:22" ht="18">
      <c r="A71" s="1">
        <f>MIN(H59:H61)</f>
        <v>0</v>
      </c>
      <c r="B71" s="57"/>
      <c r="C71" s="38"/>
      <c r="D71" s="1"/>
      <c r="E71" s="1"/>
      <c r="F71" s="1"/>
    </row>
    <row r="73" spans="1:22">
      <c r="A73" s="1" t="s">
        <v>81</v>
      </c>
      <c r="B73" s="1"/>
      <c r="C73" s="1"/>
      <c r="D73" s="1"/>
      <c r="E73" s="1"/>
      <c r="F73" s="1"/>
    </row>
    <row r="74" spans="1:22" ht="15"/>
    <row r="75" spans="1:22" ht="15">
      <c r="A75" s="1" t="s">
        <v>82</v>
      </c>
      <c r="B75" s="1">
        <f>MIN(C23:E25)</f>
        <v>-18</v>
      </c>
      <c r="C75" s="49" t="s">
        <v>83</v>
      </c>
      <c r="D75" s="49"/>
      <c r="E75" s="49"/>
      <c r="F75" s="53"/>
      <c r="O75" s="4"/>
      <c r="P75" s="4" t="s">
        <v>54</v>
      </c>
      <c r="Q75" s="4" t="s">
        <v>55</v>
      </c>
      <c r="R75" s="4" t="s">
        <v>56</v>
      </c>
      <c r="S75" s="1" t="s">
        <v>84</v>
      </c>
      <c r="T75" t="s">
        <v>85</v>
      </c>
      <c r="V75" t="s">
        <v>86</v>
      </c>
    </row>
    <row r="76" spans="1:22" ht="15">
      <c r="O76" s="4" t="s">
        <v>57</v>
      </c>
      <c r="P76" s="39">
        <v>8</v>
      </c>
      <c r="Q76" s="39">
        <v>1</v>
      </c>
      <c r="R76" s="39">
        <v>7</v>
      </c>
      <c r="S76" s="1">
        <f>MIN(P76:R76)</f>
        <v>1</v>
      </c>
      <c r="T76" s="1">
        <f>MAX(S76:S78)</f>
        <v>10</v>
      </c>
    </row>
    <row r="77" spans="1:22" ht="15">
      <c r="A77" s="1"/>
      <c r="B77" s="52"/>
      <c r="C77" s="11" t="s">
        <v>54</v>
      </c>
      <c r="D77" s="11" t="s">
        <v>55</v>
      </c>
      <c r="E77" s="11" t="s">
        <v>56</v>
      </c>
      <c r="F77" s="1"/>
      <c r="O77" s="4" t="s">
        <v>58</v>
      </c>
      <c r="P77" s="39">
        <v>15</v>
      </c>
      <c r="Q77" s="39">
        <v>10</v>
      </c>
      <c r="R77" s="39">
        <v>16</v>
      </c>
      <c r="S77" s="1">
        <f t="shared" ref="S77:S78" si="12">MIN(P77:R77)</f>
        <v>10</v>
      </c>
      <c r="T77" s="1"/>
    </row>
    <row r="78" spans="1:22" ht="15">
      <c r="A78" s="1"/>
      <c r="B78" s="8" t="s">
        <v>57</v>
      </c>
      <c r="C78" s="13">
        <f>C23 - $B$75</f>
        <v>10</v>
      </c>
      <c r="D78" s="13">
        <f>D23 - $B$75</f>
        <v>17</v>
      </c>
      <c r="E78" s="13">
        <f>E23 - $B$75</f>
        <v>11</v>
      </c>
      <c r="F78" s="1"/>
      <c r="O78" s="11" t="s">
        <v>59</v>
      </c>
      <c r="P78" s="39">
        <v>12</v>
      </c>
      <c r="Q78" s="39">
        <v>9</v>
      </c>
      <c r="R78" s="39">
        <v>18</v>
      </c>
      <c r="S78" s="1">
        <f t="shared" si="12"/>
        <v>9</v>
      </c>
      <c r="T78" s="1"/>
    </row>
    <row r="79" spans="1:22" ht="15">
      <c r="A79" s="1"/>
      <c r="B79" s="8" t="s">
        <v>58</v>
      </c>
      <c r="C79" s="13">
        <f>C24 - $B$75</f>
        <v>3</v>
      </c>
      <c r="D79" s="13">
        <f>D24 - $B$75</f>
        <v>8</v>
      </c>
      <c r="E79" s="13">
        <f>E24 - $B$75</f>
        <v>2</v>
      </c>
      <c r="F79" s="1"/>
      <c r="O79" s="55" t="s">
        <v>87</v>
      </c>
      <c r="P79" s="56">
        <f>MAX(P76:P78)</f>
        <v>15</v>
      </c>
      <c r="Q79" s="4">
        <f t="shared" ref="Q79:R79" si="13">MAX(Q76:Q78)</f>
        <v>10</v>
      </c>
      <c r="R79" s="4">
        <f t="shared" si="13"/>
        <v>18</v>
      </c>
      <c r="S79" s="1"/>
      <c r="T79" s="1"/>
    </row>
    <row r="80" spans="1:22" ht="15">
      <c r="A80" s="1"/>
      <c r="B80" s="2" t="s">
        <v>59</v>
      </c>
      <c r="C80" s="13">
        <f>C25 - $B$75</f>
        <v>6</v>
      </c>
      <c r="D80" s="13">
        <f>D25 - $B$75</f>
        <v>9</v>
      </c>
      <c r="E80" s="13">
        <f>E25 - $B$75</f>
        <v>0</v>
      </c>
      <c r="F80" s="1"/>
      <c r="O80" s="1" t="s">
        <v>88</v>
      </c>
      <c r="P80">
        <f>MIN(P79:R79)</f>
        <v>10</v>
      </c>
    </row>
    <row r="81" spans="1:21" ht="15">
      <c r="A81" s="1"/>
      <c r="B81" s="14"/>
      <c r="C81" s="52"/>
      <c r="D81" s="52"/>
      <c r="E81" s="52"/>
      <c r="F81" s="1"/>
    </row>
    <row r="82" spans="1:21" ht="15">
      <c r="A82" s="50" t="s">
        <v>89</v>
      </c>
      <c r="B82" s="50"/>
      <c r="C82" s="50"/>
      <c r="D82" s="50"/>
      <c r="F82" s="59" t="s">
        <v>90</v>
      </c>
      <c r="G82" s="59"/>
      <c r="H82" s="59"/>
      <c r="I82" s="59"/>
      <c r="J82" s="59"/>
    </row>
    <row r="83" spans="1:21" ht="15">
      <c r="A83" s="59" t="s">
        <v>91</v>
      </c>
      <c r="B83" s="59"/>
      <c r="C83" s="59"/>
      <c r="D83" s="1"/>
      <c r="E83" s="59" t="s">
        <v>92</v>
      </c>
      <c r="F83" s="59"/>
      <c r="G83" s="59"/>
      <c r="H83" s="1"/>
      <c r="I83" s="1"/>
      <c r="N83" s="1"/>
      <c r="O83" s="31" t="s">
        <v>93</v>
      </c>
      <c r="P83" s="32">
        <f>1/E96</f>
        <v>10</v>
      </c>
      <c r="Q83" s="67"/>
      <c r="R83" s="58" t="s">
        <v>94</v>
      </c>
      <c r="S83" s="58"/>
      <c r="T83" s="1"/>
      <c r="U83" s="53"/>
    </row>
    <row r="84" spans="1:21" ht="15">
      <c r="I84" t="s">
        <v>95</v>
      </c>
      <c r="N84" s="1"/>
      <c r="O84" s="52"/>
      <c r="P84" s="33"/>
      <c r="Q84" s="52"/>
      <c r="R84" s="53"/>
      <c r="S84" s="53"/>
      <c r="T84" s="1"/>
      <c r="U84" s="53"/>
    </row>
    <row r="85" spans="1:21" ht="15">
      <c r="A85" s="64" t="s">
        <v>96</v>
      </c>
      <c r="B85" s="64"/>
      <c r="E85" s="64" t="s">
        <v>97</v>
      </c>
      <c r="F85" s="64"/>
      <c r="N85" s="1"/>
      <c r="O85" s="52"/>
      <c r="P85" s="33"/>
      <c r="Q85" s="62"/>
      <c r="R85" s="62"/>
      <c r="S85" s="62"/>
      <c r="T85" s="1"/>
      <c r="U85" s="53"/>
    </row>
    <row r="86" spans="1:21" ht="15">
      <c r="A86" s="65" t="s">
        <v>98</v>
      </c>
      <c r="B86" s="65"/>
      <c r="C86" s="64" t="s">
        <v>99</v>
      </c>
      <c r="D86" s="64"/>
      <c r="E86" s="64" t="s">
        <v>100</v>
      </c>
      <c r="F86" s="64"/>
      <c r="G86" s="64" t="s">
        <v>101</v>
      </c>
      <c r="H86" s="64"/>
      <c r="N86" s="1"/>
      <c r="O86" s="1"/>
      <c r="P86" s="1"/>
      <c r="Q86" s="1"/>
      <c r="R86" s="1"/>
      <c r="S86" s="1"/>
      <c r="T86" s="1"/>
      <c r="U86" s="1"/>
    </row>
    <row r="87" spans="1:21" ht="15">
      <c r="A87" s="63" t="s">
        <v>102</v>
      </c>
      <c r="B87" s="63"/>
      <c r="C87" s="1"/>
      <c r="D87" s="1"/>
      <c r="E87" s="63" t="s">
        <v>103</v>
      </c>
      <c r="F87" s="63"/>
      <c r="G87" s="1"/>
      <c r="H87" s="1"/>
      <c r="I87" s="1"/>
      <c r="N87" s="1"/>
      <c r="O87" s="4" t="s">
        <v>38</v>
      </c>
      <c r="P87" s="4" t="s">
        <v>39</v>
      </c>
      <c r="Q87" s="4" t="s">
        <v>40</v>
      </c>
      <c r="R87" s="51"/>
      <c r="S87" s="1"/>
      <c r="T87" s="1"/>
      <c r="U87" s="1"/>
    </row>
    <row r="88" spans="1:21" ht="15">
      <c r="A88" s="1"/>
      <c r="B88" s="18" t="s">
        <v>16</v>
      </c>
      <c r="C88" s="19" t="s">
        <v>18</v>
      </c>
      <c r="D88" s="20" t="s">
        <v>20</v>
      </c>
      <c r="E88" s="54" t="s">
        <v>104</v>
      </c>
      <c r="F88" s="1"/>
      <c r="G88" s="27" t="s">
        <v>105</v>
      </c>
      <c r="H88" s="54"/>
      <c r="I88" s="54"/>
      <c r="N88" s="1"/>
      <c r="O88" s="4">
        <f>$P$83 * B89</f>
        <v>1</v>
      </c>
      <c r="P88" s="4">
        <f>$P$83 * C89</f>
        <v>0</v>
      </c>
      <c r="Q88" s="4">
        <f>$P$83 * D89</f>
        <v>0</v>
      </c>
      <c r="R88" s="4">
        <f>$P$83 * E89</f>
        <v>1</v>
      </c>
      <c r="S88" s="1"/>
      <c r="T88" s="1"/>
      <c r="U88" s="1"/>
    </row>
    <row r="89" spans="1:21" ht="15">
      <c r="A89" s="1"/>
      <c r="B89" s="21">
        <v>0.1</v>
      </c>
      <c r="C89" s="22">
        <v>0</v>
      </c>
      <c r="D89" s="23">
        <v>0</v>
      </c>
      <c r="E89" s="53">
        <f>SUM(B89:D89)</f>
        <v>0.1</v>
      </c>
      <c r="F89" s="1"/>
      <c r="G89" s="28" t="s">
        <v>106</v>
      </c>
      <c r="H89" s="1"/>
      <c r="I89" s="1"/>
      <c r="N89" s="1"/>
      <c r="O89" s="53"/>
      <c r="P89" s="53"/>
      <c r="Q89" s="53"/>
      <c r="R89" s="1"/>
      <c r="S89" s="1"/>
      <c r="T89" s="1"/>
      <c r="U89" s="1"/>
    </row>
    <row r="90" spans="1:21" ht="15">
      <c r="A90" s="1"/>
      <c r="B90" s="1"/>
      <c r="C90" s="1"/>
      <c r="D90" s="1"/>
      <c r="E90" s="1"/>
      <c r="F90" s="1"/>
      <c r="G90" s="29">
        <v>0.1</v>
      </c>
      <c r="H90" s="1"/>
      <c r="I90" s="1"/>
      <c r="N90" s="1"/>
      <c r="O90" s="4" t="s">
        <v>107</v>
      </c>
      <c r="P90" s="4" t="s">
        <v>108</v>
      </c>
      <c r="Q90" s="4" t="s">
        <v>109</v>
      </c>
      <c r="R90" s="51"/>
      <c r="S90" s="1"/>
      <c r="T90" s="1"/>
      <c r="U90" s="1"/>
    </row>
    <row r="91" spans="1:21" ht="15">
      <c r="A91" s="1"/>
      <c r="B91" s="4">
        <f>SUMPRODUCT($B$89:$D$89, C78:E78)</f>
        <v>1</v>
      </c>
      <c r="C91" s="4" t="s">
        <v>110</v>
      </c>
      <c r="D91" s="4">
        <v>1</v>
      </c>
      <c r="E91" s="1"/>
      <c r="F91" s="1"/>
      <c r="G91" s="29">
        <v>0</v>
      </c>
      <c r="H91" s="1"/>
      <c r="I91" s="1"/>
      <c r="N91" s="1"/>
      <c r="O91" s="4">
        <f>$P$83 * B96</f>
        <v>1</v>
      </c>
      <c r="P91" s="4">
        <f>$P$83 * C96</f>
        <v>0</v>
      </c>
      <c r="Q91" s="4">
        <f>$P$83 * D96</f>
        <v>0</v>
      </c>
      <c r="R91" s="4">
        <f>$P$83 * E96</f>
        <v>1</v>
      </c>
      <c r="S91" s="1"/>
      <c r="T91" s="1"/>
      <c r="U91" s="1"/>
    </row>
    <row r="92" spans="1:21" ht="15">
      <c r="A92" s="1"/>
      <c r="B92" s="4">
        <f t="shared" ref="B92:B93" si="14">SUMPRODUCT($B$89:$D$89, C79:E79)</f>
        <v>0.30000000000000004</v>
      </c>
      <c r="C92" s="4" t="s">
        <v>110</v>
      </c>
      <c r="D92" s="4">
        <v>1</v>
      </c>
      <c r="E92" s="1"/>
      <c r="F92" s="1"/>
      <c r="G92" s="30">
        <v>0</v>
      </c>
      <c r="H92" s="1"/>
      <c r="I92" s="1"/>
    </row>
    <row r="93" spans="1:21" ht="15">
      <c r="A93" s="1"/>
      <c r="B93" s="4">
        <f t="shared" si="14"/>
        <v>0.60000000000000009</v>
      </c>
      <c r="C93" s="4" t="s">
        <v>110</v>
      </c>
      <c r="D93" s="4">
        <v>1</v>
      </c>
      <c r="E93" s="1"/>
      <c r="F93" s="1"/>
      <c r="G93" s="1"/>
      <c r="H93" s="1"/>
      <c r="I93" s="1"/>
      <c r="N93" s="47" t="s">
        <v>111</v>
      </c>
      <c r="O93" s="1"/>
      <c r="P93" s="1"/>
      <c r="Q93" s="1"/>
      <c r="R93" s="1"/>
      <c r="S93" s="1"/>
      <c r="T93" s="1"/>
      <c r="U93" s="1"/>
    </row>
    <row r="94" spans="1:21" ht="15">
      <c r="A94" s="1"/>
      <c r="B94" s="1"/>
      <c r="C94" s="1"/>
      <c r="D94" s="1"/>
      <c r="E94" s="1"/>
      <c r="F94" s="1"/>
      <c r="G94" s="1"/>
      <c r="H94" s="1"/>
      <c r="I94" s="1"/>
      <c r="N94" s="34" t="s">
        <v>112</v>
      </c>
      <c r="O94" s="1"/>
      <c r="P94" s="1"/>
      <c r="Q94" s="1"/>
      <c r="R94" s="1"/>
      <c r="S94" s="1"/>
      <c r="T94" s="1"/>
      <c r="U94" s="1"/>
    </row>
    <row r="95" spans="1:21" ht="15">
      <c r="A95" s="1"/>
      <c r="B95" s="18" t="s">
        <v>113</v>
      </c>
      <c r="C95" s="19" t="s">
        <v>114</v>
      </c>
      <c r="D95" s="19" t="s">
        <v>115</v>
      </c>
      <c r="E95" s="20" t="s">
        <v>116</v>
      </c>
      <c r="F95" s="1"/>
      <c r="G95" s="1" t="b">
        <f>E96=E89</f>
        <v>1</v>
      </c>
      <c r="H95" s="1"/>
      <c r="I95" s="1"/>
    </row>
    <row r="96" spans="1:21" ht="14.65" thickBot="1">
      <c r="A96" s="1"/>
      <c r="B96" s="24">
        <f>G90</f>
        <v>0.1</v>
      </c>
      <c r="C96" s="25">
        <f>G91</f>
        <v>0</v>
      </c>
      <c r="D96" s="25">
        <f>G92</f>
        <v>0</v>
      </c>
      <c r="E96" s="26">
        <f>SUM(B96:D96)</f>
        <v>0.1</v>
      </c>
      <c r="F96" s="1"/>
      <c r="G96" s="1"/>
      <c r="H96" s="1"/>
      <c r="I96" s="1"/>
    </row>
    <row r="97" spans="1:9">
      <c r="A97" s="1"/>
      <c r="B97" s="52"/>
      <c r="C97" s="52"/>
      <c r="D97" s="52"/>
      <c r="E97" s="52"/>
      <c r="F97" s="1"/>
      <c r="G97" s="1"/>
      <c r="H97" s="1"/>
      <c r="I97" s="1"/>
    </row>
    <row r="98" spans="1:9" ht="15">
      <c r="A98" s="1"/>
      <c r="B98" s="1"/>
      <c r="C98" s="1"/>
      <c r="D98" s="1"/>
      <c r="E98" s="1"/>
      <c r="F98" s="1"/>
      <c r="G98" s="1"/>
      <c r="H98" s="1"/>
      <c r="I98" s="1"/>
    </row>
    <row r="99" spans="1:9" ht="14.65" customHeight="1">
      <c r="I99" s="1"/>
    </row>
    <row r="100" spans="1:9" ht="15">
      <c r="I100" s="1"/>
    </row>
    <row r="101" spans="1:9" ht="15">
      <c r="I101" s="1"/>
    </row>
    <row r="102" spans="1:9" ht="15">
      <c r="I102" s="1"/>
    </row>
    <row r="103" spans="1:9" ht="15">
      <c r="I103" s="1"/>
    </row>
    <row r="104" spans="1:9" ht="15">
      <c r="I104" s="1"/>
    </row>
    <row r="105" spans="1:9" ht="15">
      <c r="I105" s="1"/>
    </row>
    <row r="106" spans="1:9" ht="15">
      <c r="I106" s="1"/>
    </row>
    <row r="107" spans="1:9" ht="15">
      <c r="I107" s="1"/>
    </row>
    <row r="108" spans="1:9" ht="15"/>
    <row r="109" spans="1:9" ht="15">
      <c r="I109" s="1"/>
    </row>
    <row r="110" spans="1:9" ht="15">
      <c r="I110" s="1"/>
    </row>
    <row r="111" spans="1:9" ht="15"/>
  </sheetData>
  <mergeCells count="22">
    <mergeCell ref="A30:B30"/>
    <mergeCell ref="Q85:S85"/>
    <mergeCell ref="B56:D56"/>
    <mergeCell ref="A63:H63"/>
    <mergeCell ref="E83:G83"/>
    <mergeCell ref="A83:C83"/>
    <mergeCell ref="A85:B85"/>
    <mergeCell ref="A86:B86"/>
    <mergeCell ref="A87:B87"/>
    <mergeCell ref="C86:D86"/>
    <mergeCell ref="E85:F85"/>
    <mergeCell ref="E86:F86"/>
    <mergeCell ref="E87:F87"/>
    <mergeCell ref="G86:H86"/>
    <mergeCell ref="B67:D67"/>
    <mergeCell ref="A39:B39"/>
    <mergeCell ref="R83:S83"/>
    <mergeCell ref="F82:J82"/>
    <mergeCell ref="A69:D69"/>
    <mergeCell ref="A66:D66"/>
    <mergeCell ref="B70:B71"/>
    <mergeCell ref="B64:D6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Никита Дедов</dc:creator>
  <cp:keywords/>
  <dc:description/>
  <cp:lastModifiedBy/>
  <cp:revision/>
  <dcterms:created xsi:type="dcterms:W3CDTF">2015-06-05T18:17:20Z</dcterms:created>
  <dcterms:modified xsi:type="dcterms:W3CDTF">2024-11-25T18:07:48Z</dcterms:modified>
  <cp:category/>
  <cp:contentStatus/>
</cp:coreProperties>
</file>