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125" yWindow="-15" windowWidth="19170" windowHeight="12510"/>
  </bookViews>
  <sheets>
    <sheet name="Sheet1" sheetId="1" r:id="rId1"/>
  </sheets>
  <externalReferences>
    <externalReference r:id="rId2"/>
  </externalReferences>
  <definedNames>
    <definedName name="BondBasisDayCounter">'[1]General Settings'!$L$13</definedName>
    <definedName name="Calendar">'[1]General Settings'!$D$18</definedName>
    <definedName name="Conventions" localSheetId="0">Sheet1!#REF!</definedName>
    <definedName name="Currency">'[1]General Settings'!$D$4</definedName>
    <definedName name="Discounting">'[1]General Settings'!$L$15</definedName>
    <definedName name="FamilyName">'[1]General Settings'!$L$11</definedName>
    <definedName name="FileOverwrite">'[1]General Settings'!$L$6</definedName>
    <definedName name="MinDistance">Sheet1!$K$3:$K$57</definedName>
    <definedName name="MoneyMarketDayCounter">'[1]General Settings'!$L$14</definedName>
    <definedName name="ObjectOverwrite">'[1]General Settings'!$D$12</definedName>
    <definedName name="Permanent">'[1]General Settings'!$D$10</definedName>
    <definedName name="Priority">Sheet1!$J$3:$J$57</definedName>
    <definedName name="QuoteSuffix">'[1]General Settings'!$L$12</definedName>
    <definedName name="SerializationPath">'[1]General Settings'!$L$5</definedName>
    <definedName name="Serialize">'[1]General Settings'!$L$4</definedName>
    <definedName name="trigger" localSheetId="0">Sheet1!$W$3</definedName>
  </definedNames>
  <calcPr calcId="145621"/>
</workbook>
</file>

<file path=xl/calcChain.xml><?xml version="1.0" encoding="utf-8"?>
<calcChain xmlns="http://schemas.openxmlformats.org/spreadsheetml/2006/main">
  <c r="W5" i="1" l="1"/>
  <c r="W16" i="1"/>
  <c r="W17" i="1"/>
  <c r="W18" i="1"/>
  <c r="W7" i="1"/>
  <c r="G22" i="1" l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G19" i="1"/>
  <c r="G11" i="1"/>
  <c r="C20" i="1"/>
  <c r="G20" i="1" s="1"/>
  <c r="C19" i="1"/>
  <c r="C18" i="1"/>
  <c r="G18" i="1" s="1"/>
  <c r="C17" i="1"/>
  <c r="G17" i="1" s="1"/>
  <c r="C16" i="1"/>
  <c r="G16" i="1" s="1"/>
  <c r="C15" i="1"/>
  <c r="G15" i="1" s="1"/>
  <c r="C14" i="1"/>
  <c r="G14" i="1" s="1"/>
  <c r="C13" i="1"/>
  <c r="G13" i="1" s="1"/>
  <c r="C12" i="1"/>
  <c r="G12" i="1" s="1"/>
  <c r="C11" i="1"/>
  <c r="C10" i="1"/>
  <c r="G10" i="1" s="1"/>
  <c r="C9" i="1"/>
  <c r="G9" i="1" s="1"/>
  <c r="C8" i="1"/>
  <c r="G8" i="1" s="1"/>
  <c r="C7" i="1"/>
  <c r="G7" i="1" s="1"/>
  <c r="C6" i="1"/>
  <c r="G6" i="1" s="1"/>
  <c r="C5" i="1"/>
  <c r="G5" i="1" s="1"/>
  <c r="C4" i="1"/>
  <c r="G4" i="1" s="1"/>
  <c r="C3" i="1"/>
  <c r="G3" i="1" s="1"/>
  <c r="F3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W13" i="1"/>
  <c r="Z9" i="1" a="1"/>
  <c r="H1" i="1"/>
  <c r="H46" i="1"/>
  <c r="H36" i="1"/>
  <c r="H54" i="1"/>
  <c r="H47" i="1"/>
  <c r="H35" i="1"/>
  <c r="H38" i="1"/>
  <c r="H43" i="1"/>
  <c r="H30" i="1"/>
  <c r="H25" i="1"/>
  <c r="H14" i="1"/>
  <c r="H3" i="1"/>
  <c r="H20" i="1"/>
  <c r="H18" i="1"/>
  <c r="H6" i="1"/>
  <c r="H5" i="1"/>
  <c r="H12" i="1"/>
  <c r="H19" i="1"/>
  <c r="H8" i="1"/>
  <c r="H9" i="1"/>
  <c r="H13" i="1"/>
  <c r="H16" i="1"/>
  <c r="H17" i="1"/>
  <c r="H11" i="1"/>
  <c r="H7" i="1"/>
  <c r="H10" i="1"/>
  <c r="H4" i="1"/>
  <c r="H15" i="1"/>
  <c r="H49" i="1"/>
  <c r="H45" i="1"/>
  <c r="H53" i="1"/>
  <c r="H55" i="1"/>
  <c r="H27" i="1"/>
  <c r="H31" i="1"/>
  <c r="H29" i="1"/>
  <c r="H21" i="1"/>
  <c r="H48" i="1"/>
  <c r="H52" i="1"/>
  <c r="H51" i="1"/>
  <c r="H22" i="1"/>
  <c r="H41" i="1"/>
  <c r="H50" i="1"/>
  <c r="H37" i="1"/>
  <c r="H57" i="1"/>
  <c r="H26" i="1"/>
  <c r="H32" i="1"/>
  <c r="H56" i="1"/>
  <c r="H34" i="1"/>
  <c r="H44" i="1"/>
  <c r="H23" i="1"/>
  <c r="H39" i="1"/>
  <c r="H28" i="1"/>
  <c r="H42" i="1"/>
  <c r="H24" i="1"/>
  <c r="H33" i="1"/>
  <c r="H40" i="1"/>
  <c r="Z9" i="1" l="1"/>
  <c r="Z10" i="1"/>
  <c r="Z11" i="1"/>
  <c r="Z12" i="1"/>
  <c r="M3" i="1" l="1" a="1"/>
  <c r="M42" i="1" l="1"/>
  <c r="M13" i="1"/>
  <c r="M53" i="1"/>
  <c r="M39" i="1"/>
  <c r="M10" i="1"/>
  <c r="M32" i="1"/>
  <c r="M33" i="1"/>
  <c r="M4" i="1"/>
  <c r="M30" i="1"/>
  <c r="M49" i="1"/>
  <c r="M56" i="1"/>
  <c r="M27" i="1"/>
  <c r="M11" i="1"/>
  <c r="M50" i="1"/>
  <c r="M55" i="1"/>
  <c r="M52" i="1"/>
  <c r="M12" i="1"/>
  <c r="M43" i="1"/>
  <c r="M14" i="1"/>
  <c r="M3" i="1"/>
  <c r="M23" i="1"/>
  <c r="M29" i="1"/>
  <c r="M22" i="1"/>
  <c r="M17" i="1"/>
  <c r="M5" i="1"/>
  <c r="M36" i="1"/>
  <c r="M21" i="1"/>
  <c r="M47" i="1"/>
  <c r="M24" i="1"/>
  <c r="M18" i="1"/>
  <c r="M44" i="1"/>
  <c r="M28" i="1"/>
  <c r="M46" i="1"/>
  <c r="M38" i="1"/>
  <c r="M9" i="1"/>
  <c r="M41" i="1"/>
  <c r="M35" i="1"/>
  <c r="M6" i="1"/>
  <c r="M45" i="1"/>
  <c r="M8" i="1"/>
  <c r="M26" i="1"/>
  <c r="M37" i="1"/>
  <c r="M40" i="1"/>
  <c r="M7" i="1"/>
  <c r="M16" i="1"/>
  <c r="M57" i="1"/>
  <c r="M25" i="1"/>
  <c r="M34" i="1"/>
  <c r="M31" i="1"/>
  <c r="M19" i="1"/>
  <c r="M20" i="1"/>
  <c r="M51" i="1"/>
  <c r="M48" i="1"/>
  <c r="M15" i="1"/>
  <c r="M54" i="1"/>
  <c r="Q13" i="1"/>
  <c r="N13" i="1"/>
  <c r="O13" i="1"/>
  <c r="P13" i="1"/>
  <c r="R13" i="1" s="1"/>
  <c r="N49" i="1"/>
  <c r="O49" i="1"/>
  <c r="Q49" i="1"/>
  <c r="P49" i="1"/>
  <c r="R49" i="1" s="1"/>
  <c r="O43" i="1"/>
  <c r="P43" i="1"/>
  <c r="R43" i="1" s="1"/>
  <c r="N43" i="1"/>
  <c r="Q43" i="1"/>
  <c r="N36" i="1"/>
  <c r="O36" i="1"/>
  <c r="Q36" i="1"/>
  <c r="P36" i="1"/>
  <c r="R36" i="1" s="1"/>
  <c r="O38" i="1"/>
  <c r="Q38" i="1"/>
  <c r="N38" i="1"/>
  <c r="P38" i="1"/>
  <c r="R38" i="1" s="1"/>
  <c r="O37" i="1"/>
  <c r="Q37" i="1"/>
  <c r="P37" i="1"/>
  <c r="R37" i="1" s="1"/>
  <c r="N37" i="1"/>
  <c r="Q19" i="1"/>
  <c r="P19" i="1"/>
  <c r="R19" i="1" s="1"/>
  <c r="N19" i="1"/>
  <c r="O19" i="1"/>
  <c r="P53" i="1"/>
  <c r="R53" i="1" s="1"/>
  <c r="Q53" i="1"/>
  <c r="O53" i="1"/>
  <c r="N53" i="1"/>
  <c r="O56" i="1"/>
  <c r="Q56" i="1"/>
  <c r="N56" i="1"/>
  <c r="P56" i="1"/>
  <c r="R56" i="1" s="1"/>
  <c r="P14" i="1"/>
  <c r="R14" i="1" s="1"/>
  <c r="N14" i="1"/>
  <c r="Q14" i="1"/>
  <c r="O14" i="1"/>
  <c r="P21" i="1"/>
  <c r="R21" i="1" s="1"/>
  <c r="N21" i="1"/>
  <c r="Q21" i="1"/>
  <c r="O21" i="1"/>
  <c r="O9" i="1"/>
  <c r="N9" i="1"/>
  <c r="Q9" i="1"/>
  <c r="P9" i="1"/>
  <c r="R9" i="1" s="1"/>
  <c r="Q40" i="1"/>
  <c r="P40" i="1"/>
  <c r="R40" i="1" s="1"/>
  <c r="N40" i="1"/>
  <c r="O40" i="1"/>
  <c r="N20" i="1"/>
  <c r="P20" i="1"/>
  <c r="R20" i="1" s="1"/>
  <c r="O20" i="1"/>
  <c r="Q20" i="1"/>
  <c r="N39" i="1"/>
  <c r="Q39" i="1"/>
  <c r="P39" i="1"/>
  <c r="R39" i="1" s="1"/>
  <c r="O39" i="1"/>
  <c r="O27" i="1"/>
  <c r="P27" i="1"/>
  <c r="R27" i="1" s="1"/>
  <c r="Q27" i="1"/>
  <c r="N27" i="1"/>
  <c r="Q3" i="1"/>
  <c r="N3" i="1"/>
  <c r="P3" i="1"/>
  <c r="R3" i="1" s="1"/>
  <c r="O3" i="1"/>
  <c r="Q47" i="1"/>
  <c r="N47" i="1"/>
  <c r="P47" i="1"/>
  <c r="R47" i="1" s="1"/>
  <c r="O47" i="1"/>
  <c r="P41" i="1"/>
  <c r="R41" i="1" s="1"/>
  <c r="O41" i="1"/>
  <c r="Q41" i="1"/>
  <c r="N41" i="1"/>
  <c r="Q7" i="1"/>
  <c r="O7" i="1"/>
  <c r="N7" i="1"/>
  <c r="P7" i="1"/>
  <c r="R7" i="1" s="1"/>
  <c r="P51" i="1"/>
  <c r="R51" i="1" s="1"/>
  <c r="N51" i="1"/>
  <c r="O51" i="1"/>
  <c r="Q51" i="1"/>
  <c r="N10" i="1"/>
  <c r="O10" i="1"/>
  <c r="Q10" i="1"/>
  <c r="P10" i="1"/>
  <c r="R10" i="1" s="1"/>
  <c r="Q11" i="1"/>
  <c r="P11" i="1"/>
  <c r="R11" i="1" s="1"/>
  <c r="N11" i="1"/>
  <c r="O11" i="1"/>
  <c r="N23" i="1"/>
  <c r="Q23" i="1"/>
  <c r="P23" i="1"/>
  <c r="R23" i="1" s="1"/>
  <c r="O23" i="1"/>
  <c r="P24" i="1"/>
  <c r="R24" i="1" s="1"/>
  <c r="O24" i="1"/>
  <c r="Q24" i="1"/>
  <c r="N24" i="1"/>
  <c r="N35" i="1"/>
  <c r="O35" i="1"/>
  <c r="Q35" i="1"/>
  <c r="P35" i="1"/>
  <c r="R35" i="1" s="1"/>
  <c r="P16" i="1"/>
  <c r="R16" i="1" s="1"/>
  <c r="Q16" i="1"/>
  <c r="N16" i="1"/>
  <c r="O16" i="1"/>
  <c r="N48" i="1"/>
  <c r="O48" i="1"/>
  <c r="Q48" i="1"/>
  <c r="P48" i="1"/>
  <c r="R48" i="1" s="1"/>
  <c r="O32" i="1"/>
  <c r="P32" i="1"/>
  <c r="R32" i="1" s="1"/>
  <c r="N32" i="1"/>
  <c r="Q32" i="1"/>
  <c r="N50" i="1"/>
  <c r="P50" i="1"/>
  <c r="R50" i="1" s="1"/>
  <c r="O50" i="1"/>
  <c r="Q50" i="1"/>
  <c r="O29" i="1"/>
  <c r="Q29" i="1"/>
  <c r="P29" i="1"/>
  <c r="R29" i="1" s="1"/>
  <c r="N29" i="1"/>
  <c r="P18" i="1"/>
  <c r="R18" i="1" s="1"/>
  <c r="N18" i="1"/>
  <c r="O18" i="1"/>
  <c r="Q18" i="1"/>
  <c r="Q6" i="1"/>
  <c r="O6" i="1"/>
  <c r="P6" i="1"/>
  <c r="R6" i="1" s="1"/>
  <c r="N6" i="1"/>
  <c r="P57" i="1"/>
  <c r="R57" i="1" s="1"/>
  <c r="Q57" i="1"/>
  <c r="O57" i="1"/>
  <c r="N57" i="1"/>
  <c r="P15" i="1"/>
  <c r="R15" i="1" s="1"/>
  <c r="N15" i="1"/>
  <c r="O15" i="1"/>
  <c r="Q15" i="1"/>
  <c r="P33" i="1"/>
  <c r="R33" i="1" s="1"/>
  <c r="N33" i="1"/>
  <c r="O33" i="1"/>
  <c r="Q33" i="1"/>
  <c r="O55" i="1"/>
  <c r="N55" i="1"/>
  <c r="Q55" i="1"/>
  <c r="P55" i="1"/>
  <c r="R55" i="1" s="1"/>
  <c r="O22" i="1"/>
  <c r="N22" i="1"/>
  <c r="P22" i="1"/>
  <c r="R22" i="1" s="1"/>
  <c r="Q22" i="1"/>
  <c r="P44" i="1"/>
  <c r="R44" i="1" s="1"/>
  <c r="N44" i="1"/>
  <c r="Q44" i="1"/>
  <c r="O44" i="1"/>
  <c r="N45" i="1"/>
  <c r="O45" i="1"/>
  <c r="Q45" i="1"/>
  <c r="P45" i="1"/>
  <c r="R45" i="1" s="1"/>
  <c r="Q25" i="1"/>
  <c r="P25" i="1"/>
  <c r="R25" i="1" s="1"/>
  <c r="O25" i="1"/>
  <c r="N25" i="1"/>
  <c r="P54" i="1"/>
  <c r="R54" i="1" s="1"/>
  <c r="N54" i="1"/>
  <c r="O54" i="1"/>
  <c r="Q54" i="1"/>
  <c r="P4" i="1"/>
  <c r="R4" i="1" s="1"/>
  <c r="O4" i="1"/>
  <c r="Q4" i="1"/>
  <c r="N4" i="1"/>
  <c r="O52" i="1"/>
  <c r="Q52" i="1"/>
  <c r="P52" i="1"/>
  <c r="R52" i="1" s="1"/>
  <c r="N52" i="1"/>
  <c r="Q17" i="1"/>
  <c r="N17" i="1"/>
  <c r="P17" i="1"/>
  <c r="R17" i="1" s="1"/>
  <c r="O17" i="1"/>
  <c r="P28" i="1"/>
  <c r="R28" i="1" s="1"/>
  <c r="O28" i="1"/>
  <c r="Q28" i="1"/>
  <c r="N28" i="1"/>
  <c r="N8" i="1"/>
  <c r="P8" i="1"/>
  <c r="R8" i="1" s="1"/>
  <c r="O8" i="1"/>
  <c r="Q8" i="1"/>
  <c r="O34" i="1"/>
  <c r="Q34" i="1"/>
  <c r="P34" i="1"/>
  <c r="R34" i="1" s="1"/>
  <c r="N34" i="1"/>
  <c r="N42" i="1"/>
  <c r="O42" i="1"/>
  <c r="Q42" i="1"/>
  <c r="P42" i="1"/>
  <c r="R42" i="1" s="1"/>
  <c r="Q30" i="1"/>
  <c r="O30" i="1"/>
  <c r="P30" i="1"/>
  <c r="R30" i="1" s="1"/>
  <c r="N30" i="1"/>
  <c r="Q12" i="1"/>
  <c r="N12" i="1"/>
  <c r="P12" i="1"/>
  <c r="R12" i="1" s="1"/>
  <c r="O12" i="1"/>
  <c r="O5" i="1"/>
  <c r="Q5" i="1"/>
  <c r="P5" i="1"/>
  <c r="R5" i="1" s="1"/>
  <c r="N5" i="1"/>
  <c r="N46" i="1"/>
  <c r="Q46" i="1"/>
  <c r="P46" i="1"/>
  <c r="R46" i="1" s="1"/>
  <c r="O46" i="1"/>
  <c r="O26" i="1"/>
  <c r="P26" i="1"/>
  <c r="R26" i="1" s="1"/>
  <c r="Q26" i="1"/>
  <c r="N26" i="1"/>
  <c r="N31" i="1"/>
  <c r="O31" i="1"/>
  <c r="Q31" i="1"/>
  <c r="P31" i="1"/>
  <c r="R31" i="1" s="1"/>
  <c r="S31" i="1" l="1"/>
  <c r="S26" i="1"/>
  <c r="S46" i="1"/>
  <c r="S5" i="1"/>
  <c r="S12" i="1"/>
  <c r="S30" i="1"/>
  <c r="S42" i="1"/>
  <c r="S34" i="1"/>
  <c r="S8" i="1"/>
  <c r="S28" i="1"/>
  <c r="S17" i="1"/>
  <c r="S52" i="1"/>
  <c r="S4" i="1"/>
  <c r="S54" i="1"/>
  <c r="S25" i="1"/>
  <c r="S45" i="1"/>
  <c r="S44" i="1"/>
  <c r="S22" i="1"/>
  <c r="S55" i="1"/>
  <c r="S33" i="1"/>
  <c r="S15" i="1"/>
  <c r="S57" i="1"/>
  <c r="S6" i="1"/>
  <c r="S18" i="1"/>
  <c r="S29" i="1"/>
  <c r="S50" i="1"/>
  <c r="S32" i="1"/>
  <c r="S48" i="1"/>
  <c r="S16" i="1"/>
  <c r="S35" i="1"/>
  <c r="S24" i="1"/>
  <c r="S23" i="1"/>
  <c r="S11" i="1"/>
  <c r="S10" i="1"/>
  <c r="S51" i="1"/>
  <c r="S7" i="1"/>
  <c r="S41" i="1"/>
  <c r="S47" i="1"/>
  <c r="S3" i="1"/>
  <c r="S27" i="1"/>
  <c r="S39" i="1"/>
  <c r="S20" i="1"/>
  <c r="S40" i="1"/>
  <c r="S9" i="1"/>
  <c r="S21" i="1"/>
  <c r="S14" i="1"/>
  <c r="S56" i="1"/>
  <c r="S53" i="1"/>
  <c r="S19" i="1"/>
  <c r="S37" i="1"/>
  <c r="S38" i="1"/>
  <c r="S36" i="1"/>
  <c r="S43" i="1"/>
  <c r="S49" i="1"/>
  <c r="S13" i="1"/>
  <c r="T31" i="1"/>
  <c r="T26" i="1"/>
  <c r="T46" i="1"/>
  <c r="T5" i="1"/>
  <c r="T12" i="1"/>
  <c r="T30" i="1"/>
  <c r="T42" i="1"/>
  <c r="T34" i="1"/>
  <c r="T8" i="1"/>
  <c r="T28" i="1"/>
  <c r="T17" i="1"/>
  <c r="T52" i="1"/>
  <c r="T4" i="1"/>
  <c r="T54" i="1"/>
  <c r="T25" i="1"/>
  <c r="T45" i="1"/>
  <c r="T44" i="1"/>
  <c r="T22" i="1"/>
  <c r="T55" i="1"/>
  <c r="T33" i="1"/>
  <c r="T15" i="1"/>
  <c r="T57" i="1"/>
  <c r="T6" i="1"/>
  <c r="T18" i="1"/>
  <c r="T29" i="1"/>
  <c r="T50" i="1"/>
  <c r="T32" i="1"/>
  <c r="T48" i="1"/>
  <c r="T16" i="1"/>
  <c r="T35" i="1"/>
  <c r="T24" i="1"/>
  <c r="T23" i="1"/>
  <c r="T11" i="1"/>
  <c r="T10" i="1"/>
  <c r="T51" i="1"/>
  <c r="T7" i="1"/>
  <c r="T41" i="1"/>
  <c r="T47" i="1"/>
  <c r="T3" i="1"/>
  <c r="T27" i="1"/>
  <c r="T39" i="1"/>
  <c r="T20" i="1"/>
  <c r="T40" i="1"/>
  <c r="T9" i="1"/>
  <c r="T21" i="1"/>
  <c r="T14" i="1"/>
  <c r="T56" i="1"/>
  <c r="T53" i="1"/>
  <c r="T19" i="1"/>
  <c r="T37" i="1"/>
  <c r="T38" i="1"/>
  <c r="T36" i="1"/>
  <c r="T43" i="1"/>
  <c r="T49" i="1"/>
  <c r="T13" i="1"/>
  <c r="W14" i="1" l="1"/>
  <c r="X14" i="1"/>
</calcChain>
</file>

<file path=xl/sharedStrings.xml><?xml version="1.0" encoding="utf-8"?>
<sst xmlns="http://schemas.openxmlformats.org/spreadsheetml/2006/main" count="254" uniqueCount="75">
  <si>
    <t>index</t>
  </si>
  <si>
    <t>base Curve</t>
  </si>
  <si>
    <t>reference Date</t>
  </si>
  <si>
    <t>is Simple</t>
  </si>
  <si>
    <t>a</t>
  </si>
  <si>
    <t>c</t>
  </si>
  <si>
    <t>d</t>
  </si>
  <si>
    <t>b</t>
  </si>
  <si>
    <t>Tenor</t>
  </si>
  <si>
    <t>6M</t>
  </si>
  <si>
    <t>EURON</t>
  </si>
  <si>
    <t>Trigger</t>
  </si>
  <si>
    <t>Tenor Basis</t>
  </si>
  <si>
    <t>Quote</t>
  </si>
  <si>
    <t>Rate Helpers</t>
  </si>
  <si>
    <t>0D</t>
  </si>
  <si>
    <t>1Y</t>
  </si>
  <si>
    <t>Modified Following</t>
  </si>
  <si>
    <t>Annual</t>
  </si>
  <si>
    <t>30/360 (Bond Basis)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</si>
  <si>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</si>
  <si>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</si>
  <si>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</si>
  <si>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</si>
  <si>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</si>
  <si>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</si>
  <si>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</si>
  <si>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</si>
  <si>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</si>
  <si>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</si>
  <si>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</si>
  <si>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</si>
  <si>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</si>
  <si>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</si>
  <si>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</si>
  <si>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</si>
  <si>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</si>
  <si>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</si>
  <si>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</si>
  <si>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</si>
  <si>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</si>
  <si>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</si>
  <si>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</si>
  <si>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</si>
  <si>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</si>
  <si>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</si>
  <si>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</si>
  <si>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</si>
  <si>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</si>
  <si>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</si>
  <si>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</si>
  <si>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</si>
  <si>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</si>
  <si>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</si>
  <si>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</si>
  <si>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</si>
  <si>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Selection</t>
  </si>
  <si>
    <t>Priority</t>
  </si>
  <si>
    <t>Min Dist</t>
  </si>
  <si>
    <t>Actual/360</t>
  </si>
  <si>
    <t>BDC</t>
  </si>
  <si>
    <t>DC</t>
  </si>
  <si>
    <t>Idex/Spread</t>
  </si>
  <si>
    <t>QuoteName</t>
  </si>
  <si>
    <t>EarliestDate</t>
  </si>
  <si>
    <t>LatestDate</t>
  </si>
  <si>
    <t>Rate</t>
  </si>
  <si>
    <t>End Criteria</t>
  </si>
  <si>
    <t>Constraint</t>
  </si>
  <si>
    <t>fwd calculated</t>
  </si>
  <si>
    <t>error</t>
  </si>
  <si>
    <t>Method</t>
  </si>
  <si>
    <t>Calibration</t>
  </si>
  <si>
    <t>RH</t>
  </si>
  <si>
    <t>Wheigths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</si>
</sst>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\,\ dd\-mmm\-yyyy"/>
    <numFmt numFmtId="165" formatCode="0.0000%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10"/>
      <name val="Arial"/>
      <family val="2"/>
    </font>
    <font>
      <sz val="8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theme="8" tint="0.5999938962981048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0" fontId="1" fillId="2" borderId="0" xfId="0" applyFont="1" applyFill="1"/>
    <xf numFmtId="0" fontId="3" fillId="6" borderId="2" xfId="1" applyNumberFormat="1" applyFont="1" applyFill="1" applyBorder="1" applyAlignment="1">
      <alignment horizontal="left"/>
    </xf>
    <xf numFmtId="0" fontId="3" fillId="3" borderId="2" xfId="1" applyFont="1" applyFill="1" applyBorder="1" applyAlignment="1">
      <alignment horizontal="center" vertical="center" wrapText="1"/>
    </xf>
    <xf numFmtId="165" fontId="3" fillId="6" borderId="2" xfId="1" applyNumberFormat="1" applyFont="1" applyFill="1" applyBorder="1" applyAlignment="1"/>
    <xf numFmtId="0" fontId="3" fillId="6" borderId="2" xfId="1" applyFont="1" applyFill="1" applyBorder="1" applyAlignment="1"/>
    <xf numFmtId="0" fontId="3" fillId="6" borderId="2" xfId="1" applyNumberFormat="1" applyFont="1" applyFill="1" applyBorder="1" applyAlignment="1"/>
    <xf numFmtId="0" fontId="3" fillId="6" borderId="3" xfId="1" applyNumberFormat="1" applyFont="1" applyFill="1" applyBorder="1" applyAlignment="1">
      <alignment horizontal="left"/>
    </xf>
    <xf numFmtId="0" fontId="3" fillId="6" borderId="4" xfId="1" applyNumberFormat="1" applyFont="1" applyFill="1" applyBorder="1" applyAlignment="1">
      <alignment horizontal="left"/>
    </xf>
    <xf numFmtId="165" fontId="3" fillId="6" borderId="3" xfId="1" applyNumberFormat="1" applyFont="1" applyFill="1" applyBorder="1" applyAlignment="1"/>
    <xf numFmtId="0" fontId="3" fillId="6" borderId="3" xfId="1" applyFont="1" applyFill="1" applyBorder="1" applyAlignment="1"/>
    <xf numFmtId="0" fontId="3" fillId="6" borderId="3" xfId="1" applyNumberFormat="1" applyFont="1" applyFill="1" applyBorder="1" applyAlignment="1"/>
    <xf numFmtId="165" fontId="3" fillId="6" borderId="4" xfId="1" applyNumberFormat="1" applyFont="1" applyFill="1" applyBorder="1" applyAlignment="1"/>
    <xf numFmtId="0" fontId="3" fillId="6" borderId="4" xfId="1" applyFont="1" applyFill="1" applyBorder="1" applyAlignment="1"/>
    <xf numFmtId="0" fontId="3" fillId="6" borderId="4" xfId="1" applyNumberFormat="1" applyFont="1" applyFill="1" applyBorder="1" applyAlignment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4" xfId="0" applyFont="1" applyFill="1" applyBorder="1"/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3" fillId="7" borderId="2" xfId="1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1" fillId="9" borderId="2" xfId="0" applyFont="1" applyFill="1" applyBorder="1"/>
    <xf numFmtId="164" fontId="1" fillId="9" borderId="2" xfId="0" applyNumberFormat="1" applyFont="1" applyFill="1" applyBorder="1"/>
    <xf numFmtId="0" fontId="1" fillId="9" borderId="3" xfId="0" applyFont="1" applyFill="1" applyBorder="1"/>
    <xf numFmtId="164" fontId="1" fillId="9" borderId="3" xfId="0" applyNumberFormat="1" applyFont="1" applyFill="1" applyBorder="1"/>
    <xf numFmtId="0" fontId="1" fillId="9" borderId="4" xfId="0" applyFont="1" applyFill="1" applyBorder="1"/>
    <xf numFmtId="164" fontId="1" fillId="9" borderId="4" xfId="0" applyNumberFormat="1" applyFont="1" applyFill="1" applyBorder="1"/>
    <xf numFmtId="165" fontId="1" fillId="9" borderId="2" xfId="0" applyNumberFormat="1" applyFont="1" applyFill="1" applyBorder="1"/>
    <xf numFmtId="165" fontId="1" fillId="9" borderId="3" xfId="0" applyNumberFormat="1" applyFont="1" applyFill="1" applyBorder="1"/>
    <xf numFmtId="165" fontId="1" fillId="9" borderId="4" xfId="0" applyNumberFormat="1" applyFont="1" applyFill="1" applyBorder="1"/>
    <xf numFmtId="0" fontId="1" fillId="4" borderId="1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vertical="center" wrapText="1"/>
    </xf>
    <xf numFmtId="22" fontId="1" fillId="5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right"/>
    </xf>
    <xf numFmtId="0" fontId="1" fillId="9" borderId="3" xfId="0" applyNumberFormat="1" applyFont="1" applyFill="1" applyBorder="1"/>
    <xf numFmtId="0" fontId="1" fillId="9" borderId="4" xfId="0" applyNumberFormat="1" applyFont="1" applyFill="1" applyBorder="1"/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YC6MBootstrappin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RateHelpers"/>
      <sheetName val="Selected"/>
      <sheetName val="Deposits"/>
      <sheetName val="FRAs"/>
      <sheetName val="Swaps"/>
      <sheetName val="ForwardSwaps"/>
      <sheetName val="Jumps"/>
      <sheetName val="Monitor"/>
    </sheetNames>
    <sheetDataSet>
      <sheetData sheetId="0">
        <row r="4">
          <cell r="D4" t="str">
            <v>EUR</v>
          </cell>
          <cell r="L4" t="b">
            <v>0</v>
          </cell>
        </row>
        <row r="6">
          <cell r="L6" t="b">
            <v>1</v>
          </cell>
        </row>
        <row r="10">
          <cell r="D10" t="b">
            <v>1</v>
          </cell>
        </row>
        <row r="11">
          <cell r="L11" t="str">
            <v>ibor</v>
          </cell>
        </row>
        <row r="12">
          <cell r="D12" t="b">
            <v>1</v>
          </cell>
          <cell r="L12" t="str">
            <v>_Quote</v>
          </cell>
        </row>
        <row r="13">
          <cell r="L13" t="str">
            <v>30/360 (Bond Basis)</v>
          </cell>
        </row>
        <row r="14">
          <cell r="L14" t="str">
            <v>Actual/360</v>
          </cell>
        </row>
        <row r="15">
          <cell r="L15" t="str">
            <v>EurON</v>
          </cell>
        </row>
        <row r="18">
          <cell r="D18" t="str">
            <v>TARGET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"/>
  <sheetViews>
    <sheetView showGridLines="0" tabSelected="1" topLeftCell="R1" workbookViewId="0">
      <selection activeCell="W3" sqref="W3"/>
    </sheetView>
  </sheetViews>
  <sheetFormatPr defaultRowHeight="11.25" outlineLevelCol="1" x14ac:dyDescent="0.2"/>
  <cols>
    <col min="1" max="1" width="4" style="1" customWidth="1" outlineLevel="1"/>
    <col min="2" max="2" width="4.140625" style="1" customWidth="1" outlineLevel="1"/>
    <col min="3" max="3" width="7" style="1" customWidth="1" outlineLevel="1"/>
    <col min="4" max="4" width="19.28515625" style="1" customWidth="1" outlineLevel="1"/>
    <col min="5" max="5" width="20.28515625" style="1" customWidth="1" outlineLevel="1"/>
    <col min="6" max="6" width="11.7109375" style="1" customWidth="1" outlineLevel="1"/>
    <col min="7" max="7" width="17.28515625" style="1" customWidth="1" outlineLevel="1"/>
    <col min="8" max="8" width="15.140625" style="1" customWidth="1" outlineLevel="1"/>
    <col min="9" max="9" width="10" style="1" customWidth="1" outlineLevel="1"/>
    <col min="10" max="10" width="9" style="1" customWidth="1" outlineLevel="1"/>
    <col min="11" max="11" width="4.85546875" style="1" customWidth="1" outlineLevel="1"/>
    <col min="12" max="12" width="2.7109375" style="1" customWidth="1"/>
    <col min="13" max="13" width="10" style="1" bestFit="1" customWidth="1"/>
    <col min="14" max="14" width="16.140625" style="1" bestFit="1" customWidth="1"/>
    <col min="15" max="15" width="8" style="1" bestFit="1" customWidth="1"/>
    <col min="16" max="17" width="17.28515625" style="1" bestFit="1" customWidth="1"/>
    <col min="18" max="18" width="11" style="1" bestFit="1" customWidth="1"/>
    <col min="19" max="19" width="9" style="1" bestFit="1" customWidth="1"/>
    <col min="20" max="20" width="9" style="1" customWidth="1"/>
    <col min="21" max="21" width="9.140625" style="1"/>
    <col min="22" max="22" width="15.140625" style="1" bestFit="1" customWidth="1"/>
    <col min="23" max="23" width="17.28515625" style="1" bestFit="1" customWidth="1"/>
    <col min="24" max="24" width="6" style="1" bestFit="1" customWidth="1"/>
    <col min="25" max="16384" width="9.140625" style="1"/>
  </cols>
  <sheetData>
    <row r="1" spans="1:26" x14ac:dyDescent="0.2">
      <c r="H1" s="1" t="str">
        <f>_xll.qlEuribor(,W4,,,trigger)</f>
        <v>obj_00854#0003</v>
      </c>
    </row>
    <row r="2" spans="1:26" ht="21" customHeight="1" x14ac:dyDescent="0.2">
      <c r="A2" s="3"/>
      <c r="B2" s="3"/>
      <c r="C2" s="3"/>
      <c r="D2" s="23" t="s">
        <v>60</v>
      </c>
      <c r="E2" s="23" t="s">
        <v>61</v>
      </c>
      <c r="F2" s="3" t="s">
        <v>62</v>
      </c>
      <c r="G2" s="3" t="s">
        <v>13</v>
      </c>
      <c r="H2" s="21" t="s">
        <v>14</v>
      </c>
      <c r="I2" s="22" t="s">
        <v>56</v>
      </c>
      <c r="J2" s="22" t="s">
        <v>57</v>
      </c>
      <c r="K2" s="22" t="s">
        <v>58</v>
      </c>
      <c r="M2" s="22" t="s">
        <v>73</v>
      </c>
      <c r="N2" s="22" t="s">
        <v>63</v>
      </c>
      <c r="O2" s="22" t="s">
        <v>66</v>
      </c>
      <c r="P2" s="22" t="s">
        <v>64</v>
      </c>
      <c r="Q2" s="22" t="s">
        <v>65</v>
      </c>
      <c r="R2" s="22" t="s">
        <v>69</v>
      </c>
      <c r="S2" s="22" t="s">
        <v>70</v>
      </c>
      <c r="T2" s="22" t="s">
        <v>74</v>
      </c>
    </row>
    <row r="3" spans="1:26" x14ac:dyDescent="0.2">
      <c r="A3" s="2" t="str">
        <f t="shared" ref="A3" si="0">B3&amp;"M"</f>
        <v>1M</v>
      </c>
      <c r="B3" s="2">
        <v>1</v>
      </c>
      <c r="C3" s="2" t="str">
        <f t="shared" ref="C3:C20" si="1">"x"&amp;B3+SUBSTITUTE($W$4,"M","")&amp;"F"</f>
        <v>x7F</v>
      </c>
      <c r="D3" s="2" t="s">
        <v>17</v>
      </c>
      <c r="E3" s="2" t="s">
        <v>59</v>
      </c>
      <c r="F3" s="2" t="str">
        <f>PROPER(Currency)&amp;FamilyName&amp;$W$4</f>
        <v>Euribor6M</v>
      </c>
      <c r="G3" s="2" t="str">
        <f t="shared" ref="G3:G20" si="2">"EUR"&amp;B3&amp;C3&amp;"_Quote"</f>
        <v>EUR1x7F_Quote</v>
      </c>
      <c r="H3" s="2" t="str">
        <f>_xll.qlFraRateHelper(,G3,A3,F3,Permanent,trigger,ObjectOverwrite)</f>
        <v>obj_00842#0004</v>
      </c>
      <c r="I3" s="15" t="b">
        <v>1</v>
      </c>
      <c r="J3" s="18">
        <v>10</v>
      </c>
      <c r="K3" s="18">
        <v>1</v>
      </c>
      <c r="M3" s="24" t="str">
        <f t="array" ref="M3:M57">_xll.qlRateHelperSelection(_xll.ohFilter(H3:H57,I3:I57),_xll.ohFilter(Priority,I3:I57),0,0,0,,_xll.ohFilter(MinDistance,I3:I57),trigger)</f>
        <v>obj_00842</v>
      </c>
      <c r="N3" s="24" t="str">
        <f>_xll.qlRateHelperQuoteName(M3,trigger)</f>
        <v>EUR1x7F_Quote</v>
      </c>
      <c r="O3" s="30">
        <f>_xll.qlRateHelperRate(M3,trigger)</f>
        <v>6.4000000000000005E-4</v>
      </c>
      <c r="P3" s="25">
        <f>_xll.qlRateHelperEarliestDate(M3,trigger)</f>
        <v>42247</v>
      </c>
      <c r="Q3" s="25">
        <f>_xll.qlRateHelperLatestDate(M3,trigger)</f>
        <v>42429</v>
      </c>
      <c r="R3" s="31">
        <f>_xll.qlTenorBasisForwardRate($W$13,P3)</f>
        <v>6.0023397223145727E-4</v>
      </c>
      <c r="S3" s="31">
        <f>O3-R3</f>
        <v>3.976602776854278E-5</v>
      </c>
      <c r="T3" s="39">
        <f>IF(ISERROR(M3),#N/A,1)</f>
        <v>1</v>
      </c>
      <c r="V3" s="37" t="s">
        <v>11</v>
      </c>
      <c r="W3" s="36"/>
    </row>
    <row r="4" spans="1:26" ht="11.25" customHeight="1" x14ac:dyDescent="0.2">
      <c r="A4" s="7" t="str">
        <f t="shared" ref="A4:A20" si="3">B4&amp;"M"</f>
        <v>2M</v>
      </c>
      <c r="B4" s="7">
        <v>2</v>
      </c>
      <c r="C4" s="7" t="str">
        <f t="shared" si="1"/>
        <v>x8F</v>
      </c>
      <c r="D4" s="7" t="s">
        <v>17</v>
      </c>
      <c r="E4" s="7" t="s">
        <v>59</v>
      </c>
      <c r="F4" s="7" t="str">
        <f>PROPER(Currency)&amp;FamilyName&amp;$W$4</f>
        <v>Euribor6M</v>
      </c>
      <c r="G4" s="7" t="str">
        <f t="shared" si="2"/>
        <v>EUR2x8F_Quote</v>
      </c>
      <c r="H4" s="7" t="str">
        <f>_xll.qlFraRateHelper(,G4,A4,F4,Permanent,trigger,ObjectOverwrite)</f>
        <v>obj_00851#0004</v>
      </c>
      <c r="I4" s="16" t="b">
        <v>1</v>
      </c>
      <c r="J4" s="19">
        <v>10</v>
      </c>
      <c r="K4" s="19">
        <v>1</v>
      </c>
      <c r="M4" s="26" t="str">
        <v>obj_00851</v>
      </c>
      <c r="N4" s="26" t="str">
        <f>_xll.qlRateHelperQuoteName(M4,trigger)</f>
        <v>EUR2x8F_Quote</v>
      </c>
      <c r="O4" s="31">
        <f>_xll.qlRateHelperRate(M4,trigger)</f>
        <v>6.7000000000000002E-4</v>
      </c>
      <c r="P4" s="27">
        <f>_xll.qlRateHelperEarliestDate(M4,trigger)</f>
        <v>42277</v>
      </c>
      <c r="Q4" s="27">
        <f>_xll.qlRateHelperLatestDate(M4,trigger)</f>
        <v>42460</v>
      </c>
      <c r="R4" s="31">
        <f>_xll.qlTenorBasisForwardRate($W$13,P4)</f>
        <v>6.4769126942497543E-4</v>
      </c>
      <c r="S4" s="31">
        <f t="shared" ref="S4:S57" si="4">O4-R4</f>
        <v>2.2308730575024594E-5</v>
      </c>
      <c r="T4" s="39">
        <f t="shared" ref="T4:T57" si="5">IF(ISERROR(M4),#N/A,1)</f>
        <v>1</v>
      </c>
      <c r="V4" s="37" t="s">
        <v>8</v>
      </c>
      <c r="W4" s="33" t="s">
        <v>9</v>
      </c>
    </row>
    <row r="5" spans="1:26" ht="11.25" customHeight="1" x14ac:dyDescent="0.2">
      <c r="A5" s="7" t="str">
        <f t="shared" si="3"/>
        <v>3M</v>
      </c>
      <c r="B5" s="7">
        <v>3</v>
      </c>
      <c r="C5" s="7" t="str">
        <f t="shared" si="1"/>
        <v>x9F</v>
      </c>
      <c r="D5" s="7" t="s">
        <v>17</v>
      </c>
      <c r="E5" s="7" t="s">
        <v>59</v>
      </c>
      <c r="F5" s="7" t="str">
        <f>PROPER(Currency)&amp;FamilyName&amp;$W$4</f>
        <v>Euribor6M</v>
      </c>
      <c r="G5" s="7" t="str">
        <f t="shared" si="2"/>
        <v>EUR3x9F_Quote</v>
      </c>
      <c r="H5" s="7" t="str">
        <f>_xll.qlFraRateHelper(,G5,A5,F5,Permanent,trigger,ObjectOverwrite)</f>
        <v>obj_00846#0004</v>
      </c>
      <c r="I5" s="16" t="b">
        <v>1</v>
      </c>
      <c r="J5" s="19">
        <v>10</v>
      </c>
      <c r="K5" s="19">
        <v>1</v>
      </c>
      <c r="M5" s="26" t="str">
        <v>obj_00846</v>
      </c>
      <c r="N5" s="26" t="str">
        <f>_xll.qlRateHelperQuoteName(M5,trigger)</f>
        <v>EUR3x9F_Quote</v>
      </c>
      <c r="O5" s="31">
        <f>_xll.qlRateHelperRate(M5,trigger)</f>
        <v>7.000000000000001E-4</v>
      </c>
      <c r="P5" s="27">
        <f>_xll.qlRateHelperEarliestDate(M5,trigger)</f>
        <v>42307</v>
      </c>
      <c r="Q5" s="27">
        <f>_xll.qlRateHelperLatestDate(M5,trigger)</f>
        <v>42489</v>
      </c>
      <c r="R5" s="31">
        <f>_xll.qlTenorBasisForwardRate($W$13,P5)</f>
        <v>6.7513504450429044E-4</v>
      </c>
      <c r="S5" s="31">
        <f t="shared" si="4"/>
        <v>2.4864955495709665E-5</v>
      </c>
      <c r="T5" s="39">
        <f t="shared" si="5"/>
        <v>1</v>
      </c>
      <c r="V5" s="37" t="s">
        <v>0</v>
      </c>
      <c r="W5" s="33" t="str">
        <f>"EURIBOR"&amp;W4</f>
        <v>EURIBOR6M</v>
      </c>
    </row>
    <row r="6" spans="1:26" ht="11.25" customHeight="1" x14ac:dyDescent="0.2">
      <c r="A6" s="7" t="str">
        <f t="shared" si="3"/>
        <v>4M</v>
      </c>
      <c r="B6" s="7">
        <v>4</v>
      </c>
      <c r="C6" s="7" t="str">
        <f t="shared" si="1"/>
        <v>x10F</v>
      </c>
      <c r="D6" s="7" t="s">
        <v>17</v>
      </c>
      <c r="E6" s="7" t="s">
        <v>59</v>
      </c>
      <c r="F6" s="7" t="str">
        <f>PROPER(Currency)&amp;FamilyName&amp;$W$4</f>
        <v>Euribor6M</v>
      </c>
      <c r="G6" s="7" t="str">
        <f t="shared" si="2"/>
        <v>EUR4x10F_Quote</v>
      </c>
      <c r="H6" s="7" t="str">
        <f>_xll.qlFraRateHelper(,G6,A6,F6,Permanent,trigger,ObjectOverwrite)</f>
        <v>obj_00845#0004</v>
      </c>
      <c r="I6" s="16" t="b">
        <v>1</v>
      </c>
      <c r="J6" s="19">
        <v>10</v>
      </c>
      <c r="K6" s="19">
        <v>1</v>
      </c>
      <c r="M6" s="26" t="str">
        <v>obj_00845</v>
      </c>
      <c r="N6" s="26" t="str">
        <f>_xll.qlRateHelperQuoteName(M6,trigger)</f>
        <v>EUR4x10F_Quote</v>
      </c>
      <c r="O6" s="31">
        <f>_xll.qlRateHelperRate(M6,trigger)</f>
        <v>7.400000000000001E-4</v>
      </c>
      <c r="P6" s="27">
        <f>_xll.qlRateHelperEarliestDate(M6,trigger)</f>
        <v>42338</v>
      </c>
      <c r="Q6" s="27">
        <f>_xll.qlRateHelperLatestDate(M6,trigger)</f>
        <v>42521</v>
      </c>
      <c r="R6" s="31">
        <f>_xll.qlTenorBasisForwardRate($W$13,P6)</f>
        <v>7.2514506226143728E-4</v>
      </c>
      <c r="S6" s="31">
        <f t="shared" si="4"/>
        <v>1.4854937738562816E-5</v>
      </c>
      <c r="T6" s="39">
        <f t="shared" si="5"/>
        <v>1</v>
      </c>
      <c r="V6" s="37" t="s">
        <v>1</v>
      </c>
      <c r="W6" s="33" t="s">
        <v>10</v>
      </c>
    </row>
    <row r="7" spans="1:26" ht="11.25" customHeight="1" x14ac:dyDescent="0.2">
      <c r="A7" s="7" t="str">
        <f t="shared" si="3"/>
        <v>5M</v>
      </c>
      <c r="B7" s="7">
        <v>5</v>
      </c>
      <c r="C7" s="7" t="str">
        <f t="shared" si="1"/>
        <v>x11F</v>
      </c>
      <c r="D7" s="7" t="s">
        <v>17</v>
      </c>
      <c r="E7" s="7" t="s">
        <v>59</v>
      </c>
      <c r="F7" s="7" t="str">
        <f>PROPER(Currency)&amp;FamilyName&amp;$W$4</f>
        <v>Euribor6M</v>
      </c>
      <c r="G7" s="7" t="str">
        <f t="shared" si="2"/>
        <v>EUR5x11F_Quote</v>
      </c>
      <c r="H7" s="7" t="str">
        <f>_xll.qlFraRateHelper(,G7,A7,F7,Permanent,trigger,ObjectOverwrite)</f>
        <v>obj_0084f#0004</v>
      </c>
      <c r="I7" s="16" t="b">
        <v>1</v>
      </c>
      <c r="J7" s="19">
        <v>10</v>
      </c>
      <c r="K7" s="19">
        <v>1</v>
      </c>
      <c r="M7" s="26" t="str">
        <v>obj_0084f</v>
      </c>
      <c r="N7" s="26" t="str">
        <f>_xll.qlRateHelperQuoteName(M7,trigger)</f>
        <v>EUR5x11F_Quote</v>
      </c>
      <c r="O7" s="31">
        <f>_xll.qlRateHelperRate(M7,trigger)</f>
        <v>7.8000000000000009E-4</v>
      </c>
      <c r="P7" s="27">
        <f>_xll.qlRateHelperEarliestDate(M7,trigger)</f>
        <v>42368</v>
      </c>
      <c r="Q7" s="27">
        <f>_xll.qlRateHelperLatestDate(M7,trigger)</f>
        <v>42551</v>
      </c>
      <c r="R7" s="31">
        <f>_xll.qlTenorBasisForwardRate($W$13,P7)</f>
        <v>7.6627498028060837E-4</v>
      </c>
      <c r="S7" s="31">
        <f t="shared" si="4"/>
        <v>1.3725019719391723E-5</v>
      </c>
      <c r="T7" s="39">
        <f t="shared" si="5"/>
        <v>1</v>
      </c>
      <c r="V7" s="37" t="s">
        <v>2</v>
      </c>
      <c r="W7" s="34">
        <f>_xll.qlCalendarAdvance("target",_xll.qlSettingsEvaluationDate(trigger),"2D","mf",,trigger)</f>
        <v>42215</v>
      </c>
    </row>
    <row r="8" spans="1:26" ht="11.25" customHeight="1" x14ac:dyDescent="0.2">
      <c r="A8" s="7" t="str">
        <f t="shared" si="3"/>
        <v>6M</v>
      </c>
      <c r="B8" s="7">
        <v>6</v>
      </c>
      <c r="C8" s="7" t="str">
        <f t="shared" si="1"/>
        <v>x12F</v>
      </c>
      <c r="D8" s="7" t="s">
        <v>17</v>
      </c>
      <c r="E8" s="7" t="s">
        <v>59</v>
      </c>
      <c r="F8" s="7" t="str">
        <f>PROPER(Currency)&amp;FamilyName&amp;$W$4</f>
        <v>Euribor6M</v>
      </c>
      <c r="G8" s="7" t="str">
        <f t="shared" si="2"/>
        <v>EUR6x12F_Quote</v>
      </c>
      <c r="H8" s="7" t="str">
        <f>_xll.qlFraRateHelper(,G8,A8,F8,Permanent,trigger,ObjectOverwrite)</f>
        <v>obj_00849#0004</v>
      </c>
      <c r="I8" s="16" t="b">
        <v>1</v>
      </c>
      <c r="J8" s="19">
        <v>10</v>
      </c>
      <c r="K8" s="19">
        <v>1</v>
      </c>
      <c r="M8" s="26" t="str">
        <v>obj_00849</v>
      </c>
      <c r="N8" s="26" t="str">
        <f>_xll.qlRateHelperQuoteName(M8,trigger)</f>
        <v>EUR6x12F_Quote</v>
      </c>
      <c r="O8" s="31">
        <f>_xll.qlRateHelperRate(M8,trigger)</f>
        <v>8.1000000000000006E-4</v>
      </c>
      <c r="P8" s="27">
        <f>_xll.qlRateHelperEarliestDate(M8,trigger)</f>
        <v>42398</v>
      </c>
      <c r="Q8" s="27">
        <f>_xll.qlRateHelperLatestDate(M8,trigger)</f>
        <v>42580</v>
      </c>
      <c r="R8" s="31">
        <f>_xll.qlTenorBasisForwardRate($W$13,P8)</f>
        <v>8.1541333778892191E-4</v>
      </c>
      <c r="S8" s="31">
        <f t="shared" si="4"/>
        <v>-5.4133377889218444E-6</v>
      </c>
      <c r="T8" s="39">
        <f t="shared" si="5"/>
        <v>1</v>
      </c>
      <c r="V8" s="37" t="s">
        <v>3</v>
      </c>
      <c r="W8" s="41" t="b">
        <v>1</v>
      </c>
    </row>
    <row r="9" spans="1:26" ht="11.25" customHeight="1" x14ac:dyDescent="0.2">
      <c r="A9" s="7" t="str">
        <f t="shared" si="3"/>
        <v>7M</v>
      </c>
      <c r="B9" s="7">
        <v>7</v>
      </c>
      <c r="C9" s="7" t="str">
        <f t="shared" si="1"/>
        <v>x13F</v>
      </c>
      <c r="D9" s="7" t="s">
        <v>17</v>
      </c>
      <c r="E9" s="7" t="s">
        <v>59</v>
      </c>
      <c r="F9" s="7" t="str">
        <f>PROPER(Currency)&amp;FamilyName&amp;$W$4</f>
        <v>Euribor6M</v>
      </c>
      <c r="G9" s="7" t="str">
        <f t="shared" si="2"/>
        <v>EUR7x13F_Quote</v>
      </c>
      <c r="H9" s="7" t="str">
        <f>_xll.qlFraRateHelper(,G9,A9,F9,Permanent,trigger,ObjectOverwrite)</f>
        <v>obj_0084a#0004</v>
      </c>
      <c r="I9" s="16" t="b">
        <v>1</v>
      </c>
      <c r="J9" s="19">
        <v>10</v>
      </c>
      <c r="K9" s="19">
        <v>1</v>
      </c>
      <c r="M9" s="26" t="str">
        <v>obj_0084a</v>
      </c>
      <c r="N9" s="26" t="str">
        <f>_xll.qlRateHelperQuoteName(M9,trigger)</f>
        <v>EUR7x13F_Quote</v>
      </c>
      <c r="O9" s="31">
        <f>_xll.qlRateHelperRate(M9,trigger)</f>
        <v>8.6000000000000009E-4</v>
      </c>
      <c r="P9" s="27">
        <f>_xll.qlRateHelperEarliestDate(M9,trigger)</f>
        <v>42429</v>
      </c>
      <c r="Q9" s="27">
        <f>_xll.qlRateHelperLatestDate(M9,trigger)</f>
        <v>42613</v>
      </c>
      <c r="R9" s="31">
        <f>_xll.qlTenorBasisForwardRate($W$13,P9)</f>
        <v>8.9596999780264383E-4</v>
      </c>
      <c r="S9" s="31">
        <f t="shared" si="4"/>
        <v>-3.596999780264374E-5</v>
      </c>
      <c r="T9" s="39">
        <f t="shared" si="5"/>
        <v>1</v>
      </c>
      <c r="V9" s="37" t="s">
        <v>4</v>
      </c>
      <c r="W9" s="35">
        <v>1.6797625304472001E-3</v>
      </c>
      <c r="X9" s="35" t="b">
        <v>0</v>
      </c>
      <c r="Z9" s="35">
        <f t="array" ref="Z9:Z12">_xll.qlTenorBasisCoefficients(W13)</f>
        <v>1.6797625304472001E-3</v>
      </c>
    </row>
    <row r="10" spans="1:26" ht="11.25" customHeight="1" x14ac:dyDescent="0.2">
      <c r="A10" s="7" t="str">
        <f t="shared" si="3"/>
        <v>8M</v>
      </c>
      <c r="B10" s="7">
        <v>8</v>
      </c>
      <c r="C10" s="7" t="str">
        <f t="shared" si="1"/>
        <v>x14F</v>
      </c>
      <c r="D10" s="7" t="s">
        <v>17</v>
      </c>
      <c r="E10" s="7" t="s">
        <v>59</v>
      </c>
      <c r="F10" s="7" t="str">
        <f>PROPER(Currency)&amp;FamilyName&amp;$W$4</f>
        <v>Euribor6M</v>
      </c>
      <c r="G10" s="7" t="str">
        <f t="shared" si="2"/>
        <v>EUR8x14F_Quote</v>
      </c>
      <c r="H10" s="7" t="str">
        <f>_xll.qlFraRateHelper(,G10,A10,F10,Permanent,trigger,ObjectOverwrite)</f>
        <v>obj_00850#0004</v>
      </c>
      <c r="I10" s="16" t="b">
        <v>1</v>
      </c>
      <c r="J10" s="19">
        <v>10</v>
      </c>
      <c r="K10" s="19">
        <v>1</v>
      </c>
      <c r="M10" s="26" t="str">
        <v>obj_00850</v>
      </c>
      <c r="N10" s="26" t="str">
        <f>_xll.qlRateHelperQuoteName(M10,trigger)</f>
        <v>EUR8x14F_Quote</v>
      </c>
      <c r="O10" s="31">
        <f>_xll.qlRateHelperRate(M10,trigger)</f>
        <v>9.1E-4</v>
      </c>
      <c r="P10" s="27">
        <f>_xll.qlRateHelperEarliestDate(M10,trigger)</f>
        <v>42459</v>
      </c>
      <c r="Q10" s="27">
        <f>_xll.qlRateHelperLatestDate(M10,trigger)</f>
        <v>42643</v>
      </c>
      <c r="R10" s="31">
        <f>_xll.qlTenorBasisForwardRate($W$13,P10)</f>
        <v>9.456384718097916E-4</v>
      </c>
      <c r="S10" s="31">
        <f t="shared" si="4"/>
        <v>-3.5638471809791594E-5</v>
      </c>
      <c r="T10" s="39">
        <f t="shared" si="5"/>
        <v>1</v>
      </c>
      <c r="V10" s="37" t="s">
        <v>7</v>
      </c>
      <c r="W10" s="35">
        <v>7.4756504381031502E-4</v>
      </c>
      <c r="X10" s="35" t="b">
        <v>0</v>
      </c>
      <c r="Z10" s="35">
        <v>7.4756504381031502E-4</v>
      </c>
    </row>
    <row r="11" spans="1:26" ht="11.25" customHeight="1" x14ac:dyDescent="0.2">
      <c r="A11" s="7" t="str">
        <f t="shared" si="3"/>
        <v>9M</v>
      </c>
      <c r="B11" s="7">
        <v>9</v>
      </c>
      <c r="C11" s="7" t="str">
        <f t="shared" si="1"/>
        <v>x15F</v>
      </c>
      <c r="D11" s="7" t="s">
        <v>17</v>
      </c>
      <c r="E11" s="7" t="s">
        <v>59</v>
      </c>
      <c r="F11" s="7" t="str">
        <f>PROPER(Currency)&amp;FamilyName&amp;$W$4</f>
        <v>Euribor6M</v>
      </c>
      <c r="G11" s="7" t="str">
        <f t="shared" si="2"/>
        <v>EUR9x15F_Quote</v>
      </c>
      <c r="H11" s="7" t="str">
        <f>_xll.qlFraRateHelper(,G11,A11,F11,Permanent,trigger,ObjectOverwrite)</f>
        <v>obj_0084e#0004</v>
      </c>
      <c r="I11" s="16" t="b">
        <v>1</v>
      </c>
      <c r="J11" s="19">
        <v>10</v>
      </c>
      <c r="K11" s="19">
        <v>1</v>
      </c>
      <c r="M11" s="26" t="str">
        <v>obj_0084e</v>
      </c>
      <c r="N11" s="26" t="str">
        <f>_xll.qlRateHelperQuoteName(M11,trigger)</f>
        <v>EUR9x15F_Quote</v>
      </c>
      <c r="O11" s="31">
        <f>_xll.qlRateHelperRate(M11,trigger)</f>
        <v>9.7000000000000005E-4</v>
      </c>
      <c r="P11" s="27">
        <f>_xll.qlRateHelperEarliestDate(M11,trigger)</f>
        <v>42489</v>
      </c>
      <c r="Q11" s="27">
        <f>_xll.qlRateHelperLatestDate(M11,trigger)</f>
        <v>42674</v>
      </c>
      <c r="R11" s="31">
        <f>_xll.qlTenorBasisForwardRate($W$13,P11)</f>
        <v>1.0027327891237127E-3</v>
      </c>
      <c r="S11" s="31">
        <f t="shared" si="4"/>
        <v>-3.2732789123712607E-5</v>
      </c>
      <c r="T11" s="39">
        <f t="shared" si="5"/>
        <v>1</v>
      </c>
      <c r="V11" s="37" t="s">
        <v>5</v>
      </c>
      <c r="W11" s="35">
        <v>0.17</v>
      </c>
      <c r="X11" s="35" t="b">
        <v>0</v>
      </c>
      <c r="Z11" s="35">
        <v>0.17</v>
      </c>
    </row>
    <row r="12" spans="1:26" ht="11.25" customHeight="1" x14ac:dyDescent="0.2">
      <c r="A12" s="7" t="str">
        <f t="shared" si="3"/>
        <v>10M</v>
      </c>
      <c r="B12" s="7">
        <v>10</v>
      </c>
      <c r="C12" s="7" t="str">
        <f t="shared" si="1"/>
        <v>x16F</v>
      </c>
      <c r="D12" s="7" t="s">
        <v>17</v>
      </c>
      <c r="E12" s="7" t="s">
        <v>59</v>
      </c>
      <c r="F12" s="7" t="str">
        <f>PROPER(Currency)&amp;FamilyName&amp;$W$4</f>
        <v>Euribor6M</v>
      </c>
      <c r="G12" s="7" t="str">
        <f t="shared" si="2"/>
        <v>EUR10x16F_Quote</v>
      </c>
      <c r="H12" s="7" t="str">
        <f>_xll.qlFraRateHelper(,G12,A12,F12,Permanent,trigger,ObjectOverwrite)</f>
        <v>obj_00847#0004</v>
      </c>
      <c r="I12" s="16" t="b">
        <v>1</v>
      </c>
      <c r="J12" s="19">
        <v>10</v>
      </c>
      <c r="K12" s="19">
        <v>1</v>
      </c>
      <c r="M12" s="26" t="str">
        <v>obj_00847</v>
      </c>
      <c r="N12" s="26" t="str">
        <f>_xll.qlRateHelperQuoteName(M12,trigger)</f>
        <v>EUR10x16F_Quote</v>
      </c>
      <c r="O12" s="31">
        <f>_xll.qlRateHelperRate(M12,trigger)</f>
        <v>1.0400000000000001E-3</v>
      </c>
      <c r="P12" s="27">
        <f>_xll.qlRateHelperEarliestDate(M12,trigger)</f>
        <v>42520</v>
      </c>
      <c r="Q12" s="27">
        <f>_xll.qlRateHelperLatestDate(M12,trigger)</f>
        <v>42704</v>
      </c>
      <c r="R12" s="31">
        <f>_xll.qlTenorBasisForwardRate($W$13,P12)</f>
        <v>1.0533779377064345E-3</v>
      </c>
      <c r="S12" s="31">
        <f t="shared" si="4"/>
        <v>-1.3377937706434383E-5</v>
      </c>
      <c r="T12" s="39">
        <f t="shared" si="5"/>
        <v>1</v>
      </c>
      <c r="V12" s="37" t="s">
        <v>6</v>
      </c>
      <c r="W12" s="35">
        <v>1.0943948447809099E-4</v>
      </c>
      <c r="X12" s="35" t="b">
        <v>0</v>
      </c>
      <c r="Z12" s="35">
        <v>1.0943948447809099E-4</v>
      </c>
    </row>
    <row r="13" spans="1:26" ht="11.25" customHeight="1" x14ac:dyDescent="0.2">
      <c r="A13" s="7" t="str">
        <f t="shared" si="3"/>
        <v>11M</v>
      </c>
      <c r="B13" s="7">
        <v>11</v>
      </c>
      <c r="C13" s="7" t="str">
        <f t="shared" si="1"/>
        <v>x17F</v>
      </c>
      <c r="D13" s="7" t="s">
        <v>17</v>
      </c>
      <c r="E13" s="7" t="s">
        <v>59</v>
      </c>
      <c r="F13" s="7" t="str">
        <f>PROPER(Currency)&amp;FamilyName&amp;$W$4</f>
        <v>Euribor6M</v>
      </c>
      <c r="G13" s="7" t="str">
        <f t="shared" si="2"/>
        <v>EUR11x17F_Quote</v>
      </c>
      <c r="H13" s="7" t="str">
        <f>_xll.qlFraRateHelper(,G13,A13,F13,Permanent,trigger,ObjectOverwrite)</f>
        <v>obj_0084b#0004</v>
      </c>
      <c r="I13" s="16" t="b">
        <v>1</v>
      </c>
      <c r="J13" s="19">
        <v>10</v>
      </c>
      <c r="K13" s="19">
        <v>1</v>
      </c>
      <c r="M13" s="26" t="str">
        <v>obj_0084b</v>
      </c>
      <c r="N13" s="26" t="str">
        <f>_xll.qlRateHelperQuoteName(M13,trigger)</f>
        <v>EUR11x17F_Quote</v>
      </c>
      <c r="O13" s="31">
        <f>_xll.qlRateHelperRate(M13,trigger)</f>
        <v>1.1099999999999999E-3</v>
      </c>
      <c r="P13" s="27">
        <f>_xll.qlRateHelperEarliestDate(M13,trigger)</f>
        <v>42551</v>
      </c>
      <c r="Q13" s="27">
        <f>_xll.qlRateHelperLatestDate(M13,trigger)</f>
        <v>42734</v>
      </c>
      <c r="R13" s="31">
        <f>_xll.qlTenorBasisForwardRate($W$13,P13)</f>
        <v>1.1009191548252562E-3</v>
      </c>
      <c r="S13" s="31">
        <f t="shared" si="4"/>
        <v>9.0808451747436281E-6</v>
      </c>
      <c r="T13" s="39">
        <f t="shared" si="5"/>
        <v>1</v>
      </c>
      <c r="V13" s="37" t="s">
        <v>12</v>
      </c>
      <c r="W13" s="42" t="str">
        <f>_xll.qlAbcdTenorBasis(,W5,W6,W7,W8,W9:W12,,trigger)</f>
        <v>obj_00853#0003</v>
      </c>
    </row>
    <row r="14" spans="1:26" ht="11.25" customHeight="1" x14ac:dyDescent="0.2">
      <c r="A14" s="7" t="str">
        <f t="shared" si="3"/>
        <v>12M</v>
      </c>
      <c r="B14" s="7">
        <v>12</v>
      </c>
      <c r="C14" s="7" t="str">
        <f t="shared" si="1"/>
        <v>x18F</v>
      </c>
      <c r="D14" s="7" t="s">
        <v>17</v>
      </c>
      <c r="E14" s="7" t="s">
        <v>59</v>
      </c>
      <c r="F14" s="7" t="str">
        <f>PROPER(Currency)&amp;FamilyName&amp;$W$4</f>
        <v>Euribor6M</v>
      </c>
      <c r="G14" s="7" t="str">
        <f t="shared" si="2"/>
        <v>EUR12x18F_Quote</v>
      </c>
      <c r="H14" s="7" t="str">
        <f>_xll.qlFraRateHelper(,G14,A14,F14,Permanent,trigger,ObjectOverwrite)</f>
        <v>obj_00841#0004</v>
      </c>
      <c r="I14" s="16" t="b">
        <v>1</v>
      </c>
      <c r="J14" s="19">
        <v>10</v>
      </c>
      <c r="K14" s="19">
        <v>1</v>
      </c>
      <c r="M14" s="26" t="str">
        <v>obj_00873</v>
      </c>
      <c r="N14" s="26" t="str">
        <f>_xll.qlRateHelperQuoteName(M14,trigger)</f>
        <v>EURAB6E18M_Quote</v>
      </c>
      <c r="O14" s="31">
        <f>_xll.qlRateHelperRate(M14,trigger)</f>
        <v>8.8999999999999995E-4</v>
      </c>
      <c r="P14" s="27">
        <f>_xll.qlRateHelperEarliestDate(M14,trigger)</f>
        <v>42215</v>
      </c>
      <c r="Q14" s="27">
        <f>_xll.qlRateHelperLatestDate(M14,trigger)</f>
        <v>42765</v>
      </c>
      <c r="R14" s="31">
        <f>_xll.qlTenorBasisForwardRate($W$13,P14)</f>
        <v>6.0045907765632627E-4</v>
      </c>
      <c r="S14" s="31">
        <f t="shared" si="4"/>
        <v>2.8954092234367368E-4</v>
      </c>
      <c r="T14" s="39">
        <f t="shared" si="5"/>
        <v>1</v>
      </c>
      <c r="V14" s="37" t="s">
        <v>72</v>
      </c>
      <c r="W14" s="33" t="e">
        <f>_xll.qlTenorBasisCalibrate($W$13,_xll.ohPack(M3:M57),W17,W16,W18,_xll.ohPack(T3:T57),X9:X12,trigger)</f>
        <v>#NUM!</v>
      </c>
      <c r="X14" s="1" t="str">
        <f ca="1">_xll.ohRangeRetrieveError(W14)</f>
        <v>qlTenorBasisCalibrate - 2nd leg: d2 (July 30th, 2015) &lt;= d1 (July 30th, 2015)</v>
      </c>
    </row>
    <row r="15" spans="1:26" ht="11.25" customHeight="1" x14ac:dyDescent="0.2">
      <c r="A15" s="7" t="str">
        <f t="shared" si="3"/>
        <v>13M</v>
      </c>
      <c r="B15" s="7">
        <v>13</v>
      </c>
      <c r="C15" s="7" t="str">
        <f t="shared" si="1"/>
        <v>x19F</v>
      </c>
      <c r="D15" s="7" t="s">
        <v>17</v>
      </c>
      <c r="E15" s="7" t="s">
        <v>59</v>
      </c>
      <c r="F15" s="7" t="str">
        <f>PROPER(Currency)&amp;FamilyName&amp;$W$4</f>
        <v>Euribor6M</v>
      </c>
      <c r="G15" s="7" t="str">
        <f t="shared" si="2"/>
        <v>EUR13x19F_Quote</v>
      </c>
      <c r="H15" s="7" t="str">
        <f>_xll.qlFraRateHelper(,G15,A15,F15,Permanent,trigger,ObjectOverwrite)</f>
        <v>obj_00852#0004</v>
      </c>
      <c r="I15" s="16" t="b">
        <v>1</v>
      </c>
      <c r="J15" s="19">
        <v>10</v>
      </c>
      <c r="K15" s="19">
        <v>1</v>
      </c>
      <c r="M15" s="26" t="str">
        <v>obj_00841</v>
      </c>
      <c r="N15" s="26" t="str">
        <f>_xll.qlRateHelperQuoteName(M15,trigger)</f>
        <v>EUR12x18F_Quote</v>
      </c>
      <c r="O15" s="31">
        <f>_xll.qlRateHelperRate(M15,trigger)</f>
        <v>1.1999999999999999E-3</v>
      </c>
      <c r="P15" s="27">
        <f>_xll.qlRateHelperEarliestDate(M15,trigger)</f>
        <v>42580</v>
      </c>
      <c r="Q15" s="27">
        <f>_xll.qlRateHelperLatestDate(M15,trigger)</f>
        <v>42766</v>
      </c>
      <c r="R15" s="31">
        <f>_xll.qlTenorBasisForwardRate($W$13,P15)</f>
        <v>1.2275256292504364E-3</v>
      </c>
      <c r="S15" s="31">
        <f t="shared" si="4"/>
        <v>-2.7525629250436511E-5</v>
      </c>
      <c r="T15" s="39">
        <f t="shared" si="5"/>
        <v>1</v>
      </c>
      <c r="V15" s="38"/>
    </row>
    <row r="16" spans="1:26" ht="11.25" customHeight="1" x14ac:dyDescent="0.2">
      <c r="A16" s="7" t="str">
        <f t="shared" si="3"/>
        <v>14M</v>
      </c>
      <c r="B16" s="7">
        <v>14</v>
      </c>
      <c r="C16" s="7" t="str">
        <f t="shared" si="1"/>
        <v>x20F</v>
      </c>
      <c r="D16" s="7" t="s">
        <v>17</v>
      </c>
      <c r="E16" s="7" t="s">
        <v>59</v>
      </c>
      <c r="F16" s="7" t="str">
        <f>PROPER(Currency)&amp;FamilyName&amp;$W$4</f>
        <v>Euribor6M</v>
      </c>
      <c r="G16" s="7" t="str">
        <f t="shared" si="2"/>
        <v>EUR14x20F_Quote</v>
      </c>
      <c r="H16" s="7" t="str">
        <f>_xll.qlFraRateHelper(,G16,A16,F16,Permanent,trigger,ObjectOverwrite)</f>
        <v>obj_0084c#0004</v>
      </c>
      <c r="I16" s="16" t="b">
        <v>1</v>
      </c>
      <c r="J16" s="19">
        <v>10</v>
      </c>
      <c r="K16" s="19">
        <v>1</v>
      </c>
      <c r="M16" s="26" t="str">
        <v>obj_00852</v>
      </c>
      <c r="N16" s="26" t="str">
        <f>_xll.qlRateHelperQuoteName(M16,trigger)</f>
        <v>EUR13x19F_Quote</v>
      </c>
      <c r="O16" s="31">
        <f>_xll.qlRateHelperRate(M16,trigger)</f>
        <v>1.2900000000000001E-3</v>
      </c>
      <c r="P16" s="27">
        <f>_xll.qlRateHelperEarliestDate(M16,trigger)</f>
        <v>42612</v>
      </c>
      <c r="Q16" s="27">
        <f>_xll.qlRateHelperLatestDate(M16,trigger)</f>
        <v>42794</v>
      </c>
      <c r="R16" s="31">
        <f>_xll.qlTenorBasisForwardRate($W$13,P16)</f>
        <v>1.3133245786274455E-3</v>
      </c>
      <c r="S16" s="31">
        <f t="shared" si="4"/>
        <v>-2.3324578627445351E-5</v>
      </c>
      <c r="T16" s="39">
        <f t="shared" si="5"/>
        <v>1</v>
      </c>
      <c r="V16" s="37" t="s">
        <v>67</v>
      </c>
      <c r="W16" s="33" t="str">
        <f>_xll.qlEndCriteria(,100000,30000,0.00000000000001,0.00000000000001,0.00000000000001,,trigger)</f>
        <v>obj_0087a#0031</v>
      </c>
    </row>
    <row r="17" spans="1:23" ht="11.25" customHeight="1" x14ac:dyDescent="0.2">
      <c r="A17" s="7" t="str">
        <f t="shared" si="3"/>
        <v>15M</v>
      </c>
      <c r="B17" s="7">
        <v>15</v>
      </c>
      <c r="C17" s="7" t="str">
        <f t="shared" si="1"/>
        <v>x21F</v>
      </c>
      <c r="D17" s="7" t="s">
        <v>17</v>
      </c>
      <c r="E17" s="7" t="s">
        <v>59</v>
      </c>
      <c r="F17" s="7" t="str">
        <f>PROPER(Currency)&amp;FamilyName&amp;$W$4</f>
        <v>Euribor6M</v>
      </c>
      <c r="G17" s="7" t="str">
        <f t="shared" si="2"/>
        <v>EUR15x21F_Quote</v>
      </c>
      <c r="H17" s="7" t="str">
        <f>_xll.qlFraRateHelper(,G17,A17,F17,Permanent,trigger,ObjectOverwrite)</f>
        <v>obj_0084d#0004</v>
      </c>
      <c r="I17" s="16" t="b">
        <v>1</v>
      </c>
      <c r="J17" s="19">
        <v>10</v>
      </c>
      <c r="K17" s="19">
        <v>1</v>
      </c>
      <c r="M17" s="26" t="str">
        <v>obj_0084c</v>
      </c>
      <c r="N17" s="26" t="str">
        <f>_xll.qlRateHelperQuoteName(M17,trigger)</f>
        <v>EUR14x20F_Quote</v>
      </c>
      <c r="O17" s="31">
        <f>_xll.qlRateHelperRate(M17,trigger)</f>
        <v>1.3999999999999998E-3</v>
      </c>
      <c r="P17" s="27">
        <f>_xll.qlRateHelperEarliestDate(M17,trigger)</f>
        <v>42643</v>
      </c>
      <c r="Q17" s="27">
        <f>_xll.qlRateHelperLatestDate(M17,trigger)</f>
        <v>42825</v>
      </c>
      <c r="R17" s="31">
        <f>_xll.qlTenorBasisForwardRate($W$13,P17)</f>
        <v>1.4343018962424971E-3</v>
      </c>
      <c r="S17" s="31">
        <f t="shared" si="4"/>
        <v>-3.4301896242497354E-5</v>
      </c>
      <c r="T17" s="39">
        <f t="shared" si="5"/>
        <v>1</v>
      </c>
      <c r="V17" s="37" t="s">
        <v>71</v>
      </c>
      <c r="W17" s="33" t="str">
        <f>_xll.qlSimplex(,100,,trigger)</f>
        <v>obj_0087b#0019</v>
      </c>
    </row>
    <row r="18" spans="1:23" ht="11.25" customHeight="1" x14ac:dyDescent="0.2">
      <c r="A18" s="7" t="str">
        <f t="shared" si="3"/>
        <v>16M</v>
      </c>
      <c r="B18" s="7">
        <v>16</v>
      </c>
      <c r="C18" s="7" t="str">
        <f t="shared" si="1"/>
        <v>x22F</v>
      </c>
      <c r="D18" s="7" t="s">
        <v>17</v>
      </c>
      <c r="E18" s="7" t="s">
        <v>59</v>
      </c>
      <c r="F18" s="7" t="str">
        <f>PROPER(Currency)&amp;FamilyName&amp;$W$4</f>
        <v>Euribor6M</v>
      </c>
      <c r="G18" s="7" t="str">
        <f t="shared" si="2"/>
        <v>EUR16x22F_Quote</v>
      </c>
      <c r="H18" s="7" t="str">
        <f>_xll.qlFraRateHelper(,G18,A18,F18,Permanent,trigger,ObjectOverwrite)</f>
        <v>obj_00844#0004</v>
      </c>
      <c r="I18" s="16" t="b">
        <v>1</v>
      </c>
      <c r="J18" s="19">
        <v>10</v>
      </c>
      <c r="K18" s="19">
        <v>1</v>
      </c>
      <c r="M18" s="26" t="str">
        <v>obj_0084d</v>
      </c>
      <c r="N18" s="26" t="str">
        <f>_xll.qlRateHelperQuoteName(M18,trigger)</f>
        <v>EUR15x21F_Quote</v>
      </c>
      <c r="O18" s="31">
        <f>_xll.qlRateHelperRate(M18,trigger)</f>
        <v>1.5199999999999999E-3</v>
      </c>
      <c r="P18" s="27">
        <f>_xll.qlRateHelperEarliestDate(M18,trigger)</f>
        <v>42674</v>
      </c>
      <c r="Q18" s="27">
        <f>_xll.qlRateHelperLatestDate(M18,trigger)</f>
        <v>42853</v>
      </c>
      <c r="R18" s="31">
        <f>_xll.qlTenorBasisForwardRate($W$13,P18)</f>
        <v>1.5717390022508401E-3</v>
      </c>
      <c r="S18" s="31">
        <f t="shared" si="4"/>
        <v>-5.1739002250840221E-5</v>
      </c>
      <c r="T18" s="39">
        <f t="shared" si="5"/>
        <v>1</v>
      </c>
      <c r="V18" s="37" t="s">
        <v>68</v>
      </c>
      <c r="W18" s="33" t="str">
        <f>_xll.qlNoConstraint(,,trigger)</f>
        <v>obj_0087c#0012</v>
      </c>
    </row>
    <row r="19" spans="1:23" ht="11.25" customHeight="1" x14ac:dyDescent="0.2">
      <c r="A19" s="7" t="str">
        <f t="shared" si="3"/>
        <v>17M</v>
      </c>
      <c r="B19" s="7">
        <v>17</v>
      </c>
      <c r="C19" s="7" t="str">
        <f t="shared" si="1"/>
        <v>x23F</v>
      </c>
      <c r="D19" s="7" t="s">
        <v>17</v>
      </c>
      <c r="E19" s="7" t="s">
        <v>59</v>
      </c>
      <c r="F19" s="7" t="str">
        <f>PROPER(Currency)&amp;FamilyName&amp;$W$4</f>
        <v>Euribor6M</v>
      </c>
      <c r="G19" s="7" t="str">
        <f t="shared" si="2"/>
        <v>EUR17x23F_Quote</v>
      </c>
      <c r="H19" s="7" t="str">
        <f>_xll.qlFraRateHelper(,G19,A19,F19,Permanent,trigger,ObjectOverwrite)</f>
        <v>obj_00848#0004</v>
      </c>
      <c r="I19" s="16" t="b">
        <v>1</v>
      </c>
      <c r="J19" s="19">
        <v>10</v>
      </c>
      <c r="K19" s="19">
        <v>1</v>
      </c>
      <c r="M19" s="26" t="str">
        <v>obj_00844</v>
      </c>
      <c r="N19" s="26" t="str">
        <f>_xll.qlRateHelperQuoteName(M19,trigger)</f>
        <v>EUR16x22F_Quote</v>
      </c>
      <c r="O19" s="31">
        <f>_xll.qlRateHelperRate(M19,trigger)</f>
        <v>1.6299999999999997E-3</v>
      </c>
      <c r="P19" s="27">
        <f>_xll.qlRateHelperEarliestDate(M19,trigger)</f>
        <v>42704</v>
      </c>
      <c r="Q19" s="27">
        <f>_xll.qlRateHelperLatestDate(M19,trigger)</f>
        <v>42886</v>
      </c>
      <c r="R19" s="31">
        <f>_xll.qlTenorBasisForwardRate($W$13,P19)</f>
        <v>1.7338710885665795E-3</v>
      </c>
      <c r="S19" s="31">
        <f t="shared" si="4"/>
        <v>-1.0387108856657981E-4</v>
      </c>
      <c r="T19" s="39">
        <f t="shared" si="5"/>
        <v>1</v>
      </c>
    </row>
    <row r="20" spans="1:23" ht="11.25" customHeight="1" x14ac:dyDescent="0.2">
      <c r="A20" s="8" t="str">
        <f t="shared" si="3"/>
        <v>18M</v>
      </c>
      <c r="B20" s="8">
        <v>18</v>
      </c>
      <c r="C20" s="8" t="str">
        <f t="shared" si="1"/>
        <v>x24F</v>
      </c>
      <c r="D20" s="8" t="s">
        <v>17</v>
      </c>
      <c r="E20" s="8" t="s">
        <v>59</v>
      </c>
      <c r="F20" s="8" t="str">
        <f>PROPER(Currency)&amp;FamilyName&amp;$W$4</f>
        <v>Euribor6M</v>
      </c>
      <c r="G20" s="8" t="str">
        <f t="shared" si="2"/>
        <v>EUR18x24F_Quote</v>
      </c>
      <c r="H20" s="8" t="str">
        <f>_xll.qlFraRateHelper(,G20,A20,F20,Permanent,trigger,ObjectOverwrite)</f>
        <v>obj_00843#0004</v>
      </c>
      <c r="I20" s="17" t="b">
        <v>1</v>
      </c>
      <c r="J20" s="19">
        <v>10</v>
      </c>
      <c r="K20" s="19">
        <v>1</v>
      </c>
      <c r="M20" s="26" t="str">
        <v>obj_00848</v>
      </c>
      <c r="N20" s="26" t="str">
        <f>_xll.qlRateHelperQuoteName(M20,trigger)</f>
        <v>EUR17x23F_Quote</v>
      </c>
      <c r="O20" s="31">
        <f>_xll.qlRateHelperRate(M20,trigger)</f>
        <v>1.7699999999999999E-3</v>
      </c>
      <c r="P20" s="27">
        <f>_xll.qlRateHelperEarliestDate(M20,trigger)</f>
        <v>42734</v>
      </c>
      <c r="Q20" s="27">
        <f>_xll.qlRateHelperLatestDate(M20,trigger)</f>
        <v>42916</v>
      </c>
      <c r="R20" s="31">
        <f>_xll.qlTenorBasisForwardRate($W$13,P20)</f>
        <v>1.8942119643788099E-3</v>
      </c>
      <c r="S20" s="31">
        <f t="shared" si="4"/>
        <v>-1.2421196437881004E-4</v>
      </c>
      <c r="T20" s="39">
        <f t="shared" si="5"/>
        <v>1</v>
      </c>
    </row>
    <row r="21" spans="1:23" ht="11.25" customHeight="1" x14ac:dyDescent="0.2">
      <c r="A21" s="2" t="s">
        <v>15</v>
      </c>
      <c r="B21" s="2" t="s">
        <v>16</v>
      </c>
      <c r="C21" s="2" t="s">
        <v>18</v>
      </c>
      <c r="D21" s="2" t="s">
        <v>17</v>
      </c>
      <c r="E21" s="2" t="s">
        <v>19</v>
      </c>
      <c r="F21" s="4">
        <v>0</v>
      </c>
      <c r="G21" s="5" t="str">
        <f>"EURAB6E"&amp;B21&amp;"_Quote"</f>
        <v>EURAB6E1Y_Quote</v>
      </c>
      <c r="H21" s="6" t="str">
        <f>_xll.qlSwapRateHelper2(,G21,2,B21,"Target",C21,D21,E21,$H$1,F21,A21,$W$6,,trigger)</f>
        <v>obj_00865#0003</v>
      </c>
      <c r="I21" s="15" t="b">
        <v>1</v>
      </c>
      <c r="J21" s="19">
        <v>10</v>
      </c>
      <c r="K21" s="19">
        <v>1</v>
      </c>
      <c r="M21" s="26" t="str">
        <v>obj_00843</v>
      </c>
      <c r="N21" s="26" t="str">
        <f>_xll.qlRateHelperQuoteName(M21,trigger)</f>
        <v>EUR18x24F_Quote</v>
      </c>
      <c r="O21" s="31">
        <f>_xll.qlRateHelperRate(M21,trigger)</f>
        <v>1.92E-3</v>
      </c>
      <c r="P21" s="27">
        <f>_xll.qlRateHelperEarliestDate(M21,trigger)</f>
        <v>42765</v>
      </c>
      <c r="Q21" s="27">
        <f>_xll.qlRateHelperLatestDate(M21,trigger)</f>
        <v>42947</v>
      </c>
      <c r="R21" s="31">
        <f>_xll.qlTenorBasisForwardRate($W$13,P21)</f>
        <v>1.9841560116684955E-3</v>
      </c>
      <c r="S21" s="31">
        <f t="shared" si="4"/>
        <v>-6.4156011668495489E-5</v>
      </c>
      <c r="T21" s="39">
        <f t="shared" si="5"/>
        <v>1</v>
      </c>
    </row>
    <row r="22" spans="1:23" ht="11.25" customHeight="1" x14ac:dyDescent="0.2">
      <c r="A22" s="7" t="s">
        <v>15</v>
      </c>
      <c r="B22" s="7" t="s">
        <v>20</v>
      </c>
      <c r="C22" s="7" t="s">
        <v>18</v>
      </c>
      <c r="D22" s="7" t="s">
        <v>17</v>
      </c>
      <c r="E22" s="7" t="s">
        <v>19</v>
      </c>
      <c r="F22" s="9">
        <v>0</v>
      </c>
      <c r="G22" s="10" t="str">
        <f t="shared" ref="G22:G57" si="6">"EURAB6E"&amp;B22&amp;"_Quote"</f>
        <v>EURAB6E15M_Quote</v>
      </c>
      <c r="H22" s="11" t="str">
        <f>_xll.qlSwapRateHelper2(,G22,2,B22,"Target",C22,D22,E22,$H$1,F22,A22,$W$6,,trigger)</f>
        <v>obj_00869#0003</v>
      </c>
      <c r="I22" s="16" t="b">
        <v>1</v>
      </c>
      <c r="J22" s="19">
        <v>10</v>
      </c>
      <c r="K22" s="19">
        <v>1</v>
      </c>
      <c r="M22" s="26" t="str">
        <v>obj_0086e</v>
      </c>
      <c r="N22" s="26" t="str">
        <f>_xll.qlRateHelperQuoteName(M22,trigger)</f>
        <v>EURAB6E3Y_Quote</v>
      </c>
      <c r="O22" s="31">
        <f>_xll.qlRateHelperRate(M22,trigger)</f>
        <v>1.9500000000000001E-3</v>
      </c>
      <c r="P22" s="27">
        <f>_xll.qlRateHelperEarliestDate(M22,trigger)</f>
        <v>42215</v>
      </c>
      <c r="Q22" s="27">
        <f>_xll.qlRateHelperLatestDate(M22,trigger)</f>
        <v>43311</v>
      </c>
      <c r="R22" s="31">
        <f>_xll.qlTenorBasisForwardRate($W$13,P22)</f>
        <v>6.0045907765632627E-4</v>
      </c>
      <c r="S22" s="31">
        <f t="shared" si="4"/>
        <v>1.3495409223436739E-3</v>
      </c>
      <c r="T22" s="39">
        <f t="shared" si="5"/>
        <v>1</v>
      </c>
    </row>
    <row r="23" spans="1:23" ht="11.25" customHeight="1" x14ac:dyDescent="0.2">
      <c r="A23" s="7" t="s">
        <v>15</v>
      </c>
      <c r="B23" s="7" t="s">
        <v>21</v>
      </c>
      <c r="C23" s="7" t="s">
        <v>18</v>
      </c>
      <c r="D23" s="7" t="s">
        <v>17</v>
      </c>
      <c r="E23" s="7" t="s">
        <v>19</v>
      </c>
      <c r="F23" s="9">
        <v>0</v>
      </c>
      <c r="G23" s="10" t="str">
        <f t="shared" si="6"/>
        <v>EURAB6E18M_Quote</v>
      </c>
      <c r="H23" s="11" t="str">
        <f>_xll.qlSwapRateHelper2(,G23,2,B23,"Target",C23,D23,E23,$H$1,F23,A23,$W$6,,trigger)</f>
        <v>obj_00873#0003</v>
      </c>
      <c r="I23" s="16" t="b">
        <v>1</v>
      </c>
      <c r="J23" s="19">
        <v>10</v>
      </c>
      <c r="K23" s="19">
        <v>1</v>
      </c>
      <c r="M23" s="26" t="str">
        <v>obj_00862</v>
      </c>
      <c r="N23" s="26" t="str">
        <f>_xll.qlRateHelperQuoteName(M23,trigger)</f>
        <v>EURAB6E4Y_Quote</v>
      </c>
      <c r="O23" s="31">
        <f>_xll.qlRateHelperRate(M23,trigger)</f>
        <v>2.9800000000000004E-3</v>
      </c>
      <c r="P23" s="27">
        <f>_xll.qlRateHelperEarliestDate(M23,trigger)</f>
        <v>42215</v>
      </c>
      <c r="Q23" s="27">
        <f>_xll.qlRateHelperLatestDate(M23,trigger)</f>
        <v>43676</v>
      </c>
      <c r="R23" s="31">
        <f>_xll.qlTenorBasisForwardRate($W$13,P23)</f>
        <v>6.0045907765632627E-4</v>
      </c>
      <c r="S23" s="31">
        <f t="shared" si="4"/>
        <v>2.379540922343674E-3</v>
      </c>
      <c r="T23" s="39">
        <f t="shared" si="5"/>
        <v>1</v>
      </c>
    </row>
    <row r="24" spans="1:23" ht="11.25" customHeight="1" x14ac:dyDescent="0.2">
      <c r="A24" s="7" t="s">
        <v>15</v>
      </c>
      <c r="B24" s="7" t="s">
        <v>22</v>
      </c>
      <c r="C24" s="7" t="s">
        <v>18</v>
      </c>
      <c r="D24" s="7" t="s">
        <v>17</v>
      </c>
      <c r="E24" s="7" t="s">
        <v>19</v>
      </c>
      <c r="F24" s="9">
        <v>0</v>
      </c>
      <c r="G24" s="10" t="str">
        <f t="shared" si="6"/>
        <v>EURAB6E21M_Quote</v>
      </c>
      <c r="H24" s="11" t="str">
        <f>_xll.qlSwapRateHelper2(,G24,2,B24,"Target",C24,D24,E24,$H$1,F24,A24,$W$6,,trigger)</f>
        <v>obj_00877#0003</v>
      </c>
      <c r="I24" s="16" t="b">
        <v>1</v>
      </c>
      <c r="J24" s="19">
        <v>10</v>
      </c>
      <c r="K24" s="19">
        <v>1</v>
      </c>
      <c r="M24" s="26" t="str">
        <v>obj_00875</v>
      </c>
      <c r="N24" s="26" t="str">
        <f>_xll.qlRateHelperQuoteName(M24,trigger)</f>
        <v>EURAB6E5Y_Quote</v>
      </c>
      <c r="O24" s="31">
        <f>_xll.qlRateHelperRate(M24,trigger)</f>
        <v>4.1700000000000001E-3</v>
      </c>
      <c r="P24" s="27">
        <f>_xll.qlRateHelperEarliestDate(M24,trigger)</f>
        <v>42215</v>
      </c>
      <c r="Q24" s="27">
        <f>_xll.qlRateHelperLatestDate(M24,trigger)</f>
        <v>44042</v>
      </c>
      <c r="R24" s="31">
        <f>_xll.qlTenorBasisForwardRate($W$13,P24)</f>
        <v>6.0045907765632627E-4</v>
      </c>
      <c r="S24" s="31">
        <f t="shared" si="4"/>
        <v>3.569540922343674E-3</v>
      </c>
      <c r="T24" s="39">
        <f t="shared" si="5"/>
        <v>1</v>
      </c>
    </row>
    <row r="25" spans="1:23" ht="11.25" customHeight="1" x14ac:dyDescent="0.2">
      <c r="A25" s="7" t="s">
        <v>15</v>
      </c>
      <c r="B25" s="7" t="s">
        <v>23</v>
      </c>
      <c r="C25" s="7" t="s">
        <v>18</v>
      </c>
      <c r="D25" s="7" t="s">
        <v>17</v>
      </c>
      <c r="E25" s="7" t="s">
        <v>19</v>
      </c>
      <c r="F25" s="9">
        <v>0</v>
      </c>
      <c r="G25" s="10" t="str">
        <f t="shared" si="6"/>
        <v>EURAB6E2Y_Quote</v>
      </c>
      <c r="H25" s="11" t="str">
        <f>_xll.qlSwapRateHelper2(,G25,2,B25,"Target",C25,D25,E25,$H$1,F25,A25,$W$6,,trigger)</f>
        <v>obj_0085d#0003</v>
      </c>
      <c r="I25" s="16" t="b">
        <v>1</v>
      </c>
      <c r="J25" s="19">
        <v>10</v>
      </c>
      <c r="K25" s="19">
        <v>1</v>
      </c>
      <c r="M25" s="26" t="str">
        <v>obj_00864</v>
      </c>
      <c r="N25" s="26" t="str">
        <f>_xll.qlRateHelperQuoteName(M25,trigger)</f>
        <v>EURAB6E6Y_Quote</v>
      </c>
      <c r="O25" s="31">
        <f>_xll.qlRateHelperRate(M25,trigger)</f>
        <v>5.45E-3</v>
      </c>
      <c r="P25" s="27">
        <f>_xll.qlRateHelperEarliestDate(M25,trigger)</f>
        <v>42215</v>
      </c>
      <c r="Q25" s="27">
        <f>_xll.qlRateHelperLatestDate(M25,trigger)</f>
        <v>44407</v>
      </c>
      <c r="R25" s="31">
        <f>_xll.qlTenorBasisForwardRate($W$13,P25)</f>
        <v>6.0045907765632627E-4</v>
      </c>
      <c r="S25" s="31">
        <f t="shared" si="4"/>
        <v>4.8495409223436739E-3</v>
      </c>
      <c r="T25" s="39">
        <f t="shared" si="5"/>
        <v>1</v>
      </c>
    </row>
    <row r="26" spans="1:23" ht="11.25" customHeight="1" x14ac:dyDescent="0.2">
      <c r="A26" s="7" t="s">
        <v>15</v>
      </c>
      <c r="B26" s="7" t="s">
        <v>24</v>
      </c>
      <c r="C26" s="7" t="s">
        <v>18</v>
      </c>
      <c r="D26" s="7" t="s">
        <v>17</v>
      </c>
      <c r="E26" s="7" t="s">
        <v>19</v>
      </c>
      <c r="F26" s="9">
        <v>0</v>
      </c>
      <c r="G26" s="10" t="str">
        <f t="shared" si="6"/>
        <v>EURAB6E3Y_Quote</v>
      </c>
      <c r="H26" s="11" t="str">
        <f>_xll.qlSwapRateHelper2(,G26,2,B26,"Target",C26,D26,E26,$H$1,F26,A26,$W$6,,trigger)</f>
        <v>obj_0086e#0003</v>
      </c>
      <c r="I26" s="16" t="b">
        <v>1</v>
      </c>
      <c r="J26" s="19">
        <v>10</v>
      </c>
      <c r="K26" s="19">
        <v>1</v>
      </c>
      <c r="M26" s="26" t="str">
        <v>obj_0085c</v>
      </c>
      <c r="N26" s="26" t="str">
        <f>_xll.qlRateHelperQuoteName(M26,trigger)</f>
        <v>EURAB6E7Y_Quote</v>
      </c>
      <c r="O26" s="31">
        <f>_xll.qlRateHelperRate(M26,trigger)</f>
        <v>6.7300000000000007E-3</v>
      </c>
      <c r="P26" s="27">
        <f>_xll.qlRateHelperEarliestDate(M26,trigger)</f>
        <v>42215</v>
      </c>
      <c r="Q26" s="27">
        <f>_xll.qlRateHelperLatestDate(M26,trigger)</f>
        <v>44771</v>
      </c>
      <c r="R26" s="31">
        <f>_xll.qlTenorBasisForwardRate($W$13,P26)</f>
        <v>6.0045907765632627E-4</v>
      </c>
      <c r="S26" s="31">
        <f t="shared" si="4"/>
        <v>6.1295409223436747E-3</v>
      </c>
      <c r="T26" s="39">
        <f t="shared" si="5"/>
        <v>1</v>
      </c>
    </row>
    <row r="27" spans="1:23" ht="11.25" customHeight="1" x14ac:dyDescent="0.2">
      <c r="A27" s="7" t="s">
        <v>15</v>
      </c>
      <c r="B27" s="7" t="s">
        <v>25</v>
      </c>
      <c r="C27" s="7" t="s">
        <v>18</v>
      </c>
      <c r="D27" s="7" t="s">
        <v>17</v>
      </c>
      <c r="E27" s="7" t="s">
        <v>19</v>
      </c>
      <c r="F27" s="9">
        <v>0</v>
      </c>
      <c r="G27" s="10" t="str">
        <f t="shared" si="6"/>
        <v>EURAB6E4Y_Quote</v>
      </c>
      <c r="H27" s="11" t="str">
        <f>_xll.qlSwapRateHelper2(,G27,2,B27,"Target",C27,D27,E27,$H$1,F27,A27,$W$6,,trigger)</f>
        <v>obj_00862#0003</v>
      </c>
      <c r="I27" s="16" t="b">
        <v>1</v>
      </c>
      <c r="J27" s="19">
        <v>10</v>
      </c>
      <c r="K27" s="19">
        <v>1</v>
      </c>
      <c r="M27" s="26" t="str">
        <v>obj_00863</v>
      </c>
      <c r="N27" s="26" t="str">
        <f>_xll.qlRateHelperQuoteName(M27,trigger)</f>
        <v>EURAB6E8Y_Quote</v>
      </c>
      <c r="O27" s="31">
        <f>_xll.qlRateHelperRate(M27,trigger)</f>
        <v>7.9099999999999986E-3</v>
      </c>
      <c r="P27" s="27">
        <f>_xll.qlRateHelperEarliestDate(M27,trigger)</f>
        <v>42215</v>
      </c>
      <c r="Q27" s="27">
        <f>_xll.qlRateHelperLatestDate(M27,trigger)</f>
        <v>45138</v>
      </c>
      <c r="R27" s="31">
        <f>_xll.qlTenorBasisForwardRate($W$13,P27)</f>
        <v>6.0045907765632627E-4</v>
      </c>
      <c r="S27" s="31">
        <f t="shared" si="4"/>
        <v>7.3095409223436726E-3</v>
      </c>
      <c r="T27" s="39">
        <f t="shared" si="5"/>
        <v>1</v>
      </c>
    </row>
    <row r="28" spans="1:23" ht="11.25" customHeight="1" x14ac:dyDescent="0.2">
      <c r="A28" s="7" t="s">
        <v>15</v>
      </c>
      <c r="B28" s="7" t="s">
        <v>26</v>
      </c>
      <c r="C28" s="7" t="s">
        <v>18</v>
      </c>
      <c r="D28" s="7" t="s">
        <v>17</v>
      </c>
      <c r="E28" s="7" t="s">
        <v>19</v>
      </c>
      <c r="F28" s="9">
        <v>0</v>
      </c>
      <c r="G28" s="10" t="str">
        <f t="shared" si="6"/>
        <v>EURAB6E5Y_Quote</v>
      </c>
      <c r="H28" s="11" t="str">
        <f>_xll.qlSwapRateHelper2(,G28,2,B28,"Target",C28,D28,E28,$H$1,F28,A28,$W$6,,trigger)</f>
        <v>obj_00875#0003</v>
      </c>
      <c r="I28" s="16" t="b">
        <v>1</v>
      </c>
      <c r="J28" s="19">
        <v>10</v>
      </c>
      <c r="K28" s="19">
        <v>1</v>
      </c>
      <c r="M28" s="26" t="str">
        <v>obj_0086f</v>
      </c>
      <c r="N28" s="26" t="str">
        <f>_xll.qlRateHelperQuoteName(M28,trigger)</f>
        <v>EURAB6E9Y_Quote</v>
      </c>
      <c r="O28" s="31">
        <f>_xll.qlRateHelperRate(M28,trigger)</f>
        <v>8.9499999999999996E-3</v>
      </c>
      <c r="P28" s="27">
        <f>_xll.qlRateHelperEarliestDate(M28,trigger)</f>
        <v>42215</v>
      </c>
      <c r="Q28" s="27">
        <f>_xll.qlRateHelperLatestDate(M28,trigger)</f>
        <v>45503</v>
      </c>
      <c r="R28" s="31">
        <f>_xll.qlTenorBasisForwardRate($W$13,P28)</f>
        <v>6.0045907765632627E-4</v>
      </c>
      <c r="S28" s="31">
        <f t="shared" si="4"/>
        <v>8.3495409223436727E-3</v>
      </c>
      <c r="T28" s="39">
        <f t="shared" si="5"/>
        <v>1</v>
      </c>
    </row>
    <row r="29" spans="1:23" ht="11.25" customHeight="1" x14ac:dyDescent="0.2">
      <c r="A29" s="7" t="s">
        <v>15</v>
      </c>
      <c r="B29" s="7" t="s">
        <v>27</v>
      </c>
      <c r="C29" s="7" t="s">
        <v>18</v>
      </c>
      <c r="D29" s="7" t="s">
        <v>17</v>
      </c>
      <c r="E29" s="7" t="s">
        <v>19</v>
      </c>
      <c r="F29" s="9">
        <v>0</v>
      </c>
      <c r="G29" s="10" t="str">
        <f t="shared" si="6"/>
        <v>EURAB6E6Y_Quote</v>
      </c>
      <c r="H29" s="11" t="str">
        <f>_xll.qlSwapRateHelper2(,G29,2,B29,"Target",C29,D29,E29,$H$1,F29,A29,$W$6,,trigger)</f>
        <v>obj_00864#0003</v>
      </c>
      <c r="I29" s="16" t="b">
        <v>1</v>
      </c>
      <c r="J29" s="19">
        <v>10</v>
      </c>
      <c r="K29" s="19">
        <v>1</v>
      </c>
      <c r="M29" s="26" t="str">
        <v>obj_00878</v>
      </c>
      <c r="N29" s="26" t="str">
        <f>_xll.qlRateHelperQuoteName(M29,trigger)</f>
        <v>EURAB6E10Y_Quote</v>
      </c>
      <c r="O29" s="31">
        <f>_xll.qlRateHelperRate(M29,trigger)</f>
        <v>9.8200000000000006E-3</v>
      </c>
      <c r="P29" s="27">
        <f>_xll.qlRateHelperEarliestDate(M29,trigger)</f>
        <v>42215</v>
      </c>
      <c r="Q29" s="27">
        <f>_xll.qlRateHelperLatestDate(M29,trigger)</f>
        <v>45868</v>
      </c>
      <c r="R29" s="31">
        <f>_xll.qlTenorBasisForwardRate($W$13,P29)</f>
        <v>6.0045907765632627E-4</v>
      </c>
      <c r="S29" s="31">
        <f t="shared" si="4"/>
        <v>9.2195409223436737E-3</v>
      </c>
      <c r="T29" s="39">
        <f t="shared" si="5"/>
        <v>1</v>
      </c>
    </row>
    <row r="30" spans="1:23" ht="11.25" customHeight="1" x14ac:dyDescent="0.2">
      <c r="A30" s="7" t="s">
        <v>15</v>
      </c>
      <c r="B30" s="7" t="s">
        <v>28</v>
      </c>
      <c r="C30" s="7" t="s">
        <v>18</v>
      </c>
      <c r="D30" s="7" t="s">
        <v>17</v>
      </c>
      <c r="E30" s="7" t="s">
        <v>19</v>
      </c>
      <c r="F30" s="9">
        <v>0</v>
      </c>
      <c r="G30" s="10" t="str">
        <f t="shared" si="6"/>
        <v>EURAB6E7Y_Quote</v>
      </c>
      <c r="H30" s="11" t="str">
        <f>_xll.qlSwapRateHelper2(,G30,2,B30,"Target",C30,D30,E30,$H$1,F30,A30,$W$6,,trigger)</f>
        <v>obj_0085c#0003</v>
      </c>
      <c r="I30" s="16" t="b">
        <v>1</v>
      </c>
      <c r="J30" s="19">
        <v>10</v>
      </c>
      <c r="K30" s="19">
        <v>1</v>
      </c>
      <c r="M30" s="26" t="str">
        <v>obj_00871</v>
      </c>
      <c r="N30" s="26" t="str">
        <f>_xll.qlRateHelperQuoteName(M30,trigger)</f>
        <v>EURAB6E11Y_Quote</v>
      </c>
      <c r="O30" s="31">
        <f>_xll.qlRateHelperRate(M30,trigger)</f>
        <v>1.057E-2</v>
      </c>
      <c r="P30" s="27">
        <f>_xll.qlRateHelperEarliestDate(M30,trigger)</f>
        <v>42215</v>
      </c>
      <c r="Q30" s="27">
        <f>_xll.qlRateHelperLatestDate(M30,trigger)</f>
        <v>46233</v>
      </c>
      <c r="R30" s="31">
        <f>_xll.qlTenorBasisForwardRate($W$13,P30)</f>
        <v>6.0045907765632627E-4</v>
      </c>
      <c r="S30" s="31">
        <f t="shared" si="4"/>
        <v>9.9695409223436726E-3</v>
      </c>
      <c r="T30" s="39">
        <f t="shared" si="5"/>
        <v>1</v>
      </c>
    </row>
    <row r="31" spans="1:23" ht="11.25" customHeight="1" x14ac:dyDescent="0.2">
      <c r="A31" s="7" t="s">
        <v>15</v>
      </c>
      <c r="B31" s="7" t="s">
        <v>29</v>
      </c>
      <c r="C31" s="7" t="s">
        <v>18</v>
      </c>
      <c r="D31" s="7" t="s">
        <v>17</v>
      </c>
      <c r="E31" s="7" t="s">
        <v>19</v>
      </c>
      <c r="F31" s="9">
        <v>0</v>
      </c>
      <c r="G31" s="10" t="str">
        <f t="shared" si="6"/>
        <v>EURAB6E8Y_Quote</v>
      </c>
      <c r="H31" s="11" t="str">
        <f>_xll.qlSwapRateHelper2(,G31,2,B31,"Target",C31,D31,E31,$H$1,F31,A31,$W$6,,trigger)</f>
        <v>obj_00863#0003</v>
      </c>
      <c r="I31" s="16" t="b">
        <v>1</v>
      </c>
      <c r="J31" s="19">
        <v>10</v>
      </c>
      <c r="K31" s="19">
        <v>1</v>
      </c>
      <c r="M31" s="26" t="str">
        <v>obj_00859</v>
      </c>
      <c r="N31" s="26" t="str">
        <f>_xll.qlRateHelperQuoteName(M31,trigger)</f>
        <v>EURAB6E12Y_Quote</v>
      </c>
      <c r="O31" s="31">
        <f>_xll.qlRateHelperRate(M31,trigger)</f>
        <v>1.1240000000000002E-2</v>
      </c>
      <c r="P31" s="27">
        <f>_xll.qlRateHelperEarliestDate(M31,trigger)</f>
        <v>42215</v>
      </c>
      <c r="Q31" s="27">
        <f>_xll.qlRateHelperLatestDate(M31,trigger)</f>
        <v>46598</v>
      </c>
      <c r="R31" s="31">
        <f>_xll.qlTenorBasisForwardRate($W$13,P31)</f>
        <v>6.0045907765632627E-4</v>
      </c>
      <c r="S31" s="31">
        <f t="shared" si="4"/>
        <v>1.0639540922343675E-2</v>
      </c>
      <c r="T31" s="39">
        <f t="shared" si="5"/>
        <v>1</v>
      </c>
    </row>
    <row r="32" spans="1:23" ht="11.25" customHeight="1" x14ac:dyDescent="0.2">
      <c r="A32" s="7" t="s">
        <v>15</v>
      </c>
      <c r="B32" s="7" t="s">
        <v>30</v>
      </c>
      <c r="C32" s="7" t="s">
        <v>18</v>
      </c>
      <c r="D32" s="7" t="s">
        <v>17</v>
      </c>
      <c r="E32" s="7" t="s">
        <v>19</v>
      </c>
      <c r="F32" s="9">
        <v>0</v>
      </c>
      <c r="G32" s="10" t="str">
        <f t="shared" si="6"/>
        <v>EURAB6E9Y_Quote</v>
      </c>
      <c r="H32" s="11" t="str">
        <f>_xll.qlSwapRateHelper2(,G32,2,B32,"Target",C32,D32,E32,$H$1,F32,A32,$W$6,,trigger)</f>
        <v>obj_0086f#0003</v>
      </c>
      <c r="I32" s="16" t="b">
        <v>1</v>
      </c>
      <c r="J32" s="19">
        <v>10</v>
      </c>
      <c r="K32" s="19">
        <v>1</v>
      </c>
      <c r="M32" s="26" t="str">
        <v>obj_00856</v>
      </c>
      <c r="N32" s="26" t="str">
        <f>_xll.qlRateHelperQuoteName(M32,trigger)</f>
        <v>EURAB6E13Y_Quote</v>
      </c>
      <c r="O32" s="31">
        <f>_xll.qlRateHelperRate(M32,trigger)</f>
        <v>1.1779999999999999E-2</v>
      </c>
      <c r="P32" s="27">
        <f>_xll.qlRateHelperEarliestDate(M32,trigger)</f>
        <v>42215</v>
      </c>
      <c r="Q32" s="27">
        <f>_xll.qlRateHelperLatestDate(M32,trigger)</f>
        <v>46965</v>
      </c>
      <c r="R32" s="31">
        <f>_xll.qlTenorBasisForwardRate($W$13,P32)</f>
        <v>6.0045907765632627E-4</v>
      </c>
      <c r="S32" s="31">
        <f t="shared" si="4"/>
        <v>1.1179540922343672E-2</v>
      </c>
      <c r="T32" s="39">
        <f t="shared" si="5"/>
        <v>1</v>
      </c>
    </row>
    <row r="33" spans="1:20" ht="11.25" customHeight="1" x14ac:dyDescent="0.2">
      <c r="A33" s="7" t="s">
        <v>15</v>
      </c>
      <c r="B33" s="7" t="s">
        <v>31</v>
      </c>
      <c r="C33" s="7" t="s">
        <v>18</v>
      </c>
      <c r="D33" s="7" t="s">
        <v>17</v>
      </c>
      <c r="E33" s="7" t="s">
        <v>19</v>
      </c>
      <c r="F33" s="9">
        <v>0</v>
      </c>
      <c r="G33" s="10" t="str">
        <f t="shared" si="6"/>
        <v>EURAB6E10Y_Quote</v>
      </c>
      <c r="H33" s="11" t="str">
        <f>_xll.qlSwapRateHelper2(,G33,2,B33,"Target",C33,D33,E33,$H$1,F33,A33,$W$6,,trigger)</f>
        <v>obj_00878#0003</v>
      </c>
      <c r="I33" s="16" t="b">
        <v>1</v>
      </c>
      <c r="J33" s="19">
        <v>10</v>
      </c>
      <c r="K33" s="19">
        <v>1</v>
      </c>
      <c r="M33" s="26" t="str">
        <v>obj_0086c</v>
      </c>
      <c r="N33" s="26" t="str">
        <f>_xll.qlRateHelperQuoteName(M33,trigger)</f>
        <v>EURAB6E14Y_Quote</v>
      </c>
      <c r="O33" s="31">
        <f>_xll.qlRateHelperRate(M33,trigger)</f>
        <v>1.225E-2</v>
      </c>
      <c r="P33" s="27">
        <f>_xll.qlRateHelperEarliestDate(M33,trigger)</f>
        <v>42215</v>
      </c>
      <c r="Q33" s="27">
        <f>_xll.qlRateHelperLatestDate(M33,trigger)</f>
        <v>47329</v>
      </c>
      <c r="R33" s="31">
        <f>_xll.qlTenorBasisForwardRate($W$13,P33)</f>
        <v>6.0045907765632627E-4</v>
      </c>
      <c r="S33" s="31">
        <f t="shared" si="4"/>
        <v>1.1649540922343674E-2</v>
      </c>
      <c r="T33" s="39">
        <f t="shared" si="5"/>
        <v>1</v>
      </c>
    </row>
    <row r="34" spans="1:20" x14ac:dyDescent="0.2">
      <c r="A34" s="7" t="s">
        <v>15</v>
      </c>
      <c r="B34" s="7" t="s">
        <v>32</v>
      </c>
      <c r="C34" s="7" t="s">
        <v>18</v>
      </c>
      <c r="D34" s="7" t="s">
        <v>17</v>
      </c>
      <c r="E34" s="7" t="s">
        <v>19</v>
      </c>
      <c r="F34" s="9">
        <v>0</v>
      </c>
      <c r="G34" s="10" t="str">
        <f t="shared" si="6"/>
        <v>EURAB6E11Y_Quote</v>
      </c>
      <c r="H34" s="11" t="str">
        <f>_xll.qlSwapRateHelper2(,G34,2,B34,"Target",C34,D34,E34,$H$1,F34,A34,$W$6,,trigger)</f>
        <v>obj_00871#0003</v>
      </c>
      <c r="I34" s="16" t="b">
        <v>1</v>
      </c>
      <c r="J34" s="19">
        <v>10</v>
      </c>
      <c r="K34" s="19">
        <v>1</v>
      </c>
      <c r="M34" s="26" t="str">
        <v>obj_0085a</v>
      </c>
      <c r="N34" s="26" t="str">
        <f>_xll.qlRateHelperQuoteName(M34,trigger)</f>
        <v>EURAB6E15Y_Quote</v>
      </c>
      <c r="O34" s="31">
        <f>_xll.qlRateHelperRate(M34,trigger)</f>
        <v>1.2659999999999999E-2</v>
      </c>
      <c r="P34" s="27">
        <f>_xll.qlRateHelperEarliestDate(M34,trigger)</f>
        <v>42215</v>
      </c>
      <c r="Q34" s="27">
        <f>_xll.qlRateHelperLatestDate(M34,trigger)</f>
        <v>47694</v>
      </c>
      <c r="R34" s="31">
        <f>_xll.qlTenorBasisForwardRate($W$13,P34)</f>
        <v>6.0045907765632627E-4</v>
      </c>
      <c r="S34" s="31">
        <f t="shared" si="4"/>
        <v>1.2059540922343672E-2</v>
      </c>
      <c r="T34" s="39">
        <f t="shared" si="5"/>
        <v>1</v>
      </c>
    </row>
    <row r="35" spans="1:20" x14ac:dyDescent="0.2">
      <c r="A35" s="7" t="s">
        <v>15</v>
      </c>
      <c r="B35" s="7" t="s">
        <v>33</v>
      </c>
      <c r="C35" s="7" t="s">
        <v>18</v>
      </c>
      <c r="D35" s="7" t="s">
        <v>17</v>
      </c>
      <c r="E35" s="7" t="s">
        <v>19</v>
      </c>
      <c r="F35" s="9">
        <v>0</v>
      </c>
      <c r="G35" s="10" t="str">
        <f t="shared" si="6"/>
        <v>EURAB6E12Y_Quote</v>
      </c>
      <c r="H35" s="11" t="str">
        <f>_xll.qlSwapRateHelper2(,G35,2,B35,"Target",C35,D35,E35,$H$1,F35,A35,$W$6,,trigger)</f>
        <v>obj_00859#0003</v>
      </c>
      <c r="I35" s="16" t="b">
        <v>1</v>
      </c>
      <c r="J35" s="19">
        <v>10</v>
      </c>
      <c r="K35" s="19">
        <v>1</v>
      </c>
      <c r="M35" s="26" t="str">
        <v>obj_00874</v>
      </c>
      <c r="N35" s="26" t="str">
        <f>_xll.qlRateHelperQuoteName(M35,trigger)</f>
        <v>EURAB6E16Y_Quote</v>
      </c>
      <c r="O35" s="31">
        <f>_xll.qlRateHelperRate(M35,trigger)</f>
        <v>1.299E-2</v>
      </c>
      <c r="P35" s="27">
        <f>_xll.qlRateHelperEarliestDate(M35,trigger)</f>
        <v>42215</v>
      </c>
      <c r="Q35" s="27">
        <f>_xll.qlRateHelperLatestDate(M35,trigger)</f>
        <v>48059</v>
      </c>
      <c r="R35" s="31">
        <f>_xll.qlTenorBasisForwardRate($W$13,P35)</f>
        <v>6.0045907765632627E-4</v>
      </c>
      <c r="S35" s="31">
        <f t="shared" si="4"/>
        <v>1.2389540922343673E-2</v>
      </c>
      <c r="T35" s="39">
        <f t="shared" si="5"/>
        <v>1</v>
      </c>
    </row>
    <row r="36" spans="1:20" x14ac:dyDescent="0.2">
      <c r="A36" s="7" t="s">
        <v>15</v>
      </c>
      <c r="B36" s="7" t="s">
        <v>34</v>
      </c>
      <c r="C36" s="7" t="s">
        <v>18</v>
      </c>
      <c r="D36" s="7" t="s">
        <v>17</v>
      </c>
      <c r="E36" s="7" t="s">
        <v>19</v>
      </c>
      <c r="F36" s="9">
        <v>0</v>
      </c>
      <c r="G36" s="10" t="str">
        <f t="shared" si="6"/>
        <v>EURAB6E13Y_Quote</v>
      </c>
      <c r="H36" s="11" t="str">
        <f>_xll.qlSwapRateHelper2(,G36,2,B36,"Target",C36,D36,E36,$H$1,F36,A36,$W$6,,trigger)</f>
        <v>obj_00856#0003</v>
      </c>
      <c r="I36" s="16" t="b">
        <v>1</v>
      </c>
      <c r="J36" s="19">
        <v>10</v>
      </c>
      <c r="K36" s="19">
        <v>1</v>
      </c>
      <c r="M36" s="26" t="str">
        <v>obj_00879</v>
      </c>
      <c r="N36" s="26" t="str">
        <f>_xll.qlRateHelperQuoteName(M36,trigger)</f>
        <v>EURAB6E17Y_Quote</v>
      </c>
      <c r="O36" s="31">
        <f>_xll.qlRateHelperRate(M36,trigger)</f>
        <v>1.3269999999999999E-2</v>
      </c>
      <c r="P36" s="27">
        <f>_xll.qlRateHelperEarliestDate(M36,trigger)</f>
        <v>42215</v>
      </c>
      <c r="Q36" s="27">
        <f>_xll.qlRateHelperLatestDate(M36,trigger)</f>
        <v>48425</v>
      </c>
      <c r="R36" s="31">
        <f>_xll.qlTenorBasisForwardRate($W$13,P36)</f>
        <v>6.0045907765632627E-4</v>
      </c>
      <c r="S36" s="31">
        <f t="shared" si="4"/>
        <v>1.2669540922343672E-2</v>
      </c>
      <c r="T36" s="39">
        <f t="shared" si="5"/>
        <v>1</v>
      </c>
    </row>
    <row r="37" spans="1:20" x14ac:dyDescent="0.2">
      <c r="A37" s="7" t="s">
        <v>15</v>
      </c>
      <c r="B37" s="7" t="s">
        <v>35</v>
      </c>
      <c r="C37" s="7" t="s">
        <v>18</v>
      </c>
      <c r="D37" s="7" t="s">
        <v>17</v>
      </c>
      <c r="E37" s="7" t="s">
        <v>19</v>
      </c>
      <c r="F37" s="9">
        <v>0</v>
      </c>
      <c r="G37" s="10" t="str">
        <f t="shared" si="6"/>
        <v>EURAB6E14Y_Quote</v>
      </c>
      <c r="H37" s="11" t="str">
        <f>_xll.qlSwapRateHelper2(,G37,2,B37,"Target",C37,D37,E37,$H$1,F37,A37,$W$6,,trigger)</f>
        <v>obj_0086c#0003</v>
      </c>
      <c r="I37" s="16" t="b">
        <v>1</v>
      </c>
      <c r="J37" s="19">
        <v>10</v>
      </c>
      <c r="K37" s="19">
        <v>1</v>
      </c>
      <c r="M37" s="26" t="str">
        <v>obj_0086a</v>
      </c>
      <c r="N37" s="26" t="str">
        <f>_xll.qlRateHelperQuoteName(M37,trigger)</f>
        <v>EURAB6E18Y_Quote</v>
      </c>
      <c r="O37" s="31">
        <f>_xll.qlRateHelperRate(M37,trigger)</f>
        <v>1.349E-2</v>
      </c>
      <c r="P37" s="27">
        <f>_xll.qlRateHelperEarliestDate(M37,trigger)</f>
        <v>42215</v>
      </c>
      <c r="Q37" s="27">
        <f>_xll.qlRateHelperLatestDate(M37,trigger)</f>
        <v>48789</v>
      </c>
      <c r="R37" s="31">
        <f>_xll.qlTenorBasisForwardRate($W$13,P37)</f>
        <v>6.0045907765632627E-4</v>
      </c>
      <c r="S37" s="31">
        <f t="shared" si="4"/>
        <v>1.2889540922343673E-2</v>
      </c>
      <c r="T37" s="39">
        <f t="shared" si="5"/>
        <v>1</v>
      </c>
    </row>
    <row r="38" spans="1:20" x14ac:dyDescent="0.2">
      <c r="A38" s="7" t="s">
        <v>15</v>
      </c>
      <c r="B38" s="7" t="s">
        <v>36</v>
      </c>
      <c r="C38" s="7" t="s">
        <v>18</v>
      </c>
      <c r="D38" s="7" t="s">
        <v>17</v>
      </c>
      <c r="E38" s="7" t="s">
        <v>19</v>
      </c>
      <c r="F38" s="9">
        <v>0</v>
      </c>
      <c r="G38" s="10" t="str">
        <f t="shared" si="6"/>
        <v>EURAB6E15Y_Quote</v>
      </c>
      <c r="H38" s="11" t="str">
        <f>_xll.qlSwapRateHelper2(,G38,2,B38,"Target",C38,D38,E38,$H$1,F38,A38,$W$6,,trigger)</f>
        <v>obj_0085a#0003</v>
      </c>
      <c r="I38" s="16" t="b">
        <v>1</v>
      </c>
      <c r="J38" s="19">
        <v>10</v>
      </c>
      <c r="K38" s="19">
        <v>1</v>
      </c>
      <c r="M38" s="26" t="str">
        <v>obj_00876</v>
      </c>
      <c r="N38" s="26" t="str">
        <f>_xll.qlRateHelperQuoteName(M38,trigger)</f>
        <v>EURAB6E19Y_Quote</v>
      </c>
      <c r="O38" s="31">
        <f>_xll.qlRateHelperRate(M38,trigger)</f>
        <v>1.367E-2</v>
      </c>
      <c r="P38" s="27">
        <f>_xll.qlRateHelperEarliestDate(M38,trigger)</f>
        <v>42215</v>
      </c>
      <c r="Q38" s="27">
        <f>_xll.qlRateHelperLatestDate(M38,trigger)</f>
        <v>49156</v>
      </c>
      <c r="R38" s="31">
        <f>_xll.qlTenorBasisForwardRate($W$13,P38)</f>
        <v>6.0045907765632627E-4</v>
      </c>
      <c r="S38" s="31">
        <f t="shared" si="4"/>
        <v>1.3069540922343673E-2</v>
      </c>
      <c r="T38" s="39">
        <f t="shared" si="5"/>
        <v>1</v>
      </c>
    </row>
    <row r="39" spans="1:20" x14ac:dyDescent="0.2">
      <c r="A39" s="7" t="s">
        <v>15</v>
      </c>
      <c r="B39" s="7" t="s">
        <v>37</v>
      </c>
      <c r="C39" s="7" t="s">
        <v>18</v>
      </c>
      <c r="D39" s="7" t="s">
        <v>17</v>
      </c>
      <c r="E39" s="7" t="s">
        <v>19</v>
      </c>
      <c r="F39" s="9">
        <v>0</v>
      </c>
      <c r="G39" s="10" t="str">
        <f t="shared" si="6"/>
        <v>EURAB6E16Y_Quote</v>
      </c>
      <c r="H39" s="11" t="str">
        <f>_xll.qlSwapRateHelper2(,G39,2,B39,"Target",C39,D39,E39,$H$1,F39,A39,$W$6,,trigger)</f>
        <v>obj_00874#0003</v>
      </c>
      <c r="I39" s="16" t="b">
        <v>1</v>
      </c>
      <c r="J39" s="19">
        <v>10</v>
      </c>
      <c r="K39" s="19">
        <v>1</v>
      </c>
      <c r="M39" s="26" t="str">
        <v>obj_0085b</v>
      </c>
      <c r="N39" s="26" t="str">
        <f>_xll.qlRateHelperQuoteName(M39,trigger)</f>
        <v>EURAB6E20Y_Quote</v>
      </c>
      <c r="O39" s="31">
        <f>_xll.qlRateHelperRate(M39,trigger)</f>
        <v>1.3809999999999999E-2</v>
      </c>
      <c r="P39" s="27">
        <f>_xll.qlRateHelperEarliestDate(M39,trigger)</f>
        <v>42215</v>
      </c>
      <c r="Q39" s="27">
        <f>_xll.qlRateHelperLatestDate(M39,trigger)</f>
        <v>49520</v>
      </c>
      <c r="R39" s="31">
        <f>_xll.qlTenorBasisForwardRate($W$13,P39)</f>
        <v>6.0045907765632627E-4</v>
      </c>
      <c r="S39" s="31">
        <f t="shared" si="4"/>
        <v>1.3209540922343672E-2</v>
      </c>
      <c r="T39" s="39">
        <f t="shared" si="5"/>
        <v>1</v>
      </c>
    </row>
    <row r="40" spans="1:20" x14ac:dyDescent="0.2">
      <c r="A40" s="7" t="s">
        <v>15</v>
      </c>
      <c r="B40" s="7" t="s">
        <v>38</v>
      </c>
      <c r="C40" s="7" t="s">
        <v>18</v>
      </c>
      <c r="D40" s="7" t="s">
        <v>17</v>
      </c>
      <c r="E40" s="7" t="s">
        <v>19</v>
      </c>
      <c r="F40" s="9">
        <v>0</v>
      </c>
      <c r="G40" s="10" t="str">
        <f t="shared" si="6"/>
        <v>EURAB6E17Y_Quote</v>
      </c>
      <c r="H40" s="11" t="str">
        <f>_xll.qlSwapRateHelper2(,G40,2,B40,"Target",C40,D40,E40,$H$1,F40,A40,$W$6,,trigger)</f>
        <v>obj_00879#0003</v>
      </c>
      <c r="I40" s="16" t="b">
        <v>1</v>
      </c>
      <c r="J40" s="19">
        <v>10</v>
      </c>
      <c r="K40" s="19">
        <v>1</v>
      </c>
      <c r="M40" s="26" t="str">
        <v>obj_00872</v>
      </c>
      <c r="N40" s="26" t="str">
        <f>_xll.qlRateHelperQuoteName(M40,trigger)</f>
        <v>EURAB6E21Y_Quote</v>
      </c>
      <c r="O40" s="31">
        <f>_xll.qlRateHelperRate(M40,trigger)</f>
        <v>1.3919999999999998E-2</v>
      </c>
      <c r="P40" s="27">
        <f>_xll.qlRateHelperEarliestDate(M40,trigger)</f>
        <v>42215</v>
      </c>
      <c r="Q40" s="27">
        <f>_xll.qlRateHelperLatestDate(M40,trigger)</f>
        <v>49886</v>
      </c>
      <c r="R40" s="31">
        <f>_xll.qlTenorBasisForwardRate($W$13,P40)</f>
        <v>6.0045907765632627E-4</v>
      </c>
      <c r="S40" s="31">
        <f t="shared" si="4"/>
        <v>1.3319540922343671E-2</v>
      </c>
      <c r="T40" s="39">
        <f t="shared" si="5"/>
        <v>1</v>
      </c>
    </row>
    <row r="41" spans="1:20" x14ac:dyDescent="0.2">
      <c r="A41" s="7" t="s">
        <v>15</v>
      </c>
      <c r="B41" s="7" t="s">
        <v>39</v>
      </c>
      <c r="C41" s="7" t="s">
        <v>18</v>
      </c>
      <c r="D41" s="7" t="s">
        <v>17</v>
      </c>
      <c r="E41" s="7" t="s">
        <v>19</v>
      </c>
      <c r="F41" s="9">
        <v>0</v>
      </c>
      <c r="G41" s="10" t="str">
        <f t="shared" si="6"/>
        <v>EURAB6E18Y_Quote</v>
      </c>
      <c r="H41" s="11" t="str">
        <f>_xll.qlSwapRateHelper2(,G41,2,B41,"Target",C41,D41,E41,$H$1,F41,A41,$W$6,,trigger)</f>
        <v>obj_0086a#0003</v>
      </c>
      <c r="I41" s="16" t="b">
        <v>1</v>
      </c>
      <c r="J41" s="19">
        <v>10</v>
      </c>
      <c r="K41" s="19">
        <v>1</v>
      </c>
      <c r="M41" s="26" t="str">
        <v>obj_0085f</v>
      </c>
      <c r="N41" s="26" t="str">
        <f>_xll.qlRateHelperQuoteName(M41,trigger)</f>
        <v>EURAB6E22Y_Quote</v>
      </c>
      <c r="O41" s="31">
        <f>_xll.qlRateHelperRate(M41,trigger)</f>
        <v>1.3990000000000001E-2</v>
      </c>
      <c r="P41" s="27">
        <f>_xll.qlRateHelperEarliestDate(M41,trigger)</f>
        <v>42215</v>
      </c>
      <c r="Q41" s="27">
        <f>_xll.qlRateHelperLatestDate(M41,trigger)</f>
        <v>50251</v>
      </c>
      <c r="R41" s="31">
        <f>_xll.qlTenorBasisForwardRate($W$13,P41)</f>
        <v>6.0045907765632627E-4</v>
      </c>
      <c r="S41" s="31">
        <f t="shared" si="4"/>
        <v>1.3389540922343674E-2</v>
      </c>
      <c r="T41" s="39">
        <f t="shared" si="5"/>
        <v>1</v>
      </c>
    </row>
    <row r="42" spans="1:20" x14ac:dyDescent="0.2">
      <c r="A42" s="7" t="s">
        <v>15</v>
      </c>
      <c r="B42" s="7" t="s">
        <v>40</v>
      </c>
      <c r="C42" s="7" t="s">
        <v>18</v>
      </c>
      <c r="D42" s="7" t="s">
        <v>17</v>
      </c>
      <c r="E42" s="7" t="s">
        <v>19</v>
      </c>
      <c r="F42" s="9">
        <v>0</v>
      </c>
      <c r="G42" s="10" t="str">
        <f t="shared" si="6"/>
        <v>EURAB6E19Y_Quote</v>
      </c>
      <c r="H42" s="11" t="str">
        <f>_xll.qlSwapRateHelper2(,G42,2,B42,"Target",C42,D42,E42,$H$1,F42,A42,$W$6,,trigger)</f>
        <v>obj_00876#0003</v>
      </c>
      <c r="I42" s="16" t="b">
        <v>1</v>
      </c>
      <c r="J42" s="19">
        <v>10</v>
      </c>
      <c r="K42" s="19">
        <v>1</v>
      </c>
      <c r="M42" s="26" t="str">
        <v>obj_00855</v>
      </c>
      <c r="N42" s="26" t="str">
        <f>_xll.qlRateHelperQuoteName(M42,trigger)</f>
        <v>EURAB6E23Y_Quote</v>
      </c>
      <c r="O42" s="31">
        <f>_xll.qlRateHelperRate(M42,trigger)</f>
        <v>1.405E-2</v>
      </c>
      <c r="P42" s="27">
        <f>_xll.qlRateHelperEarliestDate(M42,trigger)</f>
        <v>42215</v>
      </c>
      <c r="Q42" s="27">
        <f>_xll.qlRateHelperLatestDate(M42,trigger)</f>
        <v>50616</v>
      </c>
      <c r="R42" s="31">
        <f>_xll.qlTenorBasisForwardRate($W$13,P42)</f>
        <v>6.0045907765632627E-4</v>
      </c>
      <c r="S42" s="31">
        <f t="shared" si="4"/>
        <v>1.3449540922343673E-2</v>
      </c>
      <c r="T42" s="39">
        <f t="shared" si="5"/>
        <v>1</v>
      </c>
    </row>
    <row r="43" spans="1:20" x14ac:dyDescent="0.2">
      <c r="A43" s="7" t="s">
        <v>15</v>
      </c>
      <c r="B43" s="7" t="s">
        <v>41</v>
      </c>
      <c r="C43" s="7" t="s">
        <v>18</v>
      </c>
      <c r="D43" s="7" t="s">
        <v>17</v>
      </c>
      <c r="E43" s="7" t="s">
        <v>19</v>
      </c>
      <c r="F43" s="9">
        <v>0</v>
      </c>
      <c r="G43" s="10" t="str">
        <f t="shared" si="6"/>
        <v>EURAB6E20Y_Quote</v>
      </c>
      <c r="H43" s="11" t="str">
        <f>_xll.qlSwapRateHelper2(,G43,2,B43,"Target",C43,D43,E43,$H$1,F43,A43,$W$6,,trigger)</f>
        <v>obj_0085b#0003</v>
      </c>
      <c r="I43" s="16" t="b">
        <v>1</v>
      </c>
      <c r="J43" s="19">
        <v>10</v>
      </c>
      <c r="K43" s="19">
        <v>1</v>
      </c>
      <c r="M43" s="26" t="str">
        <v>obj_00858</v>
      </c>
      <c r="N43" s="26" t="str">
        <f>_xll.qlRateHelperQuoteName(M43,trigger)</f>
        <v>EURAB6E24Y_Quote</v>
      </c>
      <c r="O43" s="31">
        <f>_xll.qlRateHelperRate(M43,trigger)</f>
        <v>1.4100000000000001E-2</v>
      </c>
      <c r="P43" s="27">
        <f>_xll.qlRateHelperEarliestDate(M43,trigger)</f>
        <v>42215</v>
      </c>
      <c r="Q43" s="27">
        <f>_xll.qlRateHelperLatestDate(M43,trigger)</f>
        <v>50980</v>
      </c>
      <c r="R43" s="31">
        <f>_xll.qlTenorBasisForwardRate($W$13,P43)</f>
        <v>6.0045907765632627E-4</v>
      </c>
      <c r="S43" s="31">
        <f t="shared" si="4"/>
        <v>1.3499540922343675E-2</v>
      </c>
      <c r="T43" s="39">
        <f t="shared" si="5"/>
        <v>1</v>
      </c>
    </row>
    <row r="44" spans="1:20" x14ac:dyDescent="0.2">
      <c r="A44" s="7" t="s">
        <v>15</v>
      </c>
      <c r="B44" s="7" t="s">
        <v>42</v>
      </c>
      <c r="C44" s="7" t="s">
        <v>18</v>
      </c>
      <c r="D44" s="7" t="s">
        <v>17</v>
      </c>
      <c r="E44" s="7" t="s">
        <v>19</v>
      </c>
      <c r="F44" s="9">
        <v>0</v>
      </c>
      <c r="G44" s="10" t="str">
        <f t="shared" si="6"/>
        <v>EURAB6E21Y_Quote</v>
      </c>
      <c r="H44" s="11" t="str">
        <f>_xll.qlSwapRateHelper2(,G44,2,B44,"Target",C44,D44,E44,$H$1,F44,A44,$W$6,,trigger)</f>
        <v>obj_00872#0003</v>
      </c>
      <c r="I44" s="16" t="b">
        <v>1</v>
      </c>
      <c r="J44" s="19">
        <v>10</v>
      </c>
      <c r="K44" s="19">
        <v>1</v>
      </c>
      <c r="M44" s="26" t="str">
        <v>obj_00866</v>
      </c>
      <c r="N44" s="26" t="str">
        <f>_xll.qlRateHelperQuoteName(M44,trigger)</f>
        <v>EURAB6E25Y_Quote</v>
      </c>
      <c r="O44" s="31">
        <f>_xll.qlRateHelperRate(M44,trigger)</f>
        <v>1.4140000000000002E-2</v>
      </c>
      <c r="P44" s="27">
        <f>_xll.qlRateHelperEarliestDate(M44,trigger)</f>
        <v>42215</v>
      </c>
      <c r="Q44" s="27">
        <f>_xll.qlRateHelperLatestDate(M44,trigger)</f>
        <v>51347</v>
      </c>
      <c r="R44" s="31">
        <f>_xll.qlTenorBasisForwardRate($W$13,P44)</f>
        <v>6.0045907765632627E-4</v>
      </c>
      <c r="S44" s="31">
        <f t="shared" si="4"/>
        <v>1.3539540922343675E-2</v>
      </c>
      <c r="T44" s="39">
        <f t="shared" si="5"/>
        <v>1</v>
      </c>
    </row>
    <row r="45" spans="1:20" x14ac:dyDescent="0.2">
      <c r="A45" s="7" t="s">
        <v>15</v>
      </c>
      <c r="B45" s="7" t="s">
        <v>43</v>
      </c>
      <c r="C45" s="7" t="s">
        <v>18</v>
      </c>
      <c r="D45" s="7" t="s">
        <v>17</v>
      </c>
      <c r="E45" s="7" t="s">
        <v>19</v>
      </c>
      <c r="F45" s="9">
        <v>0</v>
      </c>
      <c r="G45" s="10" t="str">
        <f t="shared" si="6"/>
        <v>EURAB6E22Y_Quote</v>
      </c>
      <c r="H45" s="11" t="str">
        <f>_xll.qlSwapRateHelper2(,G45,2,B45,"Target",C45,D45,E45,$H$1,F45,A45,$W$6,,trigger)</f>
        <v>obj_0085f#0003</v>
      </c>
      <c r="I45" s="16" t="b">
        <v>1</v>
      </c>
      <c r="J45" s="19">
        <v>10</v>
      </c>
      <c r="K45" s="19">
        <v>1</v>
      </c>
      <c r="M45" s="26" t="str">
        <v>obj_0085e</v>
      </c>
      <c r="N45" s="26" t="str">
        <f>_xll.qlRateHelperQuoteName(M45,trigger)</f>
        <v>EURAB6E26Y_Quote</v>
      </c>
      <c r="O45" s="31">
        <f>_xll.qlRateHelperRate(M45,trigger)</f>
        <v>1.4180000000000002E-2</v>
      </c>
      <c r="P45" s="27">
        <f>_xll.qlRateHelperEarliestDate(M45,trigger)</f>
        <v>42215</v>
      </c>
      <c r="Q45" s="27">
        <f>_xll.qlRateHelperLatestDate(M45,trigger)</f>
        <v>51712</v>
      </c>
      <c r="R45" s="31">
        <f>_xll.qlTenorBasisForwardRate($W$13,P45)</f>
        <v>6.0045907765632627E-4</v>
      </c>
      <c r="S45" s="31">
        <f t="shared" si="4"/>
        <v>1.3579540922343675E-2</v>
      </c>
      <c r="T45" s="39">
        <f t="shared" si="5"/>
        <v>1</v>
      </c>
    </row>
    <row r="46" spans="1:20" x14ac:dyDescent="0.2">
      <c r="A46" s="7" t="s">
        <v>15</v>
      </c>
      <c r="B46" s="7" t="s">
        <v>44</v>
      </c>
      <c r="C46" s="7" t="s">
        <v>18</v>
      </c>
      <c r="D46" s="7" t="s">
        <v>17</v>
      </c>
      <c r="E46" s="7" t="s">
        <v>19</v>
      </c>
      <c r="F46" s="9">
        <v>0</v>
      </c>
      <c r="G46" s="10" t="str">
        <f t="shared" si="6"/>
        <v>EURAB6E23Y_Quote</v>
      </c>
      <c r="H46" s="11" t="str">
        <f>_xll.qlSwapRateHelper2(,G46,2,B46,"Target",C46,D46,E46,$H$1,F46,A46,$W$6,,trigger)</f>
        <v>obj_00855#0003</v>
      </c>
      <c r="I46" s="16" t="b">
        <v>1</v>
      </c>
      <c r="J46" s="19">
        <v>10</v>
      </c>
      <c r="K46" s="19">
        <v>1</v>
      </c>
      <c r="M46" s="26" t="str">
        <v>obj_0086b</v>
      </c>
      <c r="N46" s="26" t="str">
        <f>_xll.qlRateHelperQuoteName(M46,trigger)</f>
        <v>EURAB6E27Y_Quote</v>
      </c>
      <c r="O46" s="31">
        <f>_xll.qlRateHelperRate(M46,trigger)</f>
        <v>1.423E-2</v>
      </c>
      <c r="P46" s="27">
        <f>_xll.qlRateHelperEarliestDate(M46,trigger)</f>
        <v>42215</v>
      </c>
      <c r="Q46" s="27">
        <f>_xll.qlRateHelperLatestDate(M46,trigger)</f>
        <v>52077</v>
      </c>
      <c r="R46" s="31">
        <f>_xll.qlTenorBasisForwardRate($W$13,P46)</f>
        <v>6.0045907765632627E-4</v>
      </c>
      <c r="S46" s="31">
        <f t="shared" si="4"/>
        <v>1.3629540922343673E-2</v>
      </c>
      <c r="T46" s="39">
        <f t="shared" si="5"/>
        <v>1</v>
      </c>
    </row>
    <row r="47" spans="1:20" x14ac:dyDescent="0.2">
      <c r="A47" s="7" t="s">
        <v>15</v>
      </c>
      <c r="B47" s="7" t="s">
        <v>45</v>
      </c>
      <c r="C47" s="7" t="s">
        <v>18</v>
      </c>
      <c r="D47" s="7" t="s">
        <v>17</v>
      </c>
      <c r="E47" s="7" t="s">
        <v>19</v>
      </c>
      <c r="F47" s="9">
        <v>0</v>
      </c>
      <c r="G47" s="10" t="str">
        <f t="shared" si="6"/>
        <v>EURAB6E24Y_Quote</v>
      </c>
      <c r="H47" s="11" t="str">
        <f>_xll.qlSwapRateHelper2(,G47,2,B47,"Target",C47,D47,E47,$H$1,F47,A47,$W$6,,trigger)</f>
        <v>obj_00858#0003</v>
      </c>
      <c r="I47" s="16" t="b">
        <v>1</v>
      </c>
      <c r="J47" s="19">
        <v>10</v>
      </c>
      <c r="K47" s="19">
        <v>1</v>
      </c>
      <c r="M47" s="26" t="str">
        <v>obj_00868</v>
      </c>
      <c r="N47" s="26" t="str">
        <f>_xll.qlRateHelperQuoteName(M47,trigger)</f>
        <v>EURAB6E28Y_Quote</v>
      </c>
      <c r="O47" s="31">
        <f>_xll.qlRateHelperRate(M47,trigger)</f>
        <v>1.427E-2</v>
      </c>
      <c r="P47" s="27">
        <f>_xll.qlRateHelperEarliestDate(M47,trigger)</f>
        <v>42215</v>
      </c>
      <c r="Q47" s="27">
        <f>_xll.qlRateHelperLatestDate(M47,trigger)</f>
        <v>52442</v>
      </c>
      <c r="R47" s="31">
        <f>_xll.qlTenorBasisForwardRate($W$13,P47)</f>
        <v>6.0045907765632627E-4</v>
      </c>
      <c r="S47" s="31">
        <f t="shared" si="4"/>
        <v>1.3669540922343673E-2</v>
      </c>
      <c r="T47" s="39">
        <f t="shared" si="5"/>
        <v>1</v>
      </c>
    </row>
    <row r="48" spans="1:20" x14ac:dyDescent="0.2">
      <c r="A48" s="7" t="s">
        <v>15</v>
      </c>
      <c r="B48" s="7" t="s">
        <v>46</v>
      </c>
      <c r="C48" s="7" t="s">
        <v>18</v>
      </c>
      <c r="D48" s="7" t="s">
        <v>17</v>
      </c>
      <c r="E48" s="7" t="s">
        <v>19</v>
      </c>
      <c r="F48" s="9">
        <v>0</v>
      </c>
      <c r="G48" s="10" t="str">
        <f t="shared" si="6"/>
        <v>EURAB6E25Y_Quote</v>
      </c>
      <c r="H48" s="11" t="str">
        <f>_xll.qlSwapRateHelper2(,G48,2,B48,"Target",C48,D48,E48,$H$1,F48,A48,$W$6,,trigger)</f>
        <v>obj_00866#0003</v>
      </c>
      <c r="I48" s="16" t="b">
        <v>1</v>
      </c>
      <c r="J48" s="19">
        <v>10</v>
      </c>
      <c r="K48" s="19">
        <v>1</v>
      </c>
      <c r="M48" s="26" t="str">
        <v>obj_00867</v>
      </c>
      <c r="N48" s="26" t="str">
        <f>_xll.qlRateHelperQuoteName(M48,trigger)</f>
        <v>EURAB6E29Y_Quote</v>
      </c>
      <c r="O48" s="31">
        <f>_xll.qlRateHelperRate(M48,trigger)</f>
        <v>1.431E-2</v>
      </c>
      <c r="P48" s="27">
        <f>_xll.qlRateHelperEarliestDate(M48,trigger)</f>
        <v>42215</v>
      </c>
      <c r="Q48" s="27">
        <f>_xll.qlRateHelperLatestDate(M48,trigger)</f>
        <v>52807</v>
      </c>
      <c r="R48" s="31">
        <f>_xll.qlTenorBasisForwardRate($W$13,P48)</f>
        <v>6.0045907765632627E-4</v>
      </c>
      <c r="S48" s="31">
        <f t="shared" si="4"/>
        <v>1.3709540922343673E-2</v>
      </c>
      <c r="T48" s="39">
        <f t="shared" si="5"/>
        <v>1</v>
      </c>
    </row>
    <row r="49" spans="1:20" x14ac:dyDescent="0.2">
      <c r="A49" s="7" t="s">
        <v>15</v>
      </c>
      <c r="B49" s="7" t="s">
        <v>47</v>
      </c>
      <c r="C49" s="7" t="s">
        <v>18</v>
      </c>
      <c r="D49" s="7" t="s">
        <v>17</v>
      </c>
      <c r="E49" s="7" t="s">
        <v>19</v>
      </c>
      <c r="F49" s="9">
        <v>0</v>
      </c>
      <c r="G49" s="10" t="str">
        <f t="shared" si="6"/>
        <v>EURAB6E26Y_Quote</v>
      </c>
      <c r="H49" s="11" t="str">
        <f>_xll.qlSwapRateHelper2(,G49,2,B49,"Target",C49,D49,E49,$H$1,F49,A49,$W$6,,trigger)</f>
        <v>obj_0085e#0003</v>
      </c>
      <c r="I49" s="16" t="b">
        <v>1</v>
      </c>
      <c r="J49" s="19">
        <v>10</v>
      </c>
      <c r="K49" s="19">
        <v>1</v>
      </c>
      <c r="M49" s="26" t="str">
        <v>obj_00860</v>
      </c>
      <c r="N49" s="26" t="str">
        <f>_xll.qlRateHelperQuoteName(M49,trigger)</f>
        <v>EURAB6E30Y_Quote</v>
      </c>
      <c r="O49" s="31">
        <f>_xll.qlRateHelperRate(M49,trigger)</f>
        <v>1.4339999999999999E-2</v>
      </c>
      <c r="P49" s="27">
        <f>_xll.qlRateHelperEarliestDate(M49,trigger)</f>
        <v>42215</v>
      </c>
      <c r="Q49" s="27">
        <f>_xll.qlRateHelperLatestDate(M49,trigger)</f>
        <v>53174</v>
      </c>
      <c r="R49" s="31">
        <f>_xll.qlTenorBasisForwardRate($W$13,P49)</f>
        <v>6.0045907765632627E-4</v>
      </c>
      <c r="S49" s="31">
        <f t="shared" si="4"/>
        <v>1.3739540922343672E-2</v>
      </c>
      <c r="T49" s="39">
        <f t="shared" si="5"/>
        <v>1</v>
      </c>
    </row>
    <row r="50" spans="1:20" x14ac:dyDescent="0.2">
      <c r="A50" s="7" t="s">
        <v>15</v>
      </c>
      <c r="B50" s="7" t="s">
        <v>48</v>
      </c>
      <c r="C50" s="7" t="s">
        <v>18</v>
      </c>
      <c r="D50" s="7" t="s">
        <v>17</v>
      </c>
      <c r="E50" s="7" t="s">
        <v>19</v>
      </c>
      <c r="F50" s="9">
        <v>0</v>
      </c>
      <c r="G50" s="10" t="str">
        <f t="shared" si="6"/>
        <v>EURAB6E27Y_Quote</v>
      </c>
      <c r="H50" s="11" t="str">
        <f>_xll.qlSwapRateHelper2(,G50,2,B50,"Target",C50,D50,E50,$H$1,F50,A50,$W$6,,trigger)</f>
        <v>obj_0086b#0003</v>
      </c>
      <c r="I50" s="16" t="b">
        <v>1</v>
      </c>
      <c r="J50" s="19">
        <v>10</v>
      </c>
      <c r="K50" s="19">
        <v>1</v>
      </c>
      <c r="M50" s="26" t="str">
        <v>obj_00857</v>
      </c>
      <c r="N50" s="26" t="str">
        <f>_xll.qlRateHelperQuoteName(M50,trigger)</f>
        <v>EURAB6E35Y_Quote</v>
      </c>
      <c r="O50" s="31">
        <f>_xll.qlRateHelperRate(M50,trigger)</f>
        <v>1.4419999999999999E-2</v>
      </c>
      <c r="P50" s="27">
        <f>_xll.qlRateHelperEarliestDate(M50,trigger)</f>
        <v>42215</v>
      </c>
      <c r="Q50" s="27">
        <f>_xll.qlRateHelperLatestDate(M50,trigger)</f>
        <v>54998</v>
      </c>
      <c r="R50" s="31">
        <f>_xll.qlTenorBasisForwardRate($W$13,P50)</f>
        <v>6.0045907765632627E-4</v>
      </c>
      <c r="S50" s="31">
        <f t="shared" si="4"/>
        <v>1.3819540922343672E-2</v>
      </c>
      <c r="T50" s="39">
        <f t="shared" si="5"/>
        <v>1</v>
      </c>
    </row>
    <row r="51" spans="1:20" x14ac:dyDescent="0.2">
      <c r="A51" s="7" t="s">
        <v>15</v>
      </c>
      <c r="B51" s="7" t="s">
        <v>49</v>
      </c>
      <c r="C51" s="7" t="s">
        <v>18</v>
      </c>
      <c r="D51" s="7" t="s">
        <v>17</v>
      </c>
      <c r="E51" s="7" t="s">
        <v>19</v>
      </c>
      <c r="F51" s="9">
        <v>0</v>
      </c>
      <c r="G51" s="10" t="str">
        <f t="shared" si="6"/>
        <v>EURAB6E28Y_Quote</v>
      </c>
      <c r="H51" s="11" t="str">
        <f>_xll.qlSwapRateHelper2(,G51,2,B51,"Target",C51,D51,E51,$H$1,F51,A51,$W$6,,trigger)</f>
        <v>obj_00868#0003</v>
      </c>
      <c r="I51" s="16" t="b">
        <v>1</v>
      </c>
      <c r="J51" s="19">
        <v>10</v>
      </c>
      <c r="K51" s="19">
        <v>1</v>
      </c>
      <c r="M51" s="26" t="str">
        <v>obj_00861</v>
      </c>
      <c r="N51" s="26" t="str">
        <f>_xll.qlRateHelperQuoteName(M51,trigger)</f>
        <v>EURAB6E40Y_Quote</v>
      </c>
      <c r="O51" s="31">
        <f>_xll.qlRateHelperRate(M51,trigger)</f>
        <v>1.439E-2</v>
      </c>
      <c r="P51" s="27">
        <f>_xll.qlRateHelperEarliestDate(M51,trigger)</f>
        <v>42215</v>
      </c>
      <c r="Q51" s="27">
        <f>_xll.qlRateHelperLatestDate(M51,trigger)</f>
        <v>56825</v>
      </c>
      <c r="R51" s="31">
        <f>_xll.qlTenorBasisForwardRate($W$13,P51)</f>
        <v>6.0045907765632627E-4</v>
      </c>
      <c r="S51" s="31">
        <f t="shared" si="4"/>
        <v>1.3789540922343673E-2</v>
      </c>
      <c r="T51" s="39">
        <f t="shared" si="5"/>
        <v>1</v>
      </c>
    </row>
    <row r="52" spans="1:20" x14ac:dyDescent="0.2">
      <c r="A52" s="7" t="s">
        <v>15</v>
      </c>
      <c r="B52" s="7" t="s">
        <v>50</v>
      </c>
      <c r="C52" s="7" t="s">
        <v>18</v>
      </c>
      <c r="D52" s="7" t="s">
        <v>17</v>
      </c>
      <c r="E52" s="7" t="s">
        <v>19</v>
      </c>
      <c r="F52" s="9">
        <v>0</v>
      </c>
      <c r="G52" s="10" t="str">
        <f t="shared" si="6"/>
        <v>EURAB6E29Y_Quote</v>
      </c>
      <c r="H52" s="11" t="str">
        <f>_xll.qlSwapRateHelper2(,G52,2,B52,"Target",C52,D52,E52,$H$1,F52,A52,$W$6,,trigger)</f>
        <v>obj_00867#0003</v>
      </c>
      <c r="I52" s="16" t="b">
        <v>1</v>
      </c>
      <c r="J52" s="19">
        <v>10</v>
      </c>
      <c r="K52" s="19">
        <v>1</v>
      </c>
      <c r="M52" s="26" t="str">
        <v>obj_00870</v>
      </c>
      <c r="N52" s="26" t="str">
        <f>_xll.qlRateHelperQuoteName(M52,trigger)</f>
        <v>EURAB6E50Y_Quote</v>
      </c>
      <c r="O52" s="31">
        <f>_xll.qlRateHelperRate(M52,trigger)</f>
        <v>1.391E-2</v>
      </c>
      <c r="P52" s="27">
        <f>_xll.qlRateHelperEarliestDate(M52,trigger)</f>
        <v>42215</v>
      </c>
      <c r="Q52" s="27">
        <f>_xll.qlRateHelperLatestDate(M52,trigger)</f>
        <v>60478</v>
      </c>
      <c r="R52" s="31">
        <f>_xll.qlTenorBasisForwardRate($W$13,P52)</f>
        <v>6.0045907765632627E-4</v>
      </c>
      <c r="S52" s="31">
        <f t="shared" si="4"/>
        <v>1.3309540922343674E-2</v>
      </c>
      <c r="T52" s="39">
        <f t="shared" si="5"/>
        <v>1</v>
      </c>
    </row>
    <row r="53" spans="1:20" x14ac:dyDescent="0.2">
      <c r="A53" s="7" t="s">
        <v>15</v>
      </c>
      <c r="B53" s="7" t="s">
        <v>51</v>
      </c>
      <c r="C53" s="7" t="s">
        <v>18</v>
      </c>
      <c r="D53" s="7" t="s">
        <v>17</v>
      </c>
      <c r="E53" s="7" t="s">
        <v>19</v>
      </c>
      <c r="F53" s="9">
        <v>0</v>
      </c>
      <c r="G53" s="10" t="str">
        <f t="shared" si="6"/>
        <v>EURAB6E30Y_Quote</v>
      </c>
      <c r="H53" s="11" t="str">
        <f>_xll.qlSwapRateHelper2(,G53,2,B53,"Target",C53,D53,E53,$H$1,F53,A53,$W$6,,trigger)</f>
        <v>obj_00860#0003</v>
      </c>
      <c r="I53" s="16" t="b">
        <v>1</v>
      </c>
      <c r="J53" s="19">
        <v>10</v>
      </c>
      <c r="K53" s="19">
        <v>1</v>
      </c>
      <c r="M53" s="26" t="str">
        <v>obj_0086d</v>
      </c>
      <c r="N53" s="26" t="str">
        <f>_xll.qlRateHelperQuoteName(M53,trigger)</f>
        <v>EURAB6E60Y_Quote</v>
      </c>
      <c r="O53" s="31">
        <f>_xll.qlRateHelperRate(M53,trigger)</f>
        <v>1.376E-2</v>
      </c>
      <c r="P53" s="27">
        <f>_xll.qlRateHelperEarliestDate(M53,trigger)</f>
        <v>42215</v>
      </c>
      <c r="Q53" s="27">
        <f>_xll.qlRateHelperLatestDate(M53,trigger)</f>
        <v>64130</v>
      </c>
      <c r="R53" s="31">
        <f>_xll.qlTenorBasisForwardRate($W$13,P53)</f>
        <v>6.0045907765632627E-4</v>
      </c>
      <c r="S53" s="31">
        <f t="shared" si="4"/>
        <v>1.3159540922343673E-2</v>
      </c>
      <c r="T53" s="39">
        <f t="shared" si="5"/>
        <v>1</v>
      </c>
    </row>
    <row r="54" spans="1:20" x14ac:dyDescent="0.2">
      <c r="A54" s="7" t="s">
        <v>15</v>
      </c>
      <c r="B54" s="7" t="s">
        <v>52</v>
      </c>
      <c r="C54" s="7" t="s">
        <v>18</v>
      </c>
      <c r="D54" s="7" t="s">
        <v>17</v>
      </c>
      <c r="E54" s="7" t="s">
        <v>19</v>
      </c>
      <c r="F54" s="9">
        <v>0</v>
      </c>
      <c r="G54" s="10" t="str">
        <f t="shared" si="6"/>
        <v>EURAB6E35Y_Quote</v>
      </c>
      <c r="H54" s="11" t="str">
        <f>_xll.qlSwapRateHelper2(,G54,2,B54,"Target",C54,D54,E54,$H$1,F54,A54,$W$6,,trigger)</f>
        <v>obj_00857#0003</v>
      </c>
      <c r="I54" s="16" t="b">
        <v>1</v>
      </c>
      <c r="J54" s="19">
        <v>10</v>
      </c>
      <c r="K54" s="19">
        <v>1</v>
      </c>
      <c r="M54" s="26" t="e">
        <v>#N/A</v>
      </c>
      <c r="N54" s="26" t="e">
        <f>_xll.qlRateHelperQuoteName(M54,trigger)</f>
        <v>#VALUE!</v>
      </c>
      <c r="O54" s="31" t="e">
        <f>_xll.qlRateHelperRate(M54,trigger)</f>
        <v>#VALUE!</v>
      </c>
      <c r="P54" s="27" t="e">
        <f>_xll.qlRateHelperEarliestDate(M54,trigger)</f>
        <v>#VALUE!</v>
      </c>
      <c r="Q54" s="27" t="e">
        <f>_xll.qlRateHelperLatestDate(M54,trigger)</f>
        <v>#VALUE!</v>
      </c>
      <c r="R54" s="31" t="e">
        <f>_xll.qlTenorBasisForwardRate($W$13,P54)</f>
        <v>#NUM!</v>
      </c>
      <c r="S54" s="31" t="e">
        <f t="shared" si="4"/>
        <v>#VALUE!</v>
      </c>
      <c r="T54" s="39" t="e">
        <f t="shared" si="5"/>
        <v>#N/A</v>
      </c>
    </row>
    <row r="55" spans="1:20" x14ac:dyDescent="0.2">
      <c r="A55" s="7" t="s">
        <v>15</v>
      </c>
      <c r="B55" s="7" t="s">
        <v>53</v>
      </c>
      <c r="C55" s="7" t="s">
        <v>18</v>
      </c>
      <c r="D55" s="7" t="s">
        <v>17</v>
      </c>
      <c r="E55" s="7" t="s">
        <v>19</v>
      </c>
      <c r="F55" s="9">
        <v>0</v>
      </c>
      <c r="G55" s="10" t="str">
        <f t="shared" si="6"/>
        <v>EURAB6E40Y_Quote</v>
      </c>
      <c r="H55" s="11" t="str">
        <f>_xll.qlSwapRateHelper2(,G55,2,B55,"Target",C55,D55,E55,$H$1,F55,A55,$W$6,,trigger)</f>
        <v>obj_00861#0003</v>
      </c>
      <c r="I55" s="16" t="b">
        <v>1</v>
      </c>
      <c r="J55" s="19">
        <v>10</v>
      </c>
      <c r="K55" s="19">
        <v>1</v>
      </c>
      <c r="M55" s="26" t="e">
        <v>#N/A</v>
      </c>
      <c r="N55" s="26" t="e">
        <f>_xll.qlRateHelperQuoteName(M55,trigger)</f>
        <v>#VALUE!</v>
      </c>
      <c r="O55" s="31" t="e">
        <f>_xll.qlRateHelperRate(M55,trigger)</f>
        <v>#VALUE!</v>
      </c>
      <c r="P55" s="27" t="e">
        <f>_xll.qlRateHelperEarliestDate(M55,trigger)</f>
        <v>#VALUE!</v>
      </c>
      <c r="Q55" s="27" t="e">
        <f>_xll.qlRateHelperLatestDate(M55,trigger)</f>
        <v>#VALUE!</v>
      </c>
      <c r="R55" s="31" t="e">
        <f>_xll.qlTenorBasisForwardRate($W$13,P55)</f>
        <v>#NUM!</v>
      </c>
      <c r="S55" s="31" t="e">
        <f t="shared" si="4"/>
        <v>#VALUE!</v>
      </c>
      <c r="T55" s="39" t="e">
        <f t="shared" si="5"/>
        <v>#N/A</v>
      </c>
    </row>
    <row r="56" spans="1:20" x14ac:dyDescent="0.2">
      <c r="A56" s="7" t="s">
        <v>15</v>
      </c>
      <c r="B56" s="7" t="s">
        <v>54</v>
      </c>
      <c r="C56" s="7" t="s">
        <v>18</v>
      </c>
      <c r="D56" s="7" t="s">
        <v>17</v>
      </c>
      <c r="E56" s="7" t="s">
        <v>19</v>
      </c>
      <c r="F56" s="9">
        <v>0</v>
      </c>
      <c r="G56" s="10" t="str">
        <f t="shared" si="6"/>
        <v>EURAB6E50Y_Quote</v>
      </c>
      <c r="H56" s="11" t="str">
        <f>_xll.qlSwapRateHelper2(,G56,2,B56,"Target",C56,D56,E56,$H$1,F56,A56,$W$6,,trigger)</f>
        <v>obj_00870#0003</v>
      </c>
      <c r="I56" s="16" t="b">
        <v>1</v>
      </c>
      <c r="J56" s="19">
        <v>10</v>
      </c>
      <c r="K56" s="19">
        <v>1</v>
      </c>
      <c r="M56" s="26" t="e">
        <v>#N/A</v>
      </c>
      <c r="N56" s="26" t="e">
        <f>_xll.qlRateHelperQuoteName(M56,trigger)</f>
        <v>#VALUE!</v>
      </c>
      <c r="O56" s="31" t="e">
        <f>_xll.qlRateHelperRate(M56,trigger)</f>
        <v>#VALUE!</v>
      </c>
      <c r="P56" s="27" t="e">
        <f>_xll.qlRateHelperEarliestDate(M56,trigger)</f>
        <v>#VALUE!</v>
      </c>
      <c r="Q56" s="27" t="e">
        <f>_xll.qlRateHelperLatestDate(M56,trigger)</f>
        <v>#VALUE!</v>
      </c>
      <c r="R56" s="31" t="e">
        <f>_xll.qlTenorBasisForwardRate($W$13,P56)</f>
        <v>#NUM!</v>
      </c>
      <c r="S56" s="31" t="e">
        <f t="shared" si="4"/>
        <v>#VALUE!</v>
      </c>
      <c r="T56" s="39" t="e">
        <f t="shared" si="5"/>
        <v>#N/A</v>
      </c>
    </row>
    <row r="57" spans="1:20" x14ac:dyDescent="0.2">
      <c r="A57" s="8" t="s">
        <v>15</v>
      </c>
      <c r="B57" s="8" t="s">
        <v>55</v>
      </c>
      <c r="C57" s="8" t="s">
        <v>18</v>
      </c>
      <c r="D57" s="8" t="s">
        <v>17</v>
      </c>
      <c r="E57" s="8" t="s">
        <v>19</v>
      </c>
      <c r="F57" s="12">
        <v>0</v>
      </c>
      <c r="G57" s="13" t="str">
        <f t="shared" si="6"/>
        <v>EURAB6E60Y_Quote</v>
      </c>
      <c r="H57" s="14" t="str">
        <f>_xll.qlSwapRateHelper2(,G57,2,B57,"Target",C57,D57,E57,$H$1,F57,A57,$W$6,,trigger)</f>
        <v>obj_0086d#0003</v>
      </c>
      <c r="I57" s="17" t="b">
        <v>1</v>
      </c>
      <c r="J57" s="20">
        <v>10</v>
      </c>
      <c r="K57" s="20">
        <v>1</v>
      </c>
      <c r="M57" s="28" t="e">
        <v>#N/A</v>
      </c>
      <c r="N57" s="28" t="e">
        <f>_xll.qlRateHelperQuoteName(M57,trigger)</f>
        <v>#VALUE!</v>
      </c>
      <c r="O57" s="32" t="e">
        <f>_xll.qlRateHelperRate(M57,trigger)</f>
        <v>#VALUE!</v>
      </c>
      <c r="P57" s="29" t="e">
        <f>_xll.qlRateHelperEarliestDate(M57,trigger)</f>
        <v>#VALUE!</v>
      </c>
      <c r="Q57" s="29" t="e">
        <f>_xll.qlRateHelperLatestDate(M57,trigger)</f>
        <v>#VALUE!</v>
      </c>
      <c r="R57" s="32" t="e">
        <f>_xll.qlTenorBasisForwardRate($W$13,P57)</f>
        <v>#NUM!</v>
      </c>
      <c r="S57" s="32" t="e">
        <f t="shared" si="4"/>
        <v>#VALUE!</v>
      </c>
      <c r="T57" s="40" t="e">
        <f t="shared" si="5"/>
        <v>#N/A</v>
      </c>
    </row>
  </sheetData>
  <dataValidations count="3">
    <dataValidation type="list" allowBlank="1" showInputMessage="1" showErrorMessage="1" sqref="C21:C57">
      <formula1>"Annual,Semiannual,EveryFourthMonth,Quarterly,Bimonthly,Monthly,Biweekly,Weekly,Daily,Once,NoFrequency"</formula1>
    </dataValidation>
    <dataValidation type="list" allowBlank="1" showInputMessage="1" showErrorMessage="1" sqref="D3:D57">
      <formula1>"Following,Modified Following,Preceding,Modified Preceding,Unadjusted,Half-Month Modified Following"</formula1>
    </dataValidation>
    <dataValidation type="list" allowBlank="1" showInputMessage="1" showErrorMessage="1" sqref="E3:E5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MinDistance</vt:lpstr>
      <vt:lpstr>Priority</vt:lpstr>
      <vt:lpstr>Sheet1!trigger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2015-07-27T15:44:24Z</dcterms:created>
  <dcterms:modified xsi:type="dcterms:W3CDTF">2015-07-28T16:16:05Z</dcterms:modified>
</cp:coreProperties>
</file>